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<sst xmlns="http://schemas.openxmlformats.org/spreadsheetml/2006/main" count="857" uniqueCount="303">
  <si>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Msunduzi(KZN225)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</si>
  <si>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</si>
  <si>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</si>
  <si>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</si>
  <si>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</si>
  <si>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</si>
  <si>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</si>
  <si>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</si>
  <si>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</si>
  <si>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</si>
  <si>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</si>
  <si>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</si>
  <si>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</si>
  <si>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</si>
  <si>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</si>
  <si>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</si>
  <si>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</si>
  <si>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</si>
  <si>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</si>
  <si>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</si>
  <si>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</si>
  <si>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</si>
  <si>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</si>
  <si>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</si>
  <si>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</si>
  <si>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</si>
  <si>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</si>
  <si>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</si>
  <si>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</si>
  <si>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</si>
  <si>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</si>
  <si>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</si>
  <si>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</si>
  <si>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</si>
  <si>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</si>
  <si>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</si>
  <si>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</si>
  <si>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</si>
  <si>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</si>
  <si>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</si>
  <si>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</si>
  <si>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</si>
  <si>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</si>
  <si>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</si>
  <si>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</si>
  <si>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</si>
  <si>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</si>
  <si>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</si>
  <si>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</si>
  <si>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</si>
  <si>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</si>
  <si>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</si>
  <si>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</si>
  <si>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</si>
  <si>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</si>
  <si>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</si>
  <si>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</si>
  <si>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</si>
  <si>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</si>
  <si>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</si>
  <si>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</si>
  <si>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</si>
  <si>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</si>
  <si>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</si>
  <si>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</si>
  <si>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</si>
  <si>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</si>
  <si>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</si>
  <si>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</si>
  <si>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</si>
  <si>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Msunduzi(KZN225)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</si>
  <si>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</si>
  <si>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</si>
  <si>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</si>
  <si>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</si>
  <si>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</si>
  <si>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</si>
  <si>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</si>
  <si>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</si>
  <si>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</si>
  <si>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</si>
  <si>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</si>
  <si>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</si>
  <si>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</si>
  <si>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</si>
  <si>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</si>
  <si>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</si>
  <si>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</si>
  <si>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</si>
  <si>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</si>
  <si>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</si>
  <si>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</si>
  <si>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</si>
  <si>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</si>
  <si>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</si>
  <si>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</si>
  <si>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</si>
  <si>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</si>
  <si>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</si>
  <si>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</si>
  <si>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Msunduzi(KZN225)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</si>
  <si>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</si>
  <si>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</si>
  <si>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</si>
  <si>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</si>
  <si>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</si>
  <si>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</si>
  <si>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</si>
  <si>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</si>
  <si>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</si>
  <si>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</si>
  <si>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</si>
  <si>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</si>
  <si>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</si>
  <si>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</si>
  <si>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</si>
  <si>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</si>
  <si>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</si>
  <si>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</si>
  <si>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</si>
  <si>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</si>
  <si>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</si>
  <si>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</si>
  <si>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</si>
  <si>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</si>
  <si>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</si>
  <si>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</si>
  <si>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</si>
  <si>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</si>
  <si>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Msunduzi(KZN225)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</si>
  <si>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</si>
  <si>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</si>
  <si>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</si>
  <si>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</si>
  <si>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</si>
  <si>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</si>
  <si>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</si>
  <si>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</si>
  <si>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</si>
  <si>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</si>
  <si>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Msunduzi(KZN225)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</si>
  <si>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</si>
  <si>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</si>
  <si>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</si>
  <si>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</si>
  <si>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</si>
  <si>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</si>
  <si>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</si>
  <si>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</si>
  <si>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</si>
  <si>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</si>
  <si>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</si>
  <si>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</si>
  <si>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</si>
  <si>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</si>
  <si>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</si>
  <si>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</si>
  <si>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</si>
  <si>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</si>
  <si>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</si>
  <si>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</si>
  <si>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</si>
  <si>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</si>
  <si>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</si>
  <si>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</si>
  <si>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</si>
  <si>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</si>
  <si>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</si>
  <si>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</si>
  <si>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</si>
  <si>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</si>
  <si>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</si>
  <si>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</si>
  <si>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</si>
  <si>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Msunduzi(KZN225)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</si>
  <si>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</si>
  <si>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</si>
  <si>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</si>
  <si>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</si>
  <si>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</si>
  <si>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</si>
  <si>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</si>
  <si>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</si>
  <si>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</si>
  <si>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</si>
  <si>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</si>
  <si>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</si>
  <si>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</si>
  <si>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</si>
  <si>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</si>
  <si>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</si>
  <si>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</si>
  <si>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</si>
  <si>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</si>
  <si>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</si>
  <si>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</si>
  <si>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</si>
  <si>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</si>
  <si>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</si>
  <si>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</si>
  <si>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</si>
  <si>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</si>
  <si>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Msunduzi(KZN225)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</si>
  <si>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</si>
  <si>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</si>
  <si>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</si>
  <si>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</si>
  <si>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</si>
  <si>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</si>
  <si>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</si>
  <si>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</si>
  <si>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</si>
  <si>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</si>
  <si>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</si>
  <si>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</si>
  <si>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</si>
  <si>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</si>
  <si>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</si>
  <si>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</si>
  <si>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</si>
  <si>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</si>
  <si>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</si>
  <si>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</si>
  <si>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</si>
  <si>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</si>
  <si>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</si>
  <si>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</si>
  <si>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Msunduzi(KZN225)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</si>
  <si>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</si>
  <si>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</si>
  <si>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</si>
  <si>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</si>
  <si>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</si>
  <si>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</si>
  <si>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</si>
  <si>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</si>
  <si>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</si>
  <si>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</si>
  <si>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</si>
  <si>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</si>
  <si>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</si>
  <si>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</si>
  <si>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</si>
  <si>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</si>
  <si>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</si>
  <si>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</si>
  <si>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</si>
  <si>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</si>
  <si>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</si>
  <si>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</si>
  <si>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</si>
  <si>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</si>
  <si>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</si>
  <si>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</si>
  <si>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</si>
  <si>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</si>
  <si>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</si>
  <si>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</si>
  <si>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</si>
  <si>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</si>
  <si>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</si>
  <si>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</si>
  <si>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</si>
  <si>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Msunduzi(KZN225)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</si>
  <si>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</si>
  <si>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</si>
  <si>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Msunduzi(KZN225)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</si>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</sst>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759736823</v>
      </c>
      <c r="C5" s="19">
        <v>0</v>
      </c>
      <c r="D5" s="59">
        <v>842557571</v>
      </c>
      <c r="E5" s="60">
        <v>842557571</v>
      </c>
      <c r="F5" s="60">
        <v>66580332</v>
      </c>
      <c r="G5" s="60">
        <v>65906148</v>
      </c>
      <c r="H5" s="60">
        <v>69730939</v>
      </c>
      <c r="I5" s="60">
        <v>202217419</v>
      </c>
      <c r="J5" s="60">
        <v>78237965</v>
      </c>
      <c r="K5" s="60">
        <v>75612405</v>
      </c>
      <c r="L5" s="60">
        <v>68063975</v>
      </c>
      <c r="M5" s="60">
        <v>221914345</v>
      </c>
      <c r="N5" s="60">
        <v>68283265</v>
      </c>
      <c r="O5" s="60">
        <v>72818166</v>
      </c>
      <c r="P5" s="60">
        <v>0</v>
      </c>
      <c r="Q5" s="60">
        <v>141101431</v>
      </c>
      <c r="R5" s="60">
        <v>0</v>
      </c>
      <c r="S5" s="60">
        <v>0</v>
      </c>
      <c r="T5" s="60">
        <v>0</v>
      </c>
      <c r="U5" s="60">
        <v>0</v>
      </c>
      <c r="V5" s="60">
        <v>565233195</v>
      </c>
      <c r="W5" s="60">
        <v>631918179</v>
      </c>
      <c r="X5" s="60">
        <v>-66684984</v>
      </c>
      <c r="Y5" s="61">
        <v>-10.55</v>
      </c>
      <c r="Z5" s="62">
        <v>842557571</v>
      </c>
    </row>
    <row r="6" spans="1:26" ht="12.75">
      <c r="A6" s="58" t="s">
        <v>32</v>
      </c>
      <c r="B6" s="19">
        <v>2467796839</v>
      </c>
      <c r="C6" s="19">
        <v>0</v>
      </c>
      <c r="D6" s="59">
        <v>2878830032</v>
      </c>
      <c r="E6" s="60">
        <v>2878830032</v>
      </c>
      <c r="F6" s="60">
        <v>191182152</v>
      </c>
      <c r="G6" s="60">
        <v>240832644</v>
      </c>
      <c r="H6" s="60">
        <v>252163459</v>
      </c>
      <c r="I6" s="60">
        <v>684178255</v>
      </c>
      <c r="J6" s="60">
        <v>205302009</v>
      </c>
      <c r="K6" s="60">
        <v>209938745</v>
      </c>
      <c r="L6" s="60">
        <v>212698216</v>
      </c>
      <c r="M6" s="60">
        <v>627938970</v>
      </c>
      <c r="N6" s="60">
        <v>200177538</v>
      </c>
      <c r="O6" s="60">
        <v>211904760</v>
      </c>
      <c r="P6" s="60">
        <v>0</v>
      </c>
      <c r="Q6" s="60">
        <v>412082298</v>
      </c>
      <c r="R6" s="60">
        <v>0</v>
      </c>
      <c r="S6" s="60">
        <v>0</v>
      </c>
      <c r="T6" s="60">
        <v>0</v>
      </c>
      <c r="U6" s="60">
        <v>0</v>
      </c>
      <c r="V6" s="60">
        <v>1724199523</v>
      </c>
      <c r="W6" s="60">
        <v>2202225251</v>
      </c>
      <c r="X6" s="60">
        <v>-478025728</v>
      </c>
      <c r="Y6" s="61">
        <v>-21.71</v>
      </c>
      <c r="Z6" s="62">
        <v>2878830032</v>
      </c>
    </row>
    <row r="7" spans="1:26" ht="12.75">
      <c r="A7" s="58" t="s">
        <v>33</v>
      </c>
      <c r="B7" s="19">
        <v>68434503</v>
      </c>
      <c r="C7" s="19">
        <v>0</v>
      </c>
      <c r="D7" s="59">
        <v>49330319</v>
      </c>
      <c r="E7" s="60">
        <v>49330319</v>
      </c>
      <c r="F7" s="60">
        <v>37918115</v>
      </c>
      <c r="G7" s="60">
        <v>0</v>
      </c>
      <c r="H7" s="60">
        <v>0</v>
      </c>
      <c r="I7" s="60">
        <v>37918115</v>
      </c>
      <c r="J7" s="60">
        <v>0</v>
      </c>
      <c r="K7" s="60">
        <v>5549943</v>
      </c>
      <c r="L7" s="60">
        <v>199983</v>
      </c>
      <c r="M7" s="60">
        <v>5749926</v>
      </c>
      <c r="N7" s="60">
        <v>11029396</v>
      </c>
      <c r="O7" s="60">
        <v>289304</v>
      </c>
      <c r="P7" s="60">
        <v>0</v>
      </c>
      <c r="Q7" s="60">
        <v>11318700</v>
      </c>
      <c r="R7" s="60">
        <v>0</v>
      </c>
      <c r="S7" s="60">
        <v>0</v>
      </c>
      <c r="T7" s="60">
        <v>0</v>
      </c>
      <c r="U7" s="60">
        <v>0</v>
      </c>
      <c r="V7" s="60">
        <v>54986741</v>
      </c>
      <c r="W7" s="60">
        <v>36952740</v>
      </c>
      <c r="X7" s="60">
        <v>18034001</v>
      </c>
      <c r="Y7" s="61">
        <v>48.8</v>
      </c>
      <c r="Z7" s="62">
        <v>49330319</v>
      </c>
    </row>
    <row r="8" spans="1:26" ht="12.75">
      <c r="A8" s="58" t="s">
        <v>34</v>
      </c>
      <c r="B8" s="19">
        <v>466155846</v>
      </c>
      <c r="C8" s="19">
        <v>0</v>
      </c>
      <c r="D8" s="59">
        <v>489490642</v>
      </c>
      <c r="E8" s="60">
        <v>489490642</v>
      </c>
      <c r="F8" s="60">
        <v>0</v>
      </c>
      <c r="G8" s="60">
        <v>180127001</v>
      </c>
      <c r="H8" s="60">
        <v>0</v>
      </c>
      <c r="I8" s="60">
        <v>180127001</v>
      </c>
      <c r="J8" s="60">
        <v>0</v>
      </c>
      <c r="K8" s="60">
        <v>4593581</v>
      </c>
      <c r="L8" s="60">
        <v>149002735</v>
      </c>
      <c r="M8" s="60">
        <v>153596316</v>
      </c>
      <c r="N8" s="60">
        <v>1557688</v>
      </c>
      <c r="O8" s="60">
        <v>3195513</v>
      </c>
      <c r="P8" s="60">
        <v>0</v>
      </c>
      <c r="Q8" s="60">
        <v>4753201</v>
      </c>
      <c r="R8" s="60">
        <v>0</v>
      </c>
      <c r="S8" s="60">
        <v>0</v>
      </c>
      <c r="T8" s="60">
        <v>0</v>
      </c>
      <c r="U8" s="60">
        <v>0</v>
      </c>
      <c r="V8" s="60">
        <v>338476518</v>
      </c>
      <c r="W8" s="60">
        <v>352118106</v>
      </c>
      <c r="X8" s="60">
        <v>-13641588</v>
      </c>
      <c r="Y8" s="61">
        <v>-3.87</v>
      </c>
      <c r="Z8" s="62">
        <v>489490642</v>
      </c>
    </row>
    <row r="9" spans="1:26" ht="12.75">
      <c r="A9" s="58" t="s">
        <v>35</v>
      </c>
      <c r="B9" s="19">
        <v>246331064</v>
      </c>
      <c r="C9" s="19">
        <v>0</v>
      </c>
      <c r="D9" s="59">
        <v>212797808</v>
      </c>
      <c r="E9" s="60">
        <v>212797808</v>
      </c>
      <c r="F9" s="60">
        <v>32178469</v>
      </c>
      <c r="G9" s="60">
        <v>13894740</v>
      </c>
      <c r="H9" s="60">
        <v>5839355</v>
      </c>
      <c r="I9" s="60">
        <v>51912564</v>
      </c>
      <c r="J9" s="60">
        <v>12321936</v>
      </c>
      <c r="K9" s="60">
        <v>10270744</v>
      </c>
      <c r="L9" s="60">
        <v>12519630</v>
      </c>
      <c r="M9" s="60">
        <v>35112310</v>
      </c>
      <c r="N9" s="60">
        <v>12088147</v>
      </c>
      <c r="O9" s="60">
        <v>16138751</v>
      </c>
      <c r="P9" s="60">
        <v>0</v>
      </c>
      <c r="Q9" s="60">
        <v>28226898</v>
      </c>
      <c r="R9" s="60">
        <v>0</v>
      </c>
      <c r="S9" s="60">
        <v>0</v>
      </c>
      <c r="T9" s="60">
        <v>0</v>
      </c>
      <c r="U9" s="60">
        <v>0</v>
      </c>
      <c r="V9" s="60">
        <v>115251772</v>
      </c>
      <c r="W9" s="60">
        <v>159597720</v>
      </c>
      <c r="X9" s="60">
        <v>-44345948</v>
      </c>
      <c r="Y9" s="61">
        <v>-27.79</v>
      </c>
      <c r="Z9" s="62">
        <v>212797808</v>
      </c>
    </row>
    <row r="10" spans="1:26" ht="22.5">
      <c r="A10" s="63" t="s">
        <v>278</v>
      </c>
      <c r="B10" s="64">
        <f>SUM(B5:B9)</f>
        <v>4008455075</v>
      </c>
      <c r="C10" s="64">
        <f>SUM(C5:C9)</f>
        <v>0</v>
      </c>
      <c r="D10" s="65">
        <f aca="true" t="shared" si="0" ref="D10:Z10">SUM(D5:D9)</f>
        <v>4473006372</v>
      </c>
      <c r="E10" s="66">
        <f t="shared" si="0"/>
        <v>4473006372</v>
      </c>
      <c r="F10" s="66">
        <f t="shared" si="0"/>
        <v>327859068</v>
      </c>
      <c r="G10" s="66">
        <f t="shared" si="0"/>
        <v>500760533</v>
      </c>
      <c r="H10" s="66">
        <f t="shared" si="0"/>
        <v>327733753</v>
      </c>
      <c r="I10" s="66">
        <f t="shared" si="0"/>
        <v>1156353354</v>
      </c>
      <c r="J10" s="66">
        <f t="shared" si="0"/>
        <v>295861910</v>
      </c>
      <c r="K10" s="66">
        <f t="shared" si="0"/>
        <v>305965418</v>
      </c>
      <c r="L10" s="66">
        <f t="shared" si="0"/>
        <v>442484539</v>
      </c>
      <c r="M10" s="66">
        <f t="shared" si="0"/>
        <v>1044311867</v>
      </c>
      <c r="N10" s="66">
        <f t="shared" si="0"/>
        <v>293136034</v>
      </c>
      <c r="O10" s="66">
        <f t="shared" si="0"/>
        <v>304346494</v>
      </c>
      <c r="P10" s="66">
        <f t="shared" si="0"/>
        <v>0</v>
      </c>
      <c r="Q10" s="66">
        <f t="shared" si="0"/>
        <v>597482528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2798147749</v>
      </c>
      <c r="W10" s="66">
        <f t="shared" si="0"/>
        <v>3382811996</v>
      </c>
      <c r="X10" s="66">
        <f t="shared" si="0"/>
        <v>-584664247</v>
      </c>
      <c r="Y10" s="67">
        <f>+IF(W10&lt;&gt;0,(X10/W10)*100,0)</f>
        <v>-17.28337985354596</v>
      </c>
      <c r="Z10" s="68">
        <f t="shared" si="0"/>
        <v>4473006372</v>
      </c>
    </row>
    <row r="11" spans="1:26" ht="12.75">
      <c r="A11" s="58" t="s">
        <v>37</v>
      </c>
      <c r="B11" s="19">
        <v>942483343</v>
      </c>
      <c r="C11" s="19">
        <v>0</v>
      </c>
      <c r="D11" s="59">
        <v>1040937908</v>
      </c>
      <c r="E11" s="60">
        <v>1040937908</v>
      </c>
      <c r="F11" s="60">
        <v>83918020</v>
      </c>
      <c r="G11" s="60">
        <v>83564206</v>
      </c>
      <c r="H11" s="60">
        <v>82622974</v>
      </c>
      <c r="I11" s="60">
        <v>250105200</v>
      </c>
      <c r="J11" s="60">
        <v>122336280</v>
      </c>
      <c r="K11" s="60">
        <v>82812749</v>
      </c>
      <c r="L11" s="60">
        <v>80124083</v>
      </c>
      <c r="M11" s="60">
        <v>285273112</v>
      </c>
      <c r="N11" s="60">
        <v>81785542</v>
      </c>
      <c r="O11" s="60">
        <v>84495424</v>
      </c>
      <c r="P11" s="60">
        <v>0</v>
      </c>
      <c r="Q11" s="60">
        <v>166280966</v>
      </c>
      <c r="R11" s="60">
        <v>0</v>
      </c>
      <c r="S11" s="60">
        <v>0</v>
      </c>
      <c r="T11" s="60">
        <v>0</v>
      </c>
      <c r="U11" s="60">
        <v>0</v>
      </c>
      <c r="V11" s="60">
        <v>701659278</v>
      </c>
      <c r="W11" s="60">
        <v>771502500</v>
      </c>
      <c r="X11" s="60">
        <v>-69843222</v>
      </c>
      <c r="Y11" s="61">
        <v>-9.05</v>
      </c>
      <c r="Z11" s="62">
        <v>1040937908</v>
      </c>
    </row>
    <row r="12" spans="1:26" ht="12.75">
      <c r="A12" s="58" t="s">
        <v>38</v>
      </c>
      <c r="B12" s="19">
        <v>41763039</v>
      </c>
      <c r="C12" s="19">
        <v>0</v>
      </c>
      <c r="D12" s="59">
        <v>43033550</v>
      </c>
      <c r="E12" s="60">
        <v>43033550</v>
      </c>
      <c r="F12" s="60">
        <v>3448688</v>
      </c>
      <c r="G12" s="60">
        <v>3512079</v>
      </c>
      <c r="H12" s="60">
        <v>3538297</v>
      </c>
      <c r="I12" s="60">
        <v>10499064</v>
      </c>
      <c r="J12" s="60">
        <v>3557783</v>
      </c>
      <c r="K12" s="60">
        <v>3773374</v>
      </c>
      <c r="L12" s="60">
        <v>3571783</v>
      </c>
      <c r="M12" s="60">
        <v>10902940</v>
      </c>
      <c r="N12" s="60">
        <v>3560860</v>
      </c>
      <c r="O12" s="60">
        <v>3558489</v>
      </c>
      <c r="P12" s="60">
        <v>0</v>
      </c>
      <c r="Q12" s="60">
        <v>7119349</v>
      </c>
      <c r="R12" s="60">
        <v>0</v>
      </c>
      <c r="S12" s="60">
        <v>0</v>
      </c>
      <c r="T12" s="60">
        <v>0</v>
      </c>
      <c r="U12" s="60">
        <v>0</v>
      </c>
      <c r="V12" s="60">
        <v>28521353</v>
      </c>
      <c r="W12" s="60">
        <v>34269003</v>
      </c>
      <c r="X12" s="60">
        <v>-5747650</v>
      </c>
      <c r="Y12" s="61">
        <v>-16.77</v>
      </c>
      <c r="Z12" s="62">
        <v>43033550</v>
      </c>
    </row>
    <row r="13" spans="1:26" ht="12.75">
      <c r="A13" s="58" t="s">
        <v>279</v>
      </c>
      <c r="B13" s="19">
        <v>555133810</v>
      </c>
      <c r="C13" s="19">
        <v>0</v>
      </c>
      <c r="D13" s="59">
        <v>507298163</v>
      </c>
      <c r="E13" s="60">
        <v>507298163</v>
      </c>
      <c r="F13" s="60">
        <v>38776035</v>
      </c>
      <c r="G13" s="60">
        <v>38768445</v>
      </c>
      <c r="H13" s="60">
        <v>37511081</v>
      </c>
      <c r="I13" s="60">
        <v>115055561</v>
      </c>
      <c r="J13" s="60">
        <v>38855248</v>
      </c>
      <c r="K13" s="60">
        <v>37615232</v>
      </c>
      <c r="L13" s="60">
        <v>38885389</v>
      </c>
      <c r="M13" s="60">
        <v>115355869</v>
      </c>
      <c r="N13" s="60">
        <v>38893678</v>
      </c>
      <c r="O13" s="60">
        <v>35146874</v>
      </c>
      <c r="P13" s="60">
        <v>0</v>
      </c>
      <c r="Q13" s="60">
        <v>74040552</v>
      </c>
      <c r="R13" s="60">
        <v>0</v>
      </c>
      <c r="S13" s="60">
        <v>0</v>
      </c>
      <c r="T13" s="60">
        <v>0</v>
      </c>
      <c r="U13" s="60">
        <v>0</v>
      </c>
      <c r="V13" s="60">
        <v>304451982</v>
      </c>
      <c r="W13" s="60">
        <v>379577250</v>
      </c>
      <c r="X13" s="60">
        <v>-75125268</v>
      </c>
      <c r="Y13" s="61">
        <v>-19.79</v>
      </c>
      <c r="Z13" s="62">
        <v>507298163</v>
      </c>
    </row>
    <row r="14" spans="1:26" ht="12.75">
      <c r="A14" s="58" t="s">
        <v>40</v>
      </c>
      <c r="B14" s="19">
        <v>75094942</v>
      </c>
      <c r="C14" s="19">
        <v>0</v>
      </c>
      <c r="D14" s="59">
        <v>65474189</v>
      </c>
      <c r="E14" s="60">
        <v>65474189</v>
      </c>
      <c r="F14" s="60">
        <v>0</v>
      </c>
      <c r="G14" s="60">
        <v>397</v>
      </c>
      <c r="H14" s="60">
        <v>16251233</v>
      </c>
      <c r="I14" s="60">
        <v>16251630</v>
      </c>
      <c r="J14" s="60">
        <v>9569</v>
      </c>
      <c r="K14" s="60">
        <v>45</v>
      </c>
      <c r="L14" s="60">
        <v>17668710</v>
      </c>
      <c r="M14" s="60">
        <v>17678324</v>
      </c>
      <c r="N14" s="60">
        <v>-1033</v>
      </c>
      <c r="O14" s="60">
        <v>4673</v>
      </c>
      <c r="P14" s="60">
        <v>0</v>
      </c>
      <c r="Q14" s="60">
        <v>3640</v>
      </c>
      <c r="R14" s="60">
        <v>0</v>
      </c>
      <c r="S14" s="60">
        <v>0</v>
      </c>
      <c r="T14" s="60">
        <v>0</v>
      </c>
      <c r="U14" s="60">
        <v>0</v>
      </c>
      <c r="V14" s="60">
        <v>33933594</v>
      </c>
      <c r="W14" s="60">
        <v>49095000</v>
      </c>
      <c r="X14" s="60">
        <v>-15161406</v>
      </c>
      <c r="Y14" s="61">
        <v>-30.88</v>
      </c>
      <c r="Z14" s="62">
        <v>65474189</v>
      </c>
    </row>
    <row r="15" spans="1:26" ht="12.75">
      <c r="A15" s="58" t="s">
        <v>41</v>
      </c>
      <c r="B15" s="19">
        <v>1955829141</v>
      </c>
      <c r="C15" s="19">
        <v>0</v>
      </c>
      <c r="D15" s="59">
        <v>2118107212</v>
      </c>
      <c r="E15" s="60">
        <v>2118107212</v>
      </c>
      <c r="F15" s="60">
        <v>221370</v>
      </c>
      <c r="G15" s="60">
        <v>391332460</v>
      </c>
      <c r="H15" s="60">
        <v>32149045</v>
      </c>
      <c r="I15" s="60">
        <v>423702875</v>
      </c>
      <c r="J15" s="60">
        <v>174171722</v>
      </c>
      <c r="K15" s="60">
        <v>431146201</v>
      </c>
      <c r="L15" s="60">
        <v>-154101006</v>
      </c>
      <c r="M15" s="60">
        <v>451216917</v>
      </c>
      <c r="N15" s="60">
        <v>136140525</v>
      </c>
      <c r="O15" s="60">
        <v>135355500</v>
      </c>
      <c r="P15" s="60">
        <v>0</v>
      </c>
      <c r="Q15" s="60">
        <v>271496025</v>
      </c>
      <c r="R15" s="60">
        <v>0</v>
      </c>
      <c r="S15" s="60">
        <v>0</v>
      </c>
      <c r="T15" s="60">
        <v>0</v>
      </c>
      <c r="U15" s="60">
        <v>0</v>
      </c>
      <c r="V15" s="60">
        <v>1146415817</v>
      </c>
      <c r="W15" s="60">
        <v>1644605505</v>
      </c>
      <c r="X15" s="60">
        <v>-498189688</v>
      </c>
      <c r="Y15" s="61">
        <v>-30.29</v>
      </c>
      <c r="Z15" s="62">
        <v>2118107212</v>
      </c>
    </row>
    <row r="16" spans="1:26" ht="12.75">
      <c r="A16" s="69" t="s">
        <v>42</v>
      </c>
      <c r="B16" s="19">
        <v>238128</v>
      </c>
      <c r="C16" s="19">
        <v>0</v>
      </c>
      <c r="D16" s="59">
        <v>140526063</v>
      </c>
      <c r="E16" s="60">
        <v>140526063</v>
      </c>
      <c r="F16" s="60">
        <v>1730151</v>
      </c>
      <c r="G16" s="60">
        <v>19844</v>
      </c>
      <c r="H16" s="60">
        <v>19844</v>
      </c>
      <c r="I16" s="60">
        <v>1769839</v>
      </c>
      <c r="J16" s="60">
        <v>19844</v>
      </c>
      <c r="K16" s="60">
        <v>1730151</v>
      </c>
      <c r="L16" s="60">
        <v>19844</v>
      </c>
      <c r="M16" s="60">
        <v>1769839</v>
      </c>
      <c r="N16" s="60">
        <v>1730151</v>
      </c>
      <c r="O16" s="60">
        <v>543667</v>
      </c>
      <c r="P16" s="60">
        <v>0</v>
      </c>
      <c r="Q16" s="60">
        <v>2273818</v>
      </c>
      <c r="R16" s="60">
        <v>0</v>
      </c>
      <c r="S16" s="60">
        <v>0</v>
      </c>
      <c r="T16" s="60">
        <v>0</v>
      </c>
      <c r="U16" s="60">
        <v>0</v>
      </c>
      <c r="V16" s="60">
        <v>5813496</v>
      </c>
      <c r="W16" s="60">
        <v>107897310</v>
      </c>
      <c r="X16" s="60">
        <v>-102083814</v>
      </c>
      <c r="Y16" s="61">
        <v>-94.61</v>
      </c>
      <c r="Z16" s="62">
        <v>140526063</v>
      </c>
    </row>
    <row r="17" spans="1:26" ht="12.75">
      <c r="A17" s="58" t="s">
        <v>43</v>
      </c>
      <c r="B17" s="19">
        <v>689092027</v>
      </c>
      <c r="C17" s="19">
        <v>0</v>
      </c>
      <c r="D17" s="59">
        <v>538193055</v>
      </c>
      <c r="E17" s="60">
        <v>538193055</v>
      </c>
      <c r="F17" s="60">
        <v>27247385</v>
      </c>
      <c r="G17" s="60">
        <v>27473907</v>
      </c>
      <c r="H17" s="60">
        <v>54197536</v>
      </c>
      <c r="I17" s="60">
        <v>108918828</v>
      </c>
      <c r="J17" s="60">
        <v>68607979</v>
      </c>
      <c r="K17" s="60">
        <v>80422415</v>
      </c>
      <c r="L17" s="60">
        <v>59362824</v>
      </c>
      <c r="M17" s="60">
        <v>208393218</v>
      </c>
      <c r="N17" s="60">
        <v>66217923</v>
      </c>
      <c r="O17" s="60">
        <v>56609284</v>
      </c>
      <c r="P17" s="60">
        <v>0</v>
      </c>
      <c r="Q17" s="60">
        <v>122827207</v>
      </c>
      <c r="R17" s="60">
        <v>0</v>
      </c>
      <c r="S17" s="60">
        <v>0</v>
      </c>
      <c r="T17" s="60">
        <v>0</v>
      </c>
      <c r="U17" s="60">
        <v>0</v>
      </c>
      <c r="V17" s="60">
        <v>440139253</v>
      </c>
      <c r="W17" s="60">
        <v>367192692</v>
      </c>
      <c r="X17" s="60">
        <v>72946561</v>
      </c>
      <c r="Y17" s="61">
        <v>19.87</v>
      </c>
      <c r="Z17" s="62">
        <v>538193055</v>
      </c>
    </row>
    <row r="18" spans="1:26" ht="12.75">
      <c r="A18" s="70" t="s">
        <v>44</v>
      </c>
      <c r="B18" s="71">
        <f>SUM(B11:B17)</f>
        <v>4259634430</v>
      </c>
      <c r="C18" s="71">
        <f>SUM(C11:C17)</f>
        <v>0</v>
      </c>
      <c r="D18" s="72">
        <f aca="true" t="shared" si="1" ref="D18:Z18">SUM(D11:D17)</f>
        <v>4453570140</v>
      </c>
      <c r="E18" s="73">
        <f t="shared" si="1"/>
        <v>4453570140</v>
      </c>
      <c r="F18" s="73">
        <f t="shared" si="1"/>
        <v>155341649</v>
      </c>
      <c r="G18" s="73">
        <f t="shared" si="1"/>
        <v>544671338</v>
      </c>
      <c r="H18" s="73">
        <f t="shared" si="1"/>
        <v>226290010</v>
      </c>
      <c r="I18" s="73">
        <f t="shared" si="1"/>
        <v>926302997</v>
      </c>
      <c r="J18" s="73">
        <f t="shared" si="1"/>
        <v>407558425</v>
      </c>
      <c r="K18" s="73">
        <f t="shared" si="1"/>
        <v>637500167</v>
      </c>
      <c r="L18" s="73">
        <f t="shared" si="1"/>
        <v>45531627</v>
      </c>
      <c r="M18" s="73">
        <f t="shared" si="1"/>
        <v>1090590219</v>
      </c>
      <c r="N18" s="73">
        <f t="shared" si="1"/>
        <v>328327646</v>
      </c>
      <c r="O18" s="73">
        <f t="shared" si="1"/>
        <v>315713911</v>
      </c>
      <c r="P18" s="73">
        <f t="shared" si="1"/>
        <v>0</v>
      </c>
      <c r="Q18" s="73">
        <f t="shared" si="1"/>
        <v>644041557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2660934773</v>
      </c>
      <c r="W18" s="73">
        <f t="shared" si="1"/>
        <v>3354139260</v>
      </c>
      <c r="X18" s="73">
        <f t="shared" si="1"/>
        <v>-693204487</v>
      </c>
      <c r="Y18" s="67">
        <f>+IF(W18&lt;&gt;0,(X18/W18)*100,0)</f>
        <v>-20.667134941797258</v>
      </c>
      <c r="Z18" s="74">
        <f t="shared" si="1"/>
        <v>4453570140</v>
      </c>
    </row>
    <row r="19" spans="1:26" ht="12.75">
      <c r="A19" s="70" t="s">
        <v>45</v>
      </c>
      <c r="B19" s="75">
        <f>+B10-B18</f>
        <v>-251179355</v>
      </c>
      <c r="C19" s="75">
        <f>+C10-C18</f>
        <v>0</v>
      </c>
      <c r="D19" s="76">
        <f aca="true" t="shared" si="2" ref="D19:Z19">+D10-D18</f>
        <v>19436232</v>
      </c>
      <c r="E19" s="77">
        <f t="shared" si="2"/>
        <v>19436232</v>
      </c>
      <c r="F19" s="77">
        <f t="shared" si="2"/>
        <v>172517419</v>
      </c>
      <c r="G19" s="77">
        <f t="shared" si="2"/>
        <v>-43910805</v>
      </c>
      <c r="H19" s="77">
        <f t="shared" si="2"/>
        <v>101443743</v>
      </c>
      <c r="I19" s="77">
        <f t="shared" si="2"/>
        <v>230050357</v>
      </c>
      <c r="J19" s="77">
        <f t="shared" si="2"/>
        <v>-111696515</v>
      </c>
      <c r="K19" s="77">
        <f t="shared" si="2"/>
        <v>-331534749</v>
      </c>
      <c r="L19" s="77">
        <f t="shared" si="2"/>
        <v>396952912</v>
      </c>
      <c r="M19" s="77">
        <f t="shared" si="2"/>
        <v>-46278352</v>
      </c>
      <c r="N19" s="77">
        <f t="shared" si="2"/>
        <v>-35191612</v>
      </c>
      <c r="O19" s="77">
        <f t="shared" si="2"/>
        <v>-11367417</v>
      </c>
      <c r="P19" s="77">
        <f t="shared" si="2"/>
        <v>0</v>
      </c>
      <c r="Q19" s="77">
        <f t="shared" si="2"/>
        <v>-46559029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137212976</v>
      </c>
      <c r="W19" s="77">
        <f>IF(E10=E18,0,W10-W18)</f>
        <v>28672736</v>
      </c>
      <c r="X19" s="77">
        <f t="shared" si="2"/>
        <v>108540240</v>
      </c>
      <c r="Y19" s="78">
        <f>+IF(W19&lt;&gt;0,(X19/W19)*100,0)</f>
        <v>378.5485975248403</v>
      </c>
      <c r="Z19" s="79">
        <f t="shared" si="2"/>
        <v>19436232</v>
      </c>
    </row>
    <row r="20" spans="1:26" ht="12.75">
      <c r="A20" s="58" t="s">
        <v>46</v>
      </c>
      <c r="B20" s="19">
        <v>303484251</v>
      </c>
      <c r="C20" s="19">
        <v>0</v>
      </c>
      <c r="D20" s="59">
        <v>447973331</v>
      </c>
      <c r="E20" s="60">
        <v>447973331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53148004</v>
      </c>
      <c r="L20" s="60">
        <v>18845158</v>
      </c>
      <c r="M20" s="60">
        <v>71993162</v>
      </c>
      <c r="N20" s="60">
        <v>25830395</v>
      </c>
      <c r="O20" s="60">
        <v>17914062</v>
      </c>
      <c r="P20" s="60">
        <v>0</v>
      </c>
      <c r="Q20" s="60">
        <v>43744457</v>
      </c>
      <c r="R20" s="60">
        <v>0</v>
      </c>
      <c r="S20" s="60">
        <v>0</v>
      </c>
      <c r="T20" s="60">
        <v>0</v>
      </c>
      <c r="U20" s="60">
        <v>0</v>
      </c>
      <c r="V20" s="60">
        <v>115737619</v>
      </c>
      <c r="W20" s="60">
        <v>354305997</v>
      </c>
      <c r="X20" s="60">
        <v>-238568378</v>
      </c>
      <c r="Y20" s="61">
        <v>-67.33</v>
      </c>
      <c r="Z20" s="62">
        <v>447973331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52304896</v>
      </c>
      <c r="C22" s="86">
        <f>SUM(C19:C21)</f>
        <v>0</v>
      </c>
      <c r="D22" s="87">
        <f aca="true" t="shared" si="3" ref="D22:Z22">SUM(D19:D21)</f>
        <v>467409563</v>
      </c>
      <c r="E22" s="88">
        <f t="shared" si="3"/>
        <v>467409563</v>
      </c>
      <c r="F22" s="88">
        <f t="shared" si="3"/>
        <v>172517419</v>
      </c>
      <c r="G22" s="88">
        <f t="shared" si="3"/>
        <v>-43910805</v>
      </c>
      <c r="H22" s="88">
        <f t="shared" si="3"/>
        <v>101443743</v>
      </c>
      <c r="I22" s="88">
        <f t="shared" si="3"/>
        <v>230050357</v>
      </c>
      <c r="J22" s="88">
        <f t="shared" si="3"/>
        <v>-111696515</v>
      </c>
      <c r="K22" s="88">
        <f t="shared" si="3"/>
        <v>-278386745</v>
      </c>
      <c r="L22" s="88">
        <f t="shared" si="3"/>
        <v>415798070</v>
      </c>
      <c r="M22" s="88">
        <f t="shared" si="3"/>
        <v>25714810</v>
      </c>
      <c r="N22" s="88">
        <f t="shared" si="3"/>
        <v>-9361217</v>
      </c>
      <c r="O22" s="88">
        <f t="shared" si="3"/>
        <v>6546645</v>
      </c>
      <c r="P22" s="88">
        <f t="shared" si="3"/>
        <v>0</v>
      </c>
      <c r="Q22" s="88">
        <f t="shared" si="3"/>
        <v>-2814572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252950595</v>
      </c>
      <c r="W22" s="88">
        <f t="shared" si="3"/>
        <v>382978733</v>
      </c>
      <c r="X22" s="88">
        <f t="shared" si="3"/>
        <v>-130028138</v>
      </c>
      <c r="Y22" s="89">
        <f>+IF(W22&lt;&gt;0,(X22/W22)*100,0)</f>
        <v>-33.95179073820791</v>
      </c>
      <c r="Z22" s="90">
        <f t="shared" si="3"/>
        <v>467409563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52304896</v>
      </c>
      <c r="C24" s="75">
        <f>SUM(C22:C23)</f>
        <v>0</v>
      </c>
      <c r="D24" s="76">
        <f aca="true" t="shared" si="4" ref="D24:Z24">SUM(D22:D23)</f>
        <v>467409563</v>
      </c>
      <c r="E24" s="77">
        <f t="shared" si="4"/>
        <v>467409563</v>
      </c>
      <c r="F24" s="77">
        <f t="shared" si="4"/>
        <v>172517419</v>
      </c>
      <c r="G24" s="77">
        <f t="shared" si="4"/>
        <v>-43910805</v>
      </c>
      <c r="H24" s="77">
        <f t="shared" si="4"/>
        <v>101443743</v>
      </c>
      <c r="I24" s="77">
        <f t="shared" si="4"/>
        <v>230050357</v>
      </c>
      <c r="J24" s="77">
        <f t="shared" si="4"/>
        <v>-111696515</v>
      </c>
      <c r="K24" s="77">
        <f t="shared" si="4"/>
        <v>-278386745</v>
      </c>
      <c r="L24" s="77">
        <f t="shared" si="4"/>
        <v>415798070</v>
      </c>
      <c r="M24" s="77">
        <f t="shared" si="4"/>
        <v>25714810</v>
      </c>
      <c r="N24" s="77">
        <f t="shared" si="4"/>
        <v>-9361217</v>
      </c>
      <c r="O24" s="77">
        <f t="shared" si="4"/>
        <v>6546645</v>
      </c>
      <c r="P24" s="77">
        <f t="shared" si="4"/>
        <v>0</v>
      </c>
      <c r="Q24" s="77">
        <f t="shared" si="4"/>
        <v>-2814572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252950595</v>
      </c>
      <c r="W24" s="77">
        <f t="shared" si="4"/>
        <v>382978733</v>
      </c>
      <c r="X24" s="77">
        <f t="shared" si="4"/>
        <v>-130028138</v>
      </c>
      <c r="Y24" s="78">
        <f>+IF(W24&lt;&gt;0,(X24/W24)*100,0)</f>
        <v>-33.95179073820791</v>
      </c>
      <c r="Z24" s="79">
        <f t="shared" si="4"/>
        <v>467409563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482969248</v>
      </c>
      <c r="C27" s="22">
        <v>0</v>
      </c>
      <c r="D27" s="99">
        <v>726241000</v>
      </c>
      <c r="E27" s="100">
        <v>726241000</v>
      </c>
      <c r="F27" s="100">
        <v>0</v>
      </c>
      <c r="G27" s="100">
        <v>115600</v>
      </c>
      <c r="H27" s="100">
        <v>40532814</v>
      </c>
      <c r="I27" s="100">
        <v>40648414</v>
      </c>
      <c r="J27" s="100">
        <v>41829646</v>
      </c>
      <c r="K27" s="100">
        <v>39459805</v>
      </c>
      <c r="L27" s="100">
        <v>52093118</v>
      </c>
      <c r="M27" s="100">
        <v>133382569</v>
      </c>
      <c r="N27" s="100">
        <v>40642995</v>
      </c>
      <c r="O27" s="100">
        <v>36779158</v>
      </c>
      <c r="P27" s="100">
        <v>72695863</v>
      </c>
      <c r="Q27" s="100">
        <v>150118016</v>
      </c>
      <c r="R27" s="100">
        <v>0</v>
      </c>
      <c r="S27" s="100">
        <v>0</v>
      </c>
      <c r="T27" s="100">
        <v>0</v>
      </c>
      <c r="U27" s="100">
        <v>0</v>
      </c>
      <c r="V27" s="100">
        <v>324148999</v>
      </c>
      <c r="W27" s="100">
        <v>544680750</v>
      </c>
      <c r="X27" s="100">
        <v>-220531751</v>
      </c>
      <c r="Y27" s="101">
        <v>-40.49</v>
      </c>
      <c r="Z27" s="102">
        <v>726241000</v>
      </c>
    </row>
    <row r="28" spans="1:26" ht="12.75">
      <c r="A28" s="103" t="s">
        <v>46</v>
      </c>
      <c r="B28" s="19">
        <v>292498172</v>
      </c>
      <c r="C28" s="19">
        <v>0</v>
      </c>
      <c r="D28" s="59">
        <v>447973000</v>
      </c>
      <c r="E28" s="60">
        <v>447973000</v>
      </c>
      <c r="F28" s="60">
        <v>0</v>
      </c>
      <c r="G28" s="60">
        <v>0</v>
      </c>
      <c r="H28" s="60">
        <v>32034348</v>
      </c>
      <c r="I28" s="60">
        <v>32034348</v>
      </c>
      <c r="J28" s="60">
        <v>34263467</v>
      </c>
      <c r="K28" s="60">
        <v>27902987</v>
      </c>
      <c r="L28" s="60">
        <v>23388998</v>
      </c>
      <c r="M28" s="60">
        <v>85555452</v>
      </c>
      <c r="N28" s="60">
        <v>35418431</v>
      </c>
      <c r="O28" s="60">
        <v>20658505</v>
      </c>
      <c r="P28" s="60">
        <v>43495899</v>
      </c>
      <c r="Q28" s="60">
        <v>99572835</v>
      </c>
      <c r="R28" s="60">
        <v>0</v>
      </c>
      <c r="S28" s="60">
        <v>0</v>
      </c>
      <c r="T28" s="60">
        <v>0</v>
      </c>
      <c r="U28" s="60">
        <v>0</v>
      </c>
      <c r="V28" s="60">
        <v>217162635</v>
      </c>
      <c r="W28" s="60">
        <v>335979750</v>
      </c>
      <c r="X28" s="60">
        <v>-118817115</v>
      </c>
      <c r="Y28" s="61">
        <v>-35.36</v>
      </c>
      <c r="Z28" s="62">
        <v>447973000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62181455</v>
      </c>
      <c r="C30" s="19">
        <v>0</v>
      </c>
      <c r="D30" s="59">
        <v>158268000</v>
      </c>
      <c r="E30" s="60">
        <v>158268000</v>
      </c>
      <c r="F30" s="60">
        <v>0</v>
      </c>
      <c r="G30" s="60">
        <v>0</v>
      </c>
      <c r="H30" s="60">
        <v>2409447</v>
      </c>
      <c r="I30" s="60">
        <v>2409447</v>
      </c>
      <c r="J30" s="60">
        <v>898769</v>
      </c>
      <c r="K30" s="60">
        <v>1499943</v>
      </c>
      <c r="L30" s="60">
        <v>1672481</v>
      </c>
      <c r="M30" s="60">
        <v>4071193</v>
      </c>
      <c r="N30" s="60">
        <v>0</v>
      </c>
      <c r="O30" s="60">
        <v>5665692</v>
      </c>
      <c r="P30" s="60">
        <v>594512</v>
      </c>
      <c r="Q30" s="60">
        <v>6260204</v>
      </c>
      <c r="R30" s="60">
        <v>0</v>
      </c>
      <c r="S30" s="60">
        <v>0</v>
      </c>
      <c r="T30" s="60">
        <v>0</v>
      </c>
      <c r="U30" s="60">
        <v>0</v>
      </c>
      <c r="V30" s="60">
        <v>12740844</v>
      </c>
      <c r="W30" s="60">
        <v>118701000</v>
      </c>
      <c r="X30" s="60">
        <v>-105960156</v>
      </c>
      <c r="Y30" s="61">
        <v>-89.27</v>
      </c>
      <c r="Z30" s="62">
        <v>158268000</v>
      </c>
    </row>
    <row r="31" spans="1:26" ht="12.75">
      <c r="A31" s="58" t="s">
        <v>53</v>
      </c>
      <c r="B31" s="19">
        <v>128289621</v>
      </c>
      <c r="C31" s="19">
        <v>0</v>
      </c>
      <c r="D31" s="59">
        <v>120000000</v>
      </c>
      <c r="E31" s="60">
        <v>120000000</v>
      </c>
      <c r="F31" s="60">
        <v>0</v>
      </c>
      <c r="G31" s="60">
        <v>115600</v>
      </c>
      <c r="H31" s="60">
        <v>6089019</v>
      </c>
      <c r="I31" s="60">
        <v>6204619</v>
      </c>
      <c r="J31" s="60">
        <v>6667410</v>
      </c>
      <c r="K31" s="60">
        <v>10056875</v>
      </c>
      <c r="L31" s="60">
        <v>27031639</v>
      </c>
      <c r="M31" s="60">
        <v>43755924</v>
      </c>
      <c r="N31" s="60">
        <v>5224564</v>
      </c>
      <c r="O31" s="60">
        <v>10454961</v>
      </c>
      <c r="P31" s="60">
        <v>28605452</v>
      </c>
      <c r="Q31" s="60">
        <v>44284977</v>
      </c>
      <c r="R31" s="60">
        <v>0</v>
      </c>
      <c r="S31" s="60">
        <v>0</v>
      </c>
      <c r="T31" s="60">
        <v>0</v>
      </c>
      <c r="U31" s="60">
        <v>0</v>
      </c>
      <c r="V31" s="60">
        <v>94245520</v>
      </c>
      <c r="W31" s="60">
        <v>90000000</v>
      </c>
      <c r="X31" s="60">
        <v>4245520</v>
      </c>
      <c r="Y31" s="61">
        <v>4.72</v>
      </c>
      <c r="Z31" s="62">
        <v>120000000</v>
      </c>
    </row>
    <row r="32" spans="1:26" ht="12.75">
      <c r="A32" s="70" t="s">
        <v>54</v>
      </c>
      <c r="B32" s="22">
        <f>SUM(B28:B31)</f>
        <v>482969248</v>
      </c>
      <c r="C32" s="22">
        <f>SUM(C28:C31)</f>
        <v>0</v>
      </c>
      <c r="D32" s="99">
        <f aca="true" t="shared" si="5" ref="D32:Z32">SUM(D28:D31)</f>
        <v>726241000</v>
      </c>
      <c r="E32" s="100">
        <f t="shared" si="5"/>
        <v>726241000</v>
      </c>
      <c r="F32" s="100">
        <f t="shared" si="5"/>
        <v>0</v>
      </c>
      <c r="G32" s="100">
        <f t="shared" si="5"/>
        <v>115600</v>
      </c>
      <c r="H32" s="100">
        <f t="shared" si="5"/>
        <v>40532814</v>
      </c>
      <c r="I32" s="100">
        <f t="shared" si="5"/>
        <v>40648414</v>
      </c>
      <c r="J32" s="100">
        <f t="shared" si="5"/>
        <v>41829646</v>
      </c>
      <c r="K32" s="100">
        <f t="shared" si="5"/>
        <v>39459805</v>
      </c>
      <c r="L32" s="100">
        <f t="shared" si="5"/>
        <v>52093118</v>
      </c>
      <c r="M32" s="100">
        <f t="shared" si="5"/>
        <v>133382569</v>
      </c>
      <c r="N32" s="100">
        <f t="shared" si="5"/>
        <v>40642995</v>
      </c>
      <c r="O32" s="100">
        <f t="shared" si="5"/>
        <v>36779158</v>
      </c>
      <c r="P32" s="100">
        <f t="shared" si="5"/>
        <v>72695863</v>
      </c>
      <c r="Q32" s="100">
        <f t="shared" si="5"/>
        <v>150118016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324148999</v>
      </c>
      <c r="W32" s="100">
        <f t="shared" si="5"/>
        <v>544680750</v>
      </c>
      <c r="X32" s="100">
        <f t="shared" si="5"/>
        <v>-220531751</v>
      </c>
      <c r="Y32" s="101">
        <f>+IF(W32&lt;&gt;0,(X32/W32)*100,0)</f>
        <v>-40.488258672626124</v>
      </c>
      <c r="Z32" s="102">
        <f t="shared" si="5"/>
        <v>726241000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2302946219</v>
      </c>
      <c r="C35" s="19">
        <v>0</v>
      </c>
      <c r="D35" s="59">
        <v>3135283869</v>
      </c>
      <c r="E35" s="60">
        <v>3135283869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2351462902</v>
      </c>
      <c r="X35" s="60">
        <v>-2351462902</v>
      </c>
      <c r="Y35" s="61">
        <v>-100</v>
      </c>
      <c r="Z35" s="62">
        <v>3135283869</v>
      </c>
    </row>
    <row r="36" spans="1:26" ht="12.75">
      <c r="A36" s="58" t="s">
        <v>57</v>
      </c>
      <c r="B36" s="19">
        <v>7920046582</v>
      </c>
      <c r="C36" s="19">
        <v>0</v>
      </c>
      <c r="D36" s="59">
        <v>7640387200</v>
      </c>
      <c r="E36" s="60">
        <v>7640387200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5730290400</v>
      </c>
      <c r="X36" s="60">
        <v>-5730290400</v>
      </c>
      <c r="Y36" s="61">
        <v>-100</v>
      </c>
      <c r="Z36" s="62">
        <v>7640387200</v>
      </c>
    </row>
    <row r="37" spans="1:26" ht="12.75">
      <c r="A37" s="58" t="s">
        <v>58</v>
      </c>
      <c r="B37" s="19">
        <v>1033046730</v>
      </c>
      <c r="C37" s="19">
        <v>0</v>
      </c>
      <c r="D37" s="59">
        <v>1319101279</v>
      </c>
      <c r="E37" s="60">
        <v>1319101279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989325959</v>
      </c>
      <c r="X37" s="60">
        <v>-989325959</v>
      </c>
      <c r="Y37" s="61">
        <v>-100</v>
      </c>
      <c r="Z37" s="62">
        <v>1319101279</v>
      </c>
    </row>
    <row r="38" spans="1:26" ht="12.75">
      <c r="A38" s="58" t="s">
        <v>59</v>
      </c>
      <c r="B38" s="19">
        <v>1261220299</v>
      </c>
      <c r="C38" s="19">
        <v>0</v>
      </c>
      <c r="D38" s="59">
        <v>1255546648</v>
      </c>
      <c r="E38" s="60">
        <v>1255546648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941659986</v>
      </c>
      <c r="X38" s="60">
        <v>-941659986</v>
      </c>
      <c r="Y38" s="61">
        <v>-100</v>
      </c>
      <c r="Z38" s="62">
        <v>1255546648</v>
      </c>
    </row>
    <row r="39" spans="1:26" ht="12.75">
      <c r="A39" s="58" t="s">
        <v>60</v>
      </c>
      <c r="B39" s="19">
        <v>7928725772</v>
      </c>
      <c r="C39" s="19">
        <v>0</v>
      </c>
      <c r="D39" s="59">
        <v>8201023142</v>
      </c>
      <c r="E39" s="60">
        <v>8201023142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6150767357</v>
      </c>
      <c r="X39" s="60">
        <v>-6150767357</v>
      </c>
      <c r="Y39" s="61">
        <v>-100</v>
      </c>
      <c r="Z39" s="62">
        <v>8201023142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567141949</v>
      </c>
      <c r="C42" s="19">
        <v>0</v>
      </c>
      <c r="D42" s="59">
        <v>773947046</v>
      </c>
      <c r="E42" s="60">
        <v>773947046</v>
      </c>
      <c r="F42" s="60">
        <v>208325798</v>
      </c>
      <c r="G42" s="60">
        <v>-59792367</v>
      </c>
      <c r="H42" s="60">
        <v>-37832363</v>
      </c>
      <c r="I42" s="60">
        <v>110701068</v>
      </c>
      <c r="J42" s="60">
        <v>54907357</v>
      </c>
      <c r="K42" s="60">
        <v>-192952731</v>
      </c>
      <c r="L42" s="60">
        <v>212325976</v>
      </c>
      <c r="M42" s="60">
        <v>74280602</v>
      </c>
      <c r="N42" s="60">
        <v>133639045</v>
      </c>
      <c r="O42" s="60">
        <v>-30157273</v>
      </c>
      <c r="P42" s="60">
        <v>194722745</v>
      </c>
      <c r="Q42" s="60">
        <v>298204517</v>
      </c>
      <c r="R42" s="60">
        <v>0</v>
      </c>
      <c r="S42" s="60">
        <v>0</v>
      </c>
      <c r="T42" s="60">
        <v>0</v>
      </c>
      <c r="U42" s="60">
        <v>0</v>
      </c>
      <c r="V42" s="60">
        <v>483186187</v>
      </c>
      <c r="W42" s="60">
        <v>697733634</v>
      </c>
      <c r="X42" s="60">
        <v>-214547447</v>
      </c>
      <c r="Y42" s="61">
        <v>-30.75</v>
      </c>
      <c r="Z42" s="62">
        <v>773947046</v>
      </c>
    </row>
    <row r="43" spans="1:26" ht="12.75">
      <c r="A43" s="58" t="s">
        <v>63</v>
      </c>
      <c r="B43" s="19">
        <v>-483451986</v>
      </c>
      <c r="C43" s="19">
        <v>0</v>
      </c>
      <c r="D43" s="59">
        <v>-617304822</v>
      </c>
      <c r="E43" s="60">
        <v>-617304822</v>
      </c>
      <c r="F43" s="60">
        <v>-115600</v>
      </c>
      <c r="G43" s="60">
        <v>0</v>
      </c>
      <c r="H43" s="60">
        <v>-40532814</v>
      </c>
      <c r="I43" s="60">
        <v>-40648414</v>
      </c>
      <c r="J43" s="60">
        <v>-41829643</v>
      </c>
      <c r="K43" s="60">
        <v>-39459805</v>
      </c>
      <c r="L43" s="60">
        <v>-52093118</v>
      </c>
      <c r="M43" s="60">
        <v>-133382566</v>
      </c>
      <c r="N43" s="60">
        <v>-40642995</v>
      </c>
      <c r="O43" s="60">
        <v>-36779158</v>
      </c>
      <c r="P43" s="60">
        <v>-57643248</v>
      </c>
      <c r="Q43" s="60">
        <v>-135065401</v>
      </c>
      <c r="R43" s="60">
        <v>0</v>
      </c>
      <c r="S43" s="60">
        <v>0</v>
      </c>
      <c r="T43" s="60">
        <v>0</v>
      </c>
      <c r="U43" s="60">
        <v>0</v>
      </c>
      <c r="V43" s="60">
        <v>-309096381</v>
      </c>
      <c r="W43" s="60">
        <v>-352718874</v>
      </c>
      <c r="X43" s="60">
        <v>43622493</v>
      </c>
      <c r="Y43" s="61">
        <v>-12.37</v>
      </c>
      <c r="Z43" s="62">
        <v>-617304822</v>
      </c>
    </row>
    <row r="44" spans="1:26" ht="12.75">
      <c r="A44" s="58" t="s">
        <v>64</v>
      </c>
      <c r="B44" s="19">
        <v>46217978</v>
      </c>
      <c r="C44" s="19">
        <v>0</v>
      </c>
      <c r="D44" s="59">
        <v>-17761975</v>
      </c>
      <c r="E44" s="60">
        <v>-17761975</v>
      </c>
      <c r="F44" s="60">
        <v>987355</v>
      </c>
      <c r="G44" s="60">
        <v>247822</v>
      </c>
      <c r="H44" s="60">
        <v>-18253324</v>
      </c>
      <c r="I44" s="60">
        <v>-17018147</v>
      </c>
      <c r="J44" s="60">
        <v>419568</v>
      </c>
      <c r="K44" s="60">
        <v>280530</v>
      </c>
      <c r="L44" s="60">
        <v>-14094160</v>
      </c>
      <c r="M44" s="60">
        <v>-13394062</v>
      </c>
      <c r="N44" s="60">
        <v>-18633</v>
      </c>
      <c r="O44" s="60">
        <v>50068395</v>
      </c>
      <c r="P44" s="60">
        <v>-19299021</v>
      </c>
      <c r="Q44" s="60">
        <v>30750741</v>
      </c>
      <c r="R44" s="60">
        <v>0</v>
      </c>
      <c r="S44" s="60">
        <v>0</v>
      </c>
      <c r="T44" s="60">
        <v>0</v>
      </c>
      <c r="U44" s="60">
        <v>0</v>
      </c>
      <c r="V44" s="60">
        <v>338532</v>
      </c>
      <c r="W44" s="60">
        <v>-2679098</v>
      </c>
      <c r="X44" s="60">
        <v>3017630</v>
      </c>
      <c r="Y44" s="61">
        <v>-112.64</v>
      </c>
      <c r="Z44" s="62">
        <v>-17761975</v>
      </c>
    </row>
    <row r="45" spans="1:26" ht="12.75">
      <c r="A45" s="70" t="s">
        <v>65</v>
      </c>
      <c r="B45" s="22">
        <v>971060564</v>
      </c>
      <c r="C45" s="22">
        <v>0</v>
      </c>
      <c r="D45" s="99">
        <v>1051589335</v>
      </c>
      <c r="E45" s="100">
        <v>1051589335</v>
      </c>
      <c r="F45" s="100">
        <v>1185914379</v>
      </c>
      <c r="G45" s="100">
        <v>1126369834</v>
      </c>
      <c r="H45" s="100">
        <v>1029751333</v>
      </c>
      <c r="I45" s="100">
        <v>1029751333</v>
      </c>
      <c r="J45" s="100">
        <v>1043248615</v>
      </c>
      <c r="K45" s="100">
        <v>811116609</v>
      </c>
      <c r="L45" s="100">
        <v>957255307</v>
      </c>
      <c r="M45" s="100">
        <v>957255307</v>
      </c>
      <c r="N45" s="100">
        <v>1050232724</v>
      </c>
      <c r="O45" s="100">
        <v>1033364688</v>
      </c>
      <c r="P45" s="100">
        <v>1151145164</v>
      </c>
      <c r="Q45" s="100">
        <v>1151145164</v>
      </c>
      <c r="R45" s="100">
        <v>0</v>
      </c>
      <c r="S45" s="100">
        <v>0</v>
      </c>
      <c r="T45" s="100">
        <v>0</v>
      </c>
      <c r="U45" s="100">
        <v>0</v>
      </c>
      <c r="V45" s="100">
        <v>1151145164</v>
      </c>
      <c r="W45" s="100">
        <v>1255044748</v>
      </c>
      <c r="X45" s="100">
        <v>-103899584</v>
      </c>
      <c r="Y45" s="101">
        <v>-8.28</v>
      </c>
      <c r="Z45" s="102">
        <v>1051589335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292344967</v>
      </c>
      <c r="C49" s="52">
        <v>0</v>
      </c>
      <c r="D49" s="129">
        <v>143379936</v>
      </c>
      <c r="E49" s="54">
        <v>71210698</v>
      </c>
      <c r="F49" s="54">
        <v>0</v>
      </c>
      <c r="G49" s="54">
        <v>0</v>
      </c>
      <c r="H49" s="54">
        <v>0</v>
      </c>
      <c r="I49" s="54">
        <v>46170311</v>
      </c>
      <c r="J49" s="54">
        <v>0</v>
      </c>
      <c r="K49" s="54">
        <v>0</v>
      </c>
      <c r="L49" s="54">
        <v>0</v>
      </c>
      <c r="M49" s="54">
        <v>38947740</v>
      </c>
      <c r="N49" s="54">
        <v>0</v>
      </c>
      <c r="O49" s="54">
        <v>0</v>
      </c>
      <c r="P49" s="54">
        <v>0</v>
      </c>
      <c r="Q49" s="54">
        <v>47293477</v>
      </c>
      <c r="R49" s="54">
        <v>0</v>
      </c>
      <c r="S49" s="54">
        <v>0</v>
      </c>
      <c r="T49" s="54">
        <v>0</v>
      </c>
      <c r="U49" s="54">
        <v>0</v>
      </c>
      <c r="V49" s="54">
        <v>39129038</v>
      </c>
      <c r="W49" s="54">
        <v>1183352586</v>
      </c>
      <c r="X49" s="54">
        <v>1861828753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97.50307252859976</v>
      </c>
      <c r="C58" s="5">
        <f>IF(C67=0,0,+(C76/C67)*100)</f>
        <v>0</v>
      </c>
      <c r="D58" s="6">
        <f aca="true" t="shared" si="6" ref="D58:Z58">IF(D67=0,0,+(D76/D67)*100)</f>
        <v>87.99999196240624</v>
      </c>
      <c r="E58" s="7">
        <f t="shared" si="6"/>
        <v>87.99999196240624</v>
      </c>
      <c r="F58" s="7">
        <f t="shared" si="6"/>
        <v>102.5806109548268</v>
      </c>
      <c r="G58" s="7">
        <f t="shared" si="6"/>
        <v>84.44348727027534</v>
      </c>
      <c r="H58" s="7">
        <f t="shared" si="6"/>
        <v>88.15332739428833</v>
      </c>
      <c r="I58" s="7">
        <f t="shared" si="6"/>
        <v>91.14842313065833</v>
      </c>
      <c r="J58" s="7">
        <f t="shared" si="6"/>
        <v>112.87695678134749</v>
      </c>
      <c r="K58" s="7">
        <f t="shared" si="6"/>
        <v>97.53568180807548</v>
      </c>
      <c r="L58" s="7">
        <f t="shared" si="6"/>
        <v>98.88012221412673</v>
      </c>
      <c r="M58" s="7">
        <f t="shared" si="6"/>
        <v>103.00240129321243</v>
      </c>
      <c r="N58" s="7">
        <f t="shared" si="6"/>
        <v>86.05212586529201</v>
      </c>
      <c r="O58" s="7">
        <f t="shared" si="6"/>
        <v>93.1002087411605</v>
      </c>
      <c r="P58" s="7">
        <f t="shared" si="6"/>
        <v>0</v>
      </c>
      <c r="Q58" s="7">
        <f t="shared" si="6"/>
        <v>139.45442203411568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107.24817526842409</v>
      </c>
      <c r="W58" s="7">
        <f t="shared" si="6"/>
        <v>86.04612588354608</v>
      </c>
      <c r="X58" s="7">
        <f t="shared" si="6"/>
        <v>0</v>
      </c>
      <c r="Y58" s="7">
        <f t="shared" si="6"/>
        <v>0</v>
      </c>
      <c r="Z58" s="8">
        <f t="shared" si="6"/>
        <v>87.99999196240624</v>
      </c>
    </row>
    <row r="59" spans="1:26" ht="12.75">
      <c r="A59" s="37" t="s">
        <v>31</v>
      </c>
      <c r="B59" s="9">
        <f aca="true" t="shared" si="7" ref="B59:Z66">IF(B68=0,0,+(B77/B68)*100)</f>
        <v>100.3450148136504</v>
      </c>
      <c r="C59" s="9">
        <f t="shared" si="7"/>
        <v>0</v>
      </c>
      <c r="D59" s="2">
        <f t="shared" si="7"/>
        <v>87.99999947917165</v>
      </c>
      <c r="E59" s="10">
        <f t="shared" si="7"/>
        <v>87.99999947917165</v>
      </c>
      <c r="F59" s="10">
        <f t="shared" si="7"/>
        <v>76.18792517121116</v>
      </c>
      <c r="G59" s="10">
        <f t="shared" si="7"/>
        <v>89.20775957440135</v>
      </c>
      <c r="H59" s="10">
        <f t="shared" si="7"/>
        <v>91.8120067330952</v>
      </c>
      <c r="I59" s="10">
        <f t="shared" si="7"/>
        <v>85.69483378675294</v>
      </c>
      <c r="J59" s="10">
        <f t="shared" si="7"/>
        <v>85.62875299448157</v>
      </c>
      <c r="K59" s="10">
        <f t="shared" si="7"/>
        <v>85.36308627945506</v>
      </c>
      <c r="L59" s="10">
        <f t="shared" si="7"/>
        <v>85.48656166126504</v>
      </c>
      <c r="M59" s="10">
        <f t="shared" si="7"/>
        <v>85.48905609073834</v>
      </c>
      <c r="N59" s="10">
        <f t="shared" si="7"/>
        <v>75.64261494651572</v>
      </c>
      <c r="O59" s="10">
        <f t="shared" si="7"/>
        <v>100.14657662194266</v>
      </c>
      <c r="P59" s="10">
        <f t="shared" si="7"/>
        <v>0</v>
      </c>
      <c r="Q59" s="10">
        <f t="shared" si="7"/>
        <v>132.5629574373395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97.4206094028439</v>
      </c>
      <c r="W59" s="10">
        <f t="shared" si="7"/>
        <v>89.9999993990442</v>
      </c>
      <c r="X59" s="10">
        <f t="shared" si="7"/>
        <v>0</v>
      </c>
      <c r="Y59" s="10">
        <f t="shared" si="7"/>
        <v>0</v>
      </c>
      <c r="Z59" s="11">
        <f t="shared" si="7"/>
        <v>87.99999947917165</v>
      </c>
    </row>
    <row r="60" spans="1:26" ht="12.75">
      <c r="A60" s="38" t="s">
        <v>32</v>
      </c>
      <c r="B60" s="12">
        <f t="shared" si="7"/>
        <v>96.26520297200203</v>
      </c>
      <c r="C60" s="12">
        <f t="shared" si="7"/>
        <v>0</v>
      </c>
      <c r="D60" s="3">
        <f t="shared" si="7"/>
        <v>87.99998974722382</v>
      </c>
      <c r="E60" s="13">
        <f t="shared" si="7"/>
        <v>87.99998974722382</v>
      </c>
      <c r="F60" s="13">
        <f t="shared" si="7"/>
        <v>115.48712507431134</v>
      </c>
      <c r="G60" s="13">
        <f t="shared" si="7"/>
        <v>84.8433894202482</v>
      </c>
      <c r="H60" s="13">
        <f t="shared" si="7"/>
        <v>86.80324376419662</v>
      </c>
      <c r="I60" s="13">
        <f t="shared" si="7"/>
        <v>94.12859971704304</v>
      </c>
      <c r="J60" s="13">
        <f t="shared" si="7"/>
        <v>124.98964537653403</v>
      </c>
      <c r="K60" s="13">
        <f t="shared" si="7"/>
        <v>103.37034595495938</v>
      </c>
      <c r="L60" s="13">
        <f t="shared" si="7"/>
        <v>105.88468123305745</v>
      </c>
      <c r="M60" s="13">
        <f t="shared" si="7"/>
        <v>111.29035167223338</v>
      </c>
      <c r="N60" s="13">
        <f t="shared" si="7"/>
        <v>92.07396036612259</v>
      </c>
      <c r="O60" s="13">
        <f t="shared" si="7"/>
        <v>92.07465372651374</v>
      </c>
      <c r="P60" s="13">
        <f t="shared" si="7"/>
        <v>0</v>
      </c>
      <c r="Q60" s="13">
        <f t="shared" si="7"/>
        <v>144.47250655741587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112.41091869853162</v>
      </c>
      <c r="W60" s="13">
        <f t="shared" si="7"/>
        <v>84.88125777102898</v>
      </c>
      <c r="X60" s="13">
        <f t="shared" si="7"/>
        <v>0</v>
      </c>
      <c r="Y60" s="13">
        <f t="shared" si="7"/>
        <v>0</v>
      </c>
      <c r="Z60" s="14">
        <f t="shared" si="7"/>
        <v>87.99998974722382</v>
      </c>
    </row>
    <row r="61" spans="1:26" ht="12.75">
      <c r="A61" s="39" t="s">
        <v>103</v>
      </c>
      <c r="B61" s="12">
        <f t="shared" si="7"/>
        <v>94.81191527630129</v>
      </c>
      <c r="C61" s="12">
        <f t="shared" si="7"/>
        <v>0</v>
      </c>
      <c r="D61" s="3">
        <f t="shared" si="7"/>
        <v>88.00000918812016</v>
      </c>
      <c r="E61" s="13">
        <f t="shared" si="7"/>
        <v>88.00000918812016</v>
      </c>
      <c r="F61" s="13">
        <f t="shared" si="7"/>
        <v>130.33549016520013</v>
      </c>
      <c r="G61" s="13">
        <f t="shared" si="7"/>
        <v>83.12261279366311</v>
      </c>
      <c r="H61" s="13">
        <f t="shared" si="7"/>
        <v>87.54181454611863</v>
      </c>
      <c r="I61" s="13">
        <f t="shared" si="7"/>
        <v>97.1160252854092</v>
      </c>
      <c r="J61" s="13">
        <f t="shared" si="7"/>
        <v>141.0847159713915</v>
      </c>
      <c r="K61" s="13">
        <f t="shared" si="7"/>
        <v>111.25721181944526</v>
      </c>
      <c r="L61" s="13">
        <f t="shared" si="7"/>
        <v>120.48304330662553</v>
      </c>
      <c r="M61" s="13">
        <f t="shared" si="7"/>
        <v>124.020496826086</v>
      </c>
      <c r="N61" s="13">
        <f t="shared" si="7"/>
        <v>95.59820434977892</v>
      </c>
      <c r="O61" s="13">
        <f t="shared" si="7"/>
        <v>100.75501596528656</v>
      </c>
      <c r="P61" s="13">
        <f t="shared" si="7"/>
        <v>0</v>
      </c>
      <c r="Q61" s="13">
        <f t="shared" si="7"/>
        <v>154.20725210767105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120.15038472648567</v>
      </c>
      <c r="W61" s="13">
        <f t="shared" si="7"/>
        <v>90.30100362226612</v>
      </c>
      <c r="X61" s="13">
        <f t="shared" si="7"/>
        <v>0</v>
      </c>
      <c r="Y61" s="13">
        <f t="shared" si="7"/>
        <v>0</v>
      </c>
      <c r="Z61" s="14">
        <f t="shared" si="7"/>
        <v>88.00000918812016</v>
      </c>
    </row>
    <row r="62" spans="1:26" ht="12.75">
      <c r="A62" s="39" t="s">
        <v>104</v>
      </c>
      <c r="B62" s="12">
        <f t="shared" si="7"/>
        <v>100.0363682797077</v>
      </c>
      <c r="C62" s="12">
        <f t="shared" si="7"/>
        <v>0</v>
      </c>
      <c r="D62" s="3">
        <f t="shared" si="7"/>
        <v>87.99989757829685</v>
      </c>
      <c r="E62" s="13">
        <f t="shared" si="7"/>
        <v>87.99989757829685</v>
      </c>
      <c r="F62" s="13">
        <f t="shared" si="7"/>
        <v>81.39933667761915</v>
      </c>
      <c r="G62" s="13">
        <f t="shared" si="7"/>
        <v>88.2503186320964</v>
      </c>
      <c r="H62" s="13">
        <f t="shared" si="7"/>
        <v>77.63158094333276</v>
      </c>
      <c r="I62" s="13">
        <f t="shared" si="7"/>
        <v>82.1364816778295</v>
      </c>
      <c r="J62" s="13">
        <f t="shared" si="7"/>
        <v>84.08931894416834</v>
      </c>
      <c r="K62" s="13">
        <f t="shared" si="7"/>
        <v>81.76190092725211</v>
      </c>
      <c r="L62" s="13">
        <f t="shared" si="7"/>
        <v>67.01228800428233</v>
      </c>
      <c r="M62" s="13">
        <f t="shared" si="7"/>
        <v>77.29197099275501</v>
      </c>
      <c r="N62" s="13">
        <f t="shared" si="7"/>
        <v>81.58017082787384</v>
      </c>
      <c r="O62" s="13">
        <f t="shared" si="7"/>
        <v>66.42114045430246</v>
      </c>
      <c r="P62" s="13">
        <f t="shared" si="7"/>
        <v>0</v>
      </c>
      <c r="Q62" s="13">
        <f t="shared" si="7"/>
        <v>115.05512144662066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88.75135826966122</v>
      </c>
      <c r="W62" s="13">
        <f t="shared" si="7"/>
        <v>67.03020357725885</v>
      </c>
      <c r="X62" s="13">
        <f t="shared" si="7"/>
        <v>0</v>
      </c>
      <c r="Y62" s="13">
        <f t="shared" si="7"/>
        <v>0</v>
      </c>
      <c r="Z62" s="14">
        <f t="shared" si="7"/>
        <v>87.99989757829685</v>
      </c>
    </row>
    <row r="63" spans="1:26" ht="12.75">
      <c r="A63" s="39" t="s">
        <v>105</v>
      </c>
      <c r="B63" s="12">
        <f t="shared" si="7"/>
        <v>100.16432836645686</v>
      </c>
      <c r="C63" s="12">
        <f t="shared" si="7"/>
        <v>0</v>
      </c>
      <c r="D63" s="3">
        <f t="shared" si="7"/>
        <v>88.00014101824222</v>
      </c>
      <c r="E63" s="13">
        <f t="shared" si="7"/>
        <v>88.00014101824222</v>
      </c>
      <c r="F63" s="13">
        <f t="shared" si="7"/>
        <v>83.53495918952433</v>
      </c>
      <c r="G63" s="13">
        <f t="shared" si="7"/>
        <v>100.88646154891212</v>
      </c>
      <c r="H63" s="13">
        <f t="shared" si="7"/>
        <v>111.88216200428076</v>
      </c>
      <c r="I63" s="13">
        <f t="shared" si="7"/>
        <v>97.64309503988781</v>
      </c>
      <c r="J63" s="13">
        <f t="shared" si="7"/>
        <v>82.49758189559485</v>
      </c>
      <c r="K63" s="13">
        <f t="shared" si="7"/>
        <v>81.46198777589052</v>
      </c>
      <c r="L63" s="13">
        <f t="shared" si="7"/>
        <v>73.6586861872722</v>
      </c>
      <c r="M63" s="13">
        <f t="shared" si="7"/>
        <v>79.01411195840505</v>
      </c>
      <c r="N63" s="13">
        <f t="shared" si="7"/>
        <v>86.66802958083855</v>
      </c>
      <c r="O63" s="13">
        <f t="shared" si="7"/>
        <v>77.32658640197467</v>
      </c>
      <c r="P63" s="13">
        <f t="shared" si="7"/>
        <v>0</v>
      </c>
      <c r="Q63" s="13">
        <f t="shared" si="7"/>
        <v>130.97642343050256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98.45739822448779</v>
      </c>
      <c r="W63" s="13">
        <f t="shared" si="7"/>
        <v>89.99912987422624</v>
      </c>
      <c r="X63" s="13">
        <f t="shared" si="7"/>
        <v>0</v>
      </c>
      <c r="Y63" s="13">
        <f t="shared" si="7"/>
        <v>0</v>
      </c>
      <c r="Z63" s="14">
        <f t="shared" si="7"/>
        <v>88.00014101824222</v>
      </c>
    </row>
    <row r="64" spans="1:26" ht="12.75">
      <c r="A64" s="39" t="s">
        <v>106</v>
      </c>
      <c r="B64" s="12">
        <f t="shared" si="7"/>
        <v>100.04527711658258</v>
      </c>
      <c r="C64" s="12">
        <f t="shared" si="7"/>
        <v>0</v>
      </c>
      <c r="D64" s="3">
        <f t="shared" si="7"/>
        <v>87.99994989823757</v>
      </c>
      <c r="E64" s="13">
        <f t="shared" si="7"/>
        <v>87.99994989823757</v>
      </c>
      <c r="F64" s="13">
        <f t="shared" si="7"/>
        <v>240.43369118887082</v>
      </c>
      <c r="G64" s="13">
        <f t="shared" si="7"/>
        <v>351.8342504585626</v>
      </c>
      <c r="H64" s="13">
        <f t="shared" si="7"/>
        <v>425.5293193781998</v>
      </c>
      <c r="I64" s="13">
        <f t="shared" si="7"/>
        <v>324.1479734680807</v>
      </c>
      <c r="J64" s="13">
        <f t="shared" si="7"/>
        <v>327.26604688028186</v>
      </c>
      <c r="K64" s="13">
        <f t="shared" si="7"/>
        <v>290.2426342205656</v>
      </c>
      <c r="L64" s="13">
        <f t="shared" si="7"/>
        <v>305.10677943676427</v>
      </c>
      <c r="M64" s="13">
        <f t="shared" si="7"/>
        <v>307.48236896764854</v>
      </c>
      <c r="N64" s="13">
        <f t="shared" si="7"/>
        <v>363.7049711928794</v>
      </c>
      <c r="O64" s="13">
        <f t="shared" si="7"/>
        <v>293.28250500182725</v>
      </c>
      <c r="P64" s="13">
        <f t="shared" si="7"/>
        <v>0</v>
      </c>
      <c r="Q64" s="13">
        <f t="shared" si="7"/>
        <v>519.3141695622913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363.5181752852487</v>
      </c>
      <c r="W64" s="13">
        <f t="shared" si="7"/>
        <v>90.00028566548667</v>
      </c>
      <c r="X64" s="13">
        <f t="shared" si="7"/>
        <v>0</v>
      </c>
      <c r="Y64" s="13">
        <f t="shared" si="7"/>
        <v>0</v>
      </c>
      <c r="Z64" s="14">
        <f t="shared" si="7"/>
        <v>87.99994989823757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113.33316526593617</v>
      </c>
      <c r="C66" s="15">
        <f t="shared" si="7"/>
        <v>0</v>
      </c>
      <c r="D66" s="4">
        <f t="shared" si="7"/>
        <v>87.99999758850544</v>
      </c>
      <c r="E66" s="16">
        <f t="shared" si="7"/>
        <v>87.99999758850544</v>
      </c>
      <c r="F66" s="16">
        <f t="shared" si="7"/>
        <v>13.493067503932632</v>
      </c>
      <c r="G66" s="16">
        <f t="shared" si="7"/>
        <v>15.556854697849957</v>
      </c>
      <c r="H66" s="16">
        <f t="shared" si="7"/>
        <v>-301.9107783176771</v>
      </c>
      <c r="I66" s="16">
        <f t="shared" si="7"/>
        <v>20.090533994350686</v>
      </c>
      <c r="J66" s="16">
        <f t="shared" si="7"/>
        <v>12.534966810097437</v>
      </c>
      <c r="K66" s="16">
        <f t="shared" si="7"/>
        <v>20.537875907765777</v>
      </c>
      <c r="L66" s="16">
        <f t="shared" si="7"/>
        <v>13.61490352410242</v>
      </c>
      <c r="M66" s="16">
        <f t="shared" si="7"/>
        <v>14.911194660199195</v>
      </c>
      <c r="N66" s="16">
        <f t="shared" si="7"/>
        <v>10.66888480126691</v>
      </c>
      <c r="O66" s="16">
        <f t="shared" si="7"/>
        <v>34.4243472520999</v>
      </c>
      <c r="P66" s="16">
        <f t="shared" si="7"/>
        <v>0</v>
      </c>
      <c r="Q66" s="16">
        <f t="shared" si="7"/>
        <v>41.86295832120585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23.82188360348067</v>
      </c>
      <c r="W66" s="16">
        <f t="shared" si="7"/>
        <v>89.99999095689604</v>
      </c>
      <c r="X66" s="16">
        <f t="shared" si="7"/>
        <v>0</v>
      </c>
      <c r="Y66" s="16">
        <f t="shared" si="7"/>
        <v>0</v>
      </c>
      <c r="Z66" s="17">
        <f t="shared" si="7"/>
        <v>87.99999758850544</v>
      </c>
    </row>
    <row r="67" spans="1:26" ht="12.75" hidden="1">
      <c r="A67" s="41" t="s">
        <v>286</v>
      </c>
      <c r="B67" s="24">
        <v>3267511489</v>
      </c>
      <c r="C67" s="24"/>
      <c r="D67" s="25">
        <v>3743906559</v>
      </c>
      <c r="E67" s="26">
        <v>3743906559</v>
      </c>
      <c r="F67" s="26">
        <v>265993872</v>
      </c>
      <c r="G67" s="26">
        <v>311026641</v>
      </c>
      <c r="H67" s="26">
        <v>319014252</v>
      </c>
      <c r="I67" s="26">
        <v>896034765</v>
      </c>
      <c r="J67" s="26">
        <v>279075892</v>
      </c>
      <c r="K67" s="26">
        <v>287511005</v>
      </c>
      <c r="L67" s="26">
        <v>287221788</v>
      </c>
      <c r="M67" s="26">
        <v>853808685</v>
      </c>
      <c r="N67" s="26">
        <v>273593041</v>
      </c>
      <c r="O67" s="26">
        <v>286888795</v>
      </c>
      <c r="P67" s="26"/>
      <c r="Q67" s="26">
        <v>560481836</v>
      </c>
      <c r="R67" s="26"/>
      <c r="S67" s="26"/>
      <c r="T67" s="26"/>
      <c r="U67" s="26"/>
      <c r="V67" s="26">
        <v>2310325286</v>
      </c>
      <c r="W67" s="26">
        <v>2851032650</v>
      </c>
      <c r="X67" s="26"/>
      <c r="Y67" s="25"/>
      <c r="Z67" s="27">
        <v>3743906559</v>
      </c>
    </row>
    <row r="68" spans="1:26" ht="12.75" hidden="1">
      <c r="A68" s="37" t="s">
        <v>31</v>
      </c>
      <c r="B68" s="19">
        <v>739500711</v>
      </c>
      <c r="C68" s="19"/>
      <c r="D68" s="20">
        <v>798727632</v>
      </c>
      <c r="E68" s="21">
        <v>798727632</v>
      </c>
      <c r="F68" s="21">
        <v>66948030</v>
      </c>
      <c r="G68" s="21">
        <v>64345694</v>
      </c>
      <c r="H68" s="21">
        <v>67094254</v>
      </c>
      <c r="I68" s="21">
        <v>198387978</v>
      </c>
      <c r="J68" s="21">
        <v>67254129</v>
      </c>
      <c r="K68" s="21">
        <v>73242674</v>
      </c>
      <c r="L68" s="21">
        <v>67681915</v>
      </c>
      <c r="M68" s="21">
        <v>208178718</v>
      </c>
      <c r="N68" s="21">
        <v>66624812</v>
      </c>
      <c r="O68" s="21">
        <v>70251312</v>
      </c>
      <c r="P68" s="21"/>
      <c r="Q68" s="21">
        <v>136876124</v>
      </c>
      <c r="R68" s="21"/>
      <c r="S68" s="21"/>
      <c r="T68" s="21"/>
      <c r="U68" s="21"/>
      <c r="V68" s="21">
        <v>543442820</v>
      </c>
      <c r="W68" s="21">
        <v>599045724</v>
      </c>
      <c r="X68" s="21"/>
      <c r="Y68" s="20"/>
      <c r="Z68" s="23">
        <v>798727632</v>
      </c>
    </row>
    <row r="69" spans="1:26" ht="12.75" hidden="1">
      <c r="A69" s="38" t="s">
        <v>32</v>
      </c>
      <c r="B69" s="19">
        <v>2467796839</v>
      </c>
      <c r="C69" s="19"/>
      <c r="D69" s="20">
        <v>2878830032</v>
      </c>
      <c r="E69" s="21">
        <v>2878830032</v>
      </c>
      <c r="F69" s="21">
        <v>191182152</v>
      </c>
      <c r="G69" s="21">
        <v>240832644</v>
      </c>
      <c r="H69" s="21">
        <v>252163459</v>
      </c>
      <c r="I69" s="21">
        <v>684178255</v>
      </c>
      <c r="J69" s="21">
        <v>205302009</v>
      </c>
      <c r="K69" s="21">
        <v>209938745</v>
      </c>
      <c r="L69" s="21">
        <v>212698216</v>
      </c>
      <c r="M69" s="21">
        <v>627938970</v>
      </c>
      <c r="N69" s="21">
        <v>200177538</v>
      </c>
      <c r="O69" s="21">
        <v>211904760</v>
      </c>
      <c r="P69" s="21"/>
      <c r="Q69" s="21">
        <v>412082298</v>
      </c>
      <c r="R69" s="21"/>
      <c r="S69" s="21"/>
      <c r="T69" s="21"/>
      <c r="U69" s="21"/>
      <c r="V69" s="21">
        <v>1724199523</v>
      </c>
      <c r="W69" s="21">
        <v>2202225251</v>
      </c>
      <c r="X69" s="21"/>
      <c r="Y69" s="20"/>
      <c r="Z69" s="23">
        <v>2878830032</v>
      </c>
    </row>
    <row r="70" spans="1:26" ht="12.75" hidden="1">
      <c r="A70" s="39" t="s">
        <v>103</v>
      </c>
      <c r="B70" s="19">
        <v>1784563166</v>
      </c>
      <c r="C70" s="19"/>
      <c r="D70" s="20">
        <v>2008245396</v>
      </c>
      <c r="E70" s="21">
        <v>2008245396</v>
      </c>
      <c r="F70" s="21">
        <v>133941363</v>
      </c>
      <c r="G70" s="21">
        <v>186344910</v>
      </c>
      <c r="H70" s="21">
        <v>192377133</v>
      </c>
      <c r="I70" s="21">
        <v>512663406</v>
      </c>
      <c r="J70" s="21">
        <v>147247984</v>
      </c>
      <c r="K70" s="21">
        <v>155001454</v>
      </c>
      <c r="L70" s="21">
        <v>151053330</v>
      </c>
      <c r="M70" s="21">
        <v>453302768</v>
      </c>
      <c r="N70" s="21">
        <v>142281162</v>
      </c>
      <c r="O70" s="21">
        <v>152946832</v>
      </c>
      <c r="P70" s="21"/>
      <c r="Q70" s="21">
        <v>295227994</v>
      </c>
      <c r="R70" s="21"/>
      <c r="S70" s="21"/>
      <c r="T70" s="21"/>
      <c r="U70" s="21"/>
      <c r="V70" s="21">
        <v>1261194168</v>
      </c>
      <c r="W70" s="21">
        <v>1506184200</v>
      </c>
      <c r="X70" s="21"/>
      <c r="Y70" s="20"/>
      <c r="Z70" s="23">
        <v>2008245396</v>
      </c>
    </row>
    <row r="71" spans="1:26" ht="12.75" hidden="1">
      <c r="A71" s="39" t="s">
        <v>104</v>
      </c>
      <c r="B71" s="19">
        <v>472848871</v>
      </c>
      <c r="C71" s="19"/>
      <c r="D71" s="20">
        <v>623188231</v>
      </c>
      <c r="E71" s="21">
        <v>623188231</v>
      </c>
      <c r="F71" s="21">
        <v>37580520</v>
      </c>
      <c r="G71" s="21">
        <v>36590005</v>
      </c>
      <c r="H71" s="21">
        <v>43508846</v>
      </c>
      <c r="I71" s="21">
        <v>117679371</v>
      </c>
      <c r="J71" s="21">
        <v>38921508</v>
      </c>
      <c r="K71" s="21">
        <v>36670609</v>
      </c>
      <c r="L71" s="21">
        <v>41682033</v>
      </c>
      <c r="M71" s="21">
        <v>117274150</v>
      </c>
      <c r="N71" s="21">
        <v>40015952</v>
      </c>
      <c r="O71" s="21">
        <v>40669249</v>
      </c>
      <c r="P71" s="21"/>
      <c r="Q71" s="21">
        <v>80685201</v>
      </c>
      <c r="R71" s="21"/>
      <c r="S71" s="21"/>
      <c r="T71" s="21"/>
      <c r="U71" s="21"/>
      <c r="V71" s="21">
        <v>315638722</v>
      </c>
      <c r="W71" s="21">
        <v>510492776</v>
      </c>
      <c r="X71" s="21"/>
      <c r="Y71" s="20"/>
      <c r="Z71" s="23">
        <v>623188231</v>
      </c>
    </row>
    <row r="72" spans="1:26" ht="12.75" hidden="1">
      <c r="A72" s="39" t="s">
        <v>105</v>
      </c>
      <c r="B72" s="19">
        <v>126183327</v>
      </c>
      <c r="C72" s="19"/>
      <c r="D72" s="20">
        <v>147839029</v>
      </c>
      <c r="E72" s="21">
        <v>147839029</v>
      </c>
      <c r="F72" s="21">
        <v>11580360</v>
      </c>
      <c r="G72" s="21">
        <v>10511003</v>
      </c>
      <c r="H72" s="21">
        <v>9079686</v>
      </c>
      <c r="I72" s="21">
        <v>31171049</v>
      </c>
      <c r="J72" s="21">
        <v>11657892</v>
      </c>
      <c r="K72" s="21">
        <v>10739269</v>
      </c>
      <c r="L72" s="21">
        <v>12491689</v>
      </c>
      <c r="M72" s="21">
        <v>34888850</v>
      </c>
      <c r="N72" s="21">
        <v>10712340</v>
      </c>
      <c r="O72" s="21">
        <v>10928425</v>
      </c>
      <c r="P72" s="21"/>
      <c r="Q72" s="21">
        <v>21640765</v>
      </c>
      <c r="R72" s="21"/>
      <c r="S72" s="21"/>
      <c r="T72" s="21"/>
      <c r="U72" s="21"/>
      <c r="V72" s="21">
        <v>87700664</v>
      </c>
      <c r="W72" s="21">
        <v>110880522</v>
      </c>
      <c r="X72" s="21"/>
      <c r="Y72" s="20"/>
      <c r="Z72" s="23">
        <v>147839029</v>
      </c>
    </row>
    <row r="73" spans="1:26" ht="12.75" hidden="1">
      <c r="A73" s="39" t="s">
        <v>106</v>
      </c>
      <c r="B73" s="19">
        <v>84201475</v>
      </c>
      <c r="C73" s="19"/>
      <c r="D73" s="20">
        <v>99557376</v>
      </c>
      <c r="E73" s="21">
        <v>99557376</v>
      </c>
      <c r="F73" s="21">
        <v>2476232</v>
      </c>
      <c r="G73" s="21">
        <v>1859070</v>
      </c>
      <c r="H73" s="21">
        <v>1537021</v>
      </c>
      <c r="I73" s="21">
        <v>5872323</v>
      </c>
      <c r="J73" s="21">
        <v>1990901</v>
      </c>
      <c r="K73" s="21">
        <v>2009733</v>
      </c>
      <c r="L73" s="21">
        <v>1995328</v>
      </c>
      <c r="M73" s="21">
        <v>5995962</v>
      </c>
      <c r="N73" s="21">
        <v>1749741</v>
      </c>
      <c r="O73" s="21">
        <v>1890809</v>
      </c>
      <c r="P73" s="21"/>
      <c r="Q73" s="21">
        <v>3640550</v>
      </c>
      <c r="R73" s="21"/>
      <c r="S73" s="21"/>
      <c r="T73" s="21"/>
      <c r="U73" s="21"/>
      <c r="V73" s="21">
        <v>15508835</v>
      </c>
      <c r="W73" s="21">
        <v>74667753</v>
      </c>
      <c r="X73" s="21"/>
      <c r="Y73" s="20"/>
      <c r="Z73" s="23">
        <v>99557376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5603677</v>
      </c>
      <c r="G74" s="21">
        <v>5527656</v>
      </c>
      <c r="H74" s="21">
        <v>5660773</v>
      </c>
      <c r="I74" s="21">
        <v>16792106</v>
      </c>
      <c r="J74" s="21">
        <v>5483724</v>
      </c>
      <c r="K74" s="21">
        <v>5517680</v>
      </c>
      <c r="L74" s="21">
        <v>5475836</v>
      </c>
      <c r="M74" s="21">
        <v>16477240</v>
      </c>
      <c r="N74" s="21">
        <v>5418343</v>
      </c>
      <c r="O74" s="21">
        <v>5469445</v>
      </c>
      <c r="P74" s="21"/>
      <c r="Q74" s="21">
        <v>10887788</v>
      </c>
      <c r="R74" s="21"/>
      <c r="S74" s="21"/>
      <c r="T74" s="21"/>
      <c r="U74" s="21"/>
      <c r="V74" s="21">
        <v>44157134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60213939</v>
      </c>
      <c r="C75" s="28"/>
      <c r="D75" s="29">
        <v>66348895</v>
      </c>
      <c r="E75" s="30">
        <v>66348895</v>
      </c>
      <c r="F75" s="30">
        <v>7863690</v>
      </c>
      <c r="G75" s="30">
        <v>5848303</v>
      </c>
      <c r="H75" s="30">
        <v>-243461</v>
      </c>
      <c r="I75" s="30">
        <v>13468532</v>
      </c>
      <c r="J75" s="30">
        <v>6519754</v>
      </c>
      <c r="K75" s="30">
        <v>4329586</v>
      </c>
      <c r="L75" s="30">
        <v>6841657</v>
      </c>
      <c r="M75" s="30">
        <v>17690997</v>
      </c>
      <c r="N75" s="30">
        <v>6790691</v>
      </c>
      <c r="O75" s="30">
        <v>4732723</v>
      </c>
      <c r="P75" s="30"/>
      <c r="Q75" s="30">
        <v>11523414</v>
      </c>
      <c r="R75" s="30"/>
      <c r="S75" s="30"/>
      <c r="T75" s="30"/>
      <c r="U75" s="30"/>
      <c r="V75" s="30">
        <v>42682943</v>
      </c>
      <c r="W75" s="30">
        <v>49761675</v>
      </c>
      <c r="X75" s="30"/>
      <c r="Y75" s="29"/>
      <c r="Z75" s="31">
        <v>66348895</v>
      </c>
    </row>
    <row r="76" spans="1:26" ht="12.75" hidden="1">
      <c r="A76" s="42" t="s">
        <v>287</v>
      </c>
      <c r="B76" s="32">
        <v>3185924097</v>
      </c>
      <c r="C76" s="32"/>
      <c r="D76" s="33">
        <v>3294637471</v>
      </c>
      <c r="E76" s="34">
        <v>3294637471</v>
      </c>
      <c r="F76" s="34">
        <v>272858139</v>
      </c>
      <c r="G76" s="34">
        <v>262641742</v>
      </c>
      <c r="H76" s="34">
        <v>281221678</v>
      </c>
      <c r="I76" s="34">
        <v>816721559</v>
      </c>
      <c r="J76" s="34">
        <v>315012374</v>
      </c>
      <c r="K76" s="34">
        <v>280425819</v>
      </c>
      <c r="L76" s="34">
        <v>284005255</v>
      </c>
      <c r="M76" s="34">
        <v>879443448</v>
      </c>
      <c r="N76" s="34">
        <v>235432628</v>
      </c>
      <c r="O76" s="34">
        <v>267094067</v>
      </c>
      <c r="P76" s="34">
        <v>279090010</v>
      </c>
      <c r="Q76" s="34">
        <v>781616705</v>
      </c>
      <c r="R76" s="34"/>
      <c r="S76" s="34"/>
      <c r="T76" s="34"/>
      <c r="U76" s="34"/>
      <c r="V76" s="34">
        <v>2477781712</v>
      </c>
      <c r="W76" s="34">
        <v>2453203143</v>
      </c>
      <c r="X76" s="34"/>
      <c r="Y76" s="33"/>
      <c r="Z76" s="35">
        <v>3294637471</v>
      </c>
    </row>
    <row r="77" spans="1:26" ht="12.75" hidden="1">
      <c r="A77" s="37" t="s">
        <v>31</v>
      </c>
      <c r="B77" s="19">
        <v>742052098</v>
      </c>
      <c r="C77" s="19"/>
      <c r="D77" s="20">
        <v>702880312</v>
      </c>
      <c r="E77" s="21">
        <v>702880312</v>
      </c>
      <c r="F77" s="21">
        <v>51006315</v>
      </c>
      <c r="G77" s="21">
        <v>57401352</v>
      </c>
      <c r="H77" s="21">
        <v>61600581</v>
      </c>
      <c r="I77" s="21">
        <v>170008248</v>
      </c>
      <c r="J77" s="21">
        <v>57588872</v>
      </c>
      <c r="K77" s="21">
        <v>62522207</v>
      </c>
      <c r="L77" s="21">
        <v>57858942</v>
      </c>
      <c r="M77" s="21">
        <v>177970021</v>
      </c>
      <c r="N77" s="21">
        <v>50396750</v>
      </c>
      <c r="O77" s="21">
        <v>70354284</v>
      </c>
      <c r="P77" s="21">
        <v>60696004</v>
      </c>
      <c r="Q77" s="21">
        <v>181447038</v>
      </c>
      <c r="R77" s="21"/>
      <c r="S77" s="21"/>
      <c r="T77" s="21"/>
      <c r="U77" s="21"/>
      <c r="V77" s="21">
        <v>529425307</v>
      </c>
      <c r="W77" s="21">
        <v>539141148</v>
      </c>
      <c r="X77" s="21"/>
      <c r="Y77" s="20"/>
      <c r="Z77" s="23">
        <v>702880312</v>
      </c>
    </row>
    <row r="78" spans="1:26" ht="12.75" hidden="1">
      <c r="A78" s="38" t="s">
        <v>32</v>
      </c>
      <c r="B78" s="19">
        <v>2375629636</v>
      </c>
      <c r="C78" s="19"/>
      <c r="D78" s="20">
        <v>2533370133</v>
      </c>
      <c r="E78" s="21">
        <v>2533370133</v>
      </c>
      <c r="F78" s="21">
        <v>220790771</v>
      </c>
      <c r="G78" s="21">
        <v>204330578</v>
      </c>
      <c r="H78" s="21">
        <v>218886062</v>
      </c>
      <c r="I78" s="21">
        <v>644007411</v>
      </c>
      <c r="J78" s="21">
        <v>256606253</v>
      </c>
      <c r="K78" s="21">
        <v>217014407</v>
      </c>
      <c r="L78" s="21">
        <v>225214828</v>
      </c>
      <c r="M78" s="21">
        <v>698835488</v>
      </c>
      <c r="N78" s="21">
        <v>184311387</v>
      </c>
      <c r="O78" s="21">
        <v>195110574</v>
      </c>
      <c r="P78" s="21">
        <v>215923664</v>
      </c>
      <c r="Q78" s="21">
        <v>595345625</v>
      </c>
      <c r="R78" s="21"/>
      <c r="S78" s="21"/>
      <c r="T78" s="21"/>
      <c r="U78" s="21"/>
      <c r="V78" s="21">
        <v>1938188524</v>
      </c>
      <c r="W78" s="21">
        <v>1869276492</v>
      </c>
      <c r="X78" s="21"/>
      <c r="Y78" s="20"/>
      <c r="Z78" s="23">
        <v>2533370133</v>
      </c>
    </row>
    <row r="79" spans="1:26" ht="12.75" hidden="1">
      <c r="A79" s="39" t="s">
        <v>103</v>
      </c>
      <c r="B79" s="19">
        <v>1691978517</v>
      </c>
      <c r="C79" s="19"/>
      <c r="D79" s="20">
        <v>1767256133</v>
      </c>
      <c r="E79" s="21">
        <v>1767256133</v>
      </c>
      <c r="F79" s="21">
        <v>174573132</v>
      </c>
      <c r="G79" s="21">
        <v>154894758</v>
      </c>
      <c r="H79" s="21">
        <v>168410433</v>
      </c>
      <c r="I79" s="21">
        <v>497878323</v>
      </c>
      <c r="J79" s="21">
        <v>207744400</v>
      </c>
      <c r="K79" s="21">
        <v>172450296</v>
      </c>
      <c r="L79" s="21">
        <v>181993649</v>
      </c>
      <c r="M79" s="21">
        <v>562188345</v>
      </c>
      <c r="N79" s="21">
        <v>136018236</v>
      </c>
      <c r="O79" s="21">
        <v>154101605</v>
      </c>
      <c r="P79" s="21">
        <v>165143136</v>
      </c>
      <c r="Q79" s="21">
        <v>455262977</v>
      </c>
      <c r="R79" s="21"/>
      <c r="S79" s="21"/>
      <c r="T79" s="21"/>
      <c r="U79" s="21"/>
      <c r="V79" s="21">
        <v>1515329645</v>
      </c>
      <c r="W79" s="21">
        <v>1360099449</v>
      </c>
      <c r="X79" s="21"/>
      <c r="Y79" s="20"/>
      <c r="Z79" s="23">
        <v>1767256133</v>
      </c>
    </row>
    <row r="80" spans="1:26" ht="12.75" hidden="1">
      <c r="A80" s="39" t="s">
        <v>104</v>
      </c>
      <c r="B80" s="19">
        <v>473020838</v>
      </c>
      <c r="C80" s="19"/>
      <c r="D80" s="20">
        <v>548405005</v>
      </c>
      <c r="E80" s="21">
        <v>548405005</v>
      </c>
      <c r="F80" s="21">
        <v>30590294</v>
      </c>
      <c r="G80" s="21">
        <v>32290796</v>
      </c>
      <c r="H80" s="21">
        <v>33776605</v>
      </c>
      <c r="I80" s="21">
        <v>96657695</v>
      </c>
      <c r="J80" s="21">
        <v>32728831</v>
      </c>
      <c r="K80" s="21">
        <v>29982587</v>
      </c>
      <c r="L80" s="21">
        <v>27932084</v>
      </c>
      <c r="M80" s="21">
        <v>90643502</v>
      </c>
      <c r="N80" s="21">
        <v>32645082</v>
      </c>
      <c r="O80" s="21">
        <v>27012979</v>
      </c>
      <c r="P80" s="21">
        <v>33174395</v>
      </c>
      <c r="Q80" s="21">
        <v>92832456</v>
      </c>
      <c r="R80" s="21"/>
      <c r="S80" s="21"/>
      <c r="T80" s="21"/>
      <c r="U80" s="21"/>
      <c r="V80" s="21">
        <v>280133653</v>
      </c>
      <c r="W80" s="21">
        <v>342184347</v>
      </c>
      <c r="X80" s="21"/>
      <c r="Y80" s="20"/>
      <c r="Z80" s="23">
        <v>548405005</v>
      </c>
    </row>
    <row r="81" spans="1:26" ht="12.75" hidden="1">
      <c r="A81" s="39" t="s">
        <v>105</v>
      </c>
      <c r="B81" s="19">
        <v>126390682</v>
      </c>
      <c r="C81" s="19"/>
      <c r="D81" s="20">
        <v>130098554</v>
      </c>
      <c r="E81" s="21">
        <v>130098554</v>
      </c>
      <c r="F81" s="21">
        <v>9673649</v>
      </c>
      <c r="G81" s="21">
        <v>10604179</v>
      </c>
      <c r="H81" s="21">
        <v>10158549</v>
      </c>
      <c r="I81" s="21">
        <v>30436377</v>
      </c>
      <c r="J81" s="21">
        <v>9617479</v>
      </c>
      <c r="K81" s="21">
        <v>8748422</v>
      </c>
      <c r="L81" s="21">
        <v>9201214</v>
      </c>
      <c r="M81" s="21">
        <v>27567115</v>
      </c>
      <c r="N81" s="21">
        <v>9284174</v>
      </c>
      <c r="O81" s="21">
        <v>8450578</v>
      </c>
      <c r="P81" s="21">
        <v>10609548</v>
      </c>
      <c r="Q81" s="21">
        <v>28344300</v>
      </c>
      <c r="R81" s="21"/>
      <c r="S81" s="21"/>
      <c r="T81" s="21"/>
      <c r="U81" s="21"/>
      <c r="V81" s="21">
        <v>86347792</v>
      </c>
      <c r="W81" s="21">
        <v>99791505</v>
      </c>
      <c r="X81" s="21"/>
      <c r="Y81" s="20"/>
      <c r="Z81" s="23">
        <v>130098554</v>
      </c>
    </row>
    <row r="82" spans="1:26" ht="12.75" hidden="1">
      <c r="A82" s="39" t="s">
        <v>106</v>
      </c>
      <c r="B82" s="19">
        <v>84239599</v>
      </c>
      <c r="C82" s="19"/>
      <c r="D82" s="20">
        <v>87610441</v>
      </c>
      <c r="E82" s="21">
        <v>87610441</v>
      </c>
      <c r="F82" s="21">
        <v>5953696</v>
      </c>
      <c r="G82" s="21">
        <v>6540845</v>
      </c>
      <c r="H82" s="21">
        <v>6540475</v>
      </c>
      <c r="I82" s="21">
        <v>19035016</v>
      </c>
      <c r="J82" s="21">
        <v>6515543</v>
      </c>
      <c r="K82" s="21">
        <v>5833102</v>
      </c>
      <c r="L82" s="21">
        <v>6087881</v>
      </c>
      <c r="M82" s="21">
        <v>18436526</v>
      </c>
      <c r="N82" s="21">
        <v>6363895</v>
      </c>
      <c r="O82" s="21">
        <v>5545412</v>
      </c>
      <c r="P82" s="21">
        <v>6996585</v>
      </c>
      <c r="Q82" s="21">
        <v>18905892</v>
      </c>
      <c r="R82" s="21"/>
      <c r="S82" s="21"/>
      <c r="T82" s="21"/>
      <c r="U82" s="21"/>
      <c r="V82" s="21">
        <v>56377434</v>
      </c>
      <c r="W82" s="21">
        <v>67201191</v>
      </c>
      <c r="X82" s="21"/>
      <c r="Y82" s="20"/>
      <c r="Z82" s="23">
        <v>87610441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68242363</v>
      </c>
      <c r="C84" s="28"/>
      <c r="D84" s="29">
        <v>58387026</v>
      </c>
      <c r="E84" s="30">
        <v>58387026</v>
      </c>
      <c r="F84" s="30">
        <v>1061053</v>
      </c>
      <c r="G84" s="30">
        <v>909812</v>
      </c>
      <c r="H84" s="30">
        <v>735035</v>
      </c>
      <c r="I84" s="30">
        <v>2705900</v>
      </c>
      <c r="J84" s="30">
        <v>817249</v>
      </c>
      <c r="K84" s="30">
        <v>889205</v>
      </c>
      <c r="L84" s="30">
        <v>931485</v>
      </c>
      <c r="M84" s="30">
        <v>2637939</v>
      </c>
      <c r="N84" s="30">
        <v>724491</v>
      </c>
      <c r="O84" s="30">
        <v>1629209</v>
      </c>
      <c r="P84" s="30">
        <v>2470342</v>
      </c>
      <c r="Q84" s="30">
        <v>4824042</v>
      </c>
      <c r="R84" s="30"/>
      <c r="S84" s="30"/>
      <c r="T84" s="30"/>
      <c r="U84" s="30"/>
      <c r="V84" s="30">
        <v>10167881</v>
      </c>
      <c r="W84" s="30">
        <v>44785503</v>
      </c>
      <c r="X84" s="30"/>
      <c r="Y84" s="29"/>
      <c r="Z84" s="31">
        <v>58387026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41335952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848</v>
      </c>
      <c r="H5" s="356">
        <f t="shared" si="0"/>
        <v>0</v>
      </c>
      <c r="I5" s="356">
        <f t="shared" si="0"/>
        <v>24734</v>
      </c>
      <c r="J5" s="358">
        <f t="shared" si="0"/>
        <v>25582</v>
      </c>
      <c r="K5" s="358">
        <f t="shared" si="0"/>
        <v>743106</v>
      </c>
      <c r="L5" s="356">
        <f t="shared" si="0"/>
        <v>18208</v>
      </c>
      <c r="M5" s="356">
        <f t="shared" si="0"/>
        <v>775541</v>
      </c>
      <c r="N5" s="358">
        <f t="shared" si="0"/>
        <v>1536855</v>
      </c>
      <c r="O5" s="358">
        <f t="shared" si="0"/>
        <v>844184</v>
      </c>
      <c r="P5" s="356">
        <f t="shared" si="0"/>
        <v>3794820</v>
      </c>
      <c r="Q5" s="356">
        <f t="shared" si="0"/>
        <v>108331</v>
      </c>
      <c r="R5" s="358">
        <f t="shared" si="0"/>
        <v>4747335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6309772</v>
      </c>
      <c r="X5" s="356">
        <f t="shared" si="0"/>
        <v>0</v>
      </c>
      <c r="Y5" s="358">
        <f t="shared" si="0"/>
        <v>6309772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7869444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55000</v>
      </c>
      <c r="N6" s="59">
        <f t="shared" si="1"/>
        <v>55000</v>
      </c>
      <c r="O6" s="59">
        <f t="shared" si="1"/>
        <v>30173</v>
      </c>
      <c r="P6" s="60">
        <f t="shared" si="1"/>
        <v>3712958</v>
      </c>
      <c r="Q6" s="60">
        <f t="shared" si="1"/>
        <v>0</v>
      </c>
      <c r="R6" s="59">
        <f t="shared" si="1"/>
        <v>3743131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3798131</v>
      </c>
      <c r="X6" s="60">
        <f t="shared" si="1"/>
        <v>0</v>
      </c>
      <c r="Y6" s="59">
        <f t="shared" si="1"/>
        <v>3798131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7869444</v>
      </c>
      <c r="D7" s="340"/>
      <c r="E7" s="60"/>
      <c r="F7" s="59"/>
      <c r="G7" s="59"/>
      <c r="H7" s="60"/>
      <c r="I7" s="60"/>
      <c r="J7" s="59"/>
      <c r="K7" s="59"/>
      <c r="L7" s="60"/>
      <c r="M7" s="60">
        <v>55000</v>
      </c>
      <c r="N7" s="59">
        <v>55000</v>
      </c>
      <c r="O7" s="59">
        <v>30173</v>
      </c>
      <c r="P7" s="60">
        <v>3712958</v>
      </c>
      <c r="Q7" s="60"/>
      <c r="R7" s="59">
        <v>3743131</v>
      </c>
      <c r="S7" s="59"/>
      <c r="T7" s="60"/>
      <c r="U7" s="60"/>
      <c r="V7" s="59"/>
      <c r="W7" s="59">
        <v>3798131</v>
      </c>
      <c r="X7" s="60"/>
      <c r="Y7" s="59">
        <v>3798131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30213437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848</v>
      </c>
      <c r="H8" s="60">
        <f t="shared" si="2"/>
        <v>0</v>
      </c>
      <c r="I8" s="60">
        <f t="shared" si="2"/>
        <v>0</v>
      </c>
      <c r="J8" s="59">
        <f t="shared" si="2"/>
        <v>848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1311</v>
      </c>
      <c r="P8" s="60">
        <f t="shared" si="2"/>
        <v>107</v>
      </c>
      <c r="Q8" s="60">
        <f t="shared" si="2"/>
        <v>0</v>
      </c>
      <c r="R8" s="59">
        <f t="shared" si="2"/>
        <v>1418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2266</v>
      </c>
      <c r="X8" s="60">
        <f t="shared" si="2"/>
        <v>0</v>
      </c>
      <c r="Y8" s="59">
        <f t="shared" si="2"/>
        <v>2266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29748527</v>
      </c>
      <c r="D9" s="340"/>
      <c r="E9" s="60"/>
      <c r="F9" s="59"/>
      <c r="G9" s="59">
        <v>848</v>
      </c>
      <c r="H9" s="60"/>
      <c r="I9" s="60"/>
      <c r="J9" s="59">
        <v>848</v>
      </c>
      <c r="K9" s="59"/>
      <c r="L9" s="60"/>
      <c r="M9" s="60"/>
      <c r="N9" s="59"/>
      <c r="O9" s="59">
        <v>1311</v>
      </c>
      <c r="P9" s="60">
        <v>107</v>
      </c>
      <c r="Q9" s="60"/>
      <c r="R9" s="59">
        <v>1418</v>
      </c>
      <c r="S9" s="59"/>
      <c r="T9" s="60"/>
      <c r="U9" s="60"/>
      <c r="V9" s="59"/>
      <c r="W9" s="59">
        <v>2266</v>
      </c>
      <c r="X9" s="60"/>
      <c r="Y9" s="59">
        <v>2266</v>
      </c>
      <c r="Z9" s="61"/>
      <c r="AA9" s="62"/>
    </row>
    <row r="10" spans="1:27" ht="12.75">
      <c r="A10" s="291" t="s">
        <v>231</v>
      </c>
      <c r="B10" s="142"/>
      <c r="C10" s="60">
        <v>464910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729880</v>
      </c>
      <c r="L11" s="362">
        <f t="shared" si="3"/>
        <v>0</v>
      </c>
      <c r="M11" s="362">
        <f t="shared" si="3"/>
        <v>0</v>
      </c>
      <c r="N11" s="364">
        <f t="shared" si="3"/>
        <v>729880</v>
      </c>
      <c r="O11" s="364">
        <f t="shared" si="3"/>
        <v>636947</v>
      </c>
      <c r="P11" s="362">
        <f t="shared" si="3"/>
        <v>38432</v>
      </c>
      <c r="Q11" s="362">
        <f t="shared" si="3"/>
        <v>60612</v>
      </c>
      <c r="R11" s="364">
        <f t="shared" si="3"/>
        <v>735991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1465871</v>
      </c>
      <c r="X11" s="362">
        <f t="shared" si="3"/>
        <v>0</v>
      </c>
      <c r="Y11" s="364">
        <f t="shared" si="3"/>
        <v>1465871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>
        <v>729880</v>
      </c>
      <c r="L12" s="60"/>
      <c r="M12" s="60"/>
      <c r="N12" s="59">
        <v>729880</v>
      </c>
      <c r="O12" s="59">
        <v>636947</v>
      </c>
      <c r="P12" s="60">
        <v>38432</v>
      </c>
      <c r="Q12" s="60">
        <v>60612</v>
      </c>
      <c r="R12" s="59">
        <v>735991</v>
      </c>
      <c r="S12" s="59"/>
      <c r="T12" s="60"/>
      <c r="U12" s="60"/>
      <c r="V12" s="59"/>
      <c r="W12" s="59">
        <v>1465871</v>
      </c>
      <c r="X12" s="60"/>
      <c r="Y12" s="59">
        <v>1465871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639000</v>
      </c>
      <c r="N13" s="342">
        <f t="shared" si="4"/>
        <v>639000</v>
      </c>
      <c r="O13" s="342">
        <f t="shared" si="4"/>
        <v>166684</v>
      </c>
      <c r="P13" s="275">
        <f t="shared" si="4"/>
        <v>0</v>
      </c>
      <c r="Q13" s="275">
        <f t="shared" si="4"/>
        <v>0</v>
      </c>
      <c r="R13" s="342">
        <f t="shared" si="4"/>
        <v>166684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805684</v>
      </c>
      <c r="X13" s="275">
        <f t="shared" si="4"/>
        <v>0</v>
      </c>
      <c r="Y13" s="342">
        <f t="shared" si="4"/>
        <v>805684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>
        <v>639000</v>
      </c>
      <c r="N14" s="59">
        <v>639000</v>
      </c>
      <c r="O14" s="59">
        <v>166684</v>
      </c>
      <c r="P14" s="60"/>
      <c r="Q14" s="60"/>
      <c r="R14" s="59">
        <v>166684</v>
      </c>
      <c r="S14" s="59"/>
      <c r="T14" s="60"/>
      <c r="U14" s="60"/>
      <c r="V14" s="59"/>
      <c r="W14" s="59">
        <v>805684</v>
      </c>
      <c r="X14" s="60"/>
      <c r="Y14" s="59">
        <v>805684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3253071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24734</v>
      </c>
      <c r="J15" s="59">
        <f t="shared" si="5"/>
        <v>24734</v>
      </c>
      <c r="K15" s="59">
        <f t="shared" si="5"/>
        <v>13226</v>
      </c>
      <c r="L15" s="60">
        <f t="shared" si="5"/>
        <v>18208</v>
      </c>
      <c r="M15" s="60">
        <f t="shared" si="5"/>
        <v>81541</v>
      </c>
      <c r="N15" s="59">
        <f t="shared" si="5"/>
        <v>112975</v>
      </c>
      <c r="O15" s="59">
        <f t="shared" si="5"/>
        <v>9069</v>
      </c>
      <c r="P15" s="60">
        <f t="shared" si="5"/>
        <v>43323</v>
      </c>
      <c r="Q15" s="60">
        <f t="shared" si="5"/>
        <v>47719</v>
      </c>
      <c r="R15" s="59">
        <f t="shared" si="5"/>
        <v>100111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237820</v>
      </c>
      <c r="X15" s="60">
        <f t="shared" si="5"/>
        <v>0</v>
      </c>
      <c r="Y15" s="59">
        <f t="shared" si="5"/>
        <v>237820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2549000</v>
      </c>
      <c r="D16" s="340"/>
      <c r="E16" s="60"/>
      <c r="F16" s="59"/>
      <c r="G16" s="59"/>
      <c r="H16" s="60"/>
      <c r="I16" s="60">
        <v>24734</v>
      </c>
      <c r="J16" s="59">
        <v>24734</v>
      </c>
      <c r="K16" s="59">
        <v>13226</v>
      </c>
      <c r="L16" s="60">
        <v>18208</v>
      </c>
      <c r="M16" s="60">
        <v>81541</v>
      </c>
      <c r="N16" s="59">
        <v>112975</v>
      </c>
      <c r="O16" s="59">
        <v>9069</v>
      </c>
      <c r="P16" s="60">
        <v>43323</v>
      </c>
      <c r="Q16" s="60">
        <v>47719</v>
      </c>
      <c r="R16" s="59">
        <v>100111</v>
      </c>
      <c r="S16" s="59"/>
      <c r="T16" s="60"/>
      <c r="U16" s="60"/>
      <c r="V16" s="59"/>
      <c r="W16" s="59">
        <v>237820</v>
      </c>
      <c r="X16" s="60"/>
      <c r="Y16" s="59">
        <v>237820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704071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12410048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1606</v>
      </c>
      <c r="I22" s="343">
        <f t="shared" si="6"/>
        <v>0</v>
      </c>
      <c r="J22" s="345">
        <f t="shared" si="6"/>
        <v>1606</v>
      </c>
      <c r="K22" s="345">
        <f t="shared" si="6"/>
        <v>3595</v>
      </c>
      <c r="L22" s="343">
        <f t="shared" si="6"/>
        <v>0</v>
      </c>
      <c r="M22" s="343">
        <f t="shared" si="6"/>
        <v>26075</v>
      </c>
      <c r="N22" s="345">
        <f t="shared" si="6"/>
        <v>29670</v>
      </c>
      <c r="O22" s="345">
        <f t="shared" si="6"/>
        <v>16000</v>
      </c>
      <c r="P22" s="343">
        <f t="shared" si="6"/>
        <v>0</v>
      </c>
      <c r="Q22" s="343">
        <f t="shared" si="6"/>
        <v>8000</v>
      </c>
      <c r="R22" s="345">
        <f t="shared" si="6"/>
        <v>24000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55276</v>
      </c>
      <c r="X22" s="343">
        <f t="shared" si="6"/>
        <v>0</v>
      </c>
      <c r="Y22" s="345">
        <f t="shared" si="6"/>
        <v>55276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6599128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5346501</v>
      </c>
      <c r="D24" s="340"/>
      <c r="E24" s="60"/>
      <c r="F24" s="59"/>
      <c r="G24" s="59"/>
      <c r="H24" s="60">
        <v>1606</v>
      </c>
      <c r="I24" s="60"/>
      <c r="J24" s="59">
        <v>1606</v>
      </c>
      <c r="K24" s="59"/>
      <c r="L24" s="60"/>
      <c r="M24" s="60">
        <v>26075</v>
      </c>
      <c r="N24" s="59">
        <v>26075</v>
      </c>
      <c r="O24" s="59">
        <v>16000</v>
      </c>
      <c r="P24" s="60"/>
      <c r="Q24" s="60">
        <v>8000</v>
      </c>
      <c r="R24" s="59">
        <v>24000</v>
      </c>
      <c r="S24" s="59"/>
      <c r="T24" s="60"/>
      <c r="U24" s="60"/>
      <c r="V24" s="59"/>
      <c r="W24" s="59">
        <v>51681</v>
      </c>
      <c r="X24" s="60"/>
      <c r="Y24" s="59">
        <v>51681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464419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3595</v>
      </c>
      <c r="L32" s="60"/>
      <c r="M32" s="60"/>
      <c r="N32" s="59">
        <v>3595</v>
      </c>
      <c r="O32" s="59"/>
      <c r="P32" s="60"/>
      <c r="Q32" s="60"/>
      <c r="R32" s="59"/>
      <c r="S32" s="59"/>
      <c r="T32" s="60"/>
      <c r="U32" s="60"/>
      <c r="V32" s="59"/>
      <c r="W32" s="59">
        <v>3595</v>
      </c>
      <c r="X32" s="60"/>
      <c r="Y32" s="59">
        <v>3595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97796252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9703</v>
      </c>
      <c r="H40" s="343">
        <f t="shared" si="9"/>
        <v>143503</v>
      </c>
      <c r="I40" s="343">
        <f t="shared" si="9"/>
        <v>13119072</v>
      </c>
      <c r="J40" s="345">
        <f t="shared" si="9"/>
        <v>13272278</v>
      </c>
      <c r="K40" s="345">
        <f t="shared" si="9"/>
        <v>2655904</v>
      </c>
      <c r="L40" s="343">
        <f t="shared" si="9"/>
        <v>7374069</v>
      </c>
      <c r="M40" s="343">
        <f t="shared" si="9"/>
        <v>8562445</v>
      </c>
      <c r="N40" s="345">
        <f t="shared" si="9"/>
        <v>18592418</v>
      </c>
      <c r="O40" s="345">
        <f t="shared" si="9"/>
        <v>2769428</v>
      </c>
      <c r="P40" s="343">
        <f t="shared" si="9"/>
        <v>3473706</v>
      </c>
      <c r="Q40" s="343">
        <f t="shared" si="9"/>
        <v>12090142</v>
      </c>
      <c r="R40" s="345">
        <f t="shared" si="9"/>
        <v>18333276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50197972</v>
      </c>
      <c r="X40" s="343">
        <f t="shared" si="9"/>
        <v>0</v>
      </c>
      <c r="Y40" s="345">
        <f t="shared" si="9"/>
        <v>50197972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16672475</v>
      </c>
      <c r="D41" s="363"/>
      <c r="E41" s="362"/>
      <c r="F41" s="364"/>
      <c r="G41" s="364"/>
      <c r="H41" s="362">
        <v>2392</v>
      </c>
      <c r="I41" s="362">
        <v>268148</v>
      </c>
      <c r="J41" s="364">
        <v>270540</v>
      </c>
      <c r="K41" s="364">
        <v>269668</v>
      </c>
      <c r="L41" s="362">
        <v>244735</v>
      </c>
      <c r="M41" s="362">
        <v>195143</v>
      </c>
      <c r="N41" s="364">
        <v>709546</v>
      </c>
      <c r="O41" s="364">
        <v>358897</v>
      </c>
      <c r="P41" s="362">
        <v>292085</v>
      </c>
      <c r="Q41" s="362">
        <v>524687</v>
      </c>
      <c r="R41" s="364">
        <v>1175669</v>
      </c>
      <c r="S41" s="364"/>
      <c r="T41" s="362"/>
      <c r="U41" s="362"/>
      <c r="V41" s="364"/>
      <c r="W41" s="364">
        <v>2155755</v>
      </c>
      <c r="X41" s="362"/>
      <c r="Y41" s="364">
        <v>2155755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72231635</v>
      </c>
      <c r="D43" s="369"/>
      <c r="E43" s="305"/>
      <c r="F43" s="370"/>
      <c r="G43" s="370">
        <v>8976</v>
      </c>
      <c r="H43" s="305">
        <v>138095</v>
      </c>
      <c r="I43" s="305">
        <v>12371619</v>
      </c>
      <c r="J43" s="370">
        <v>12518690</v>
      </c>
      <c r="K43" s="370">
        <v>1878557</v>
      </c>
      <c r="L43" s="305">
        <v>5705808</v>
      </c>
      <c r="M43" s="305">
        <v>7003990</v>
      </c>
      <c r="N43" s="370">
        <v>14588355</v>
      </c>
      <c r="O43" s="370">
        <v>2200114</v>
      </c>
      <c r="P43" s="305">
        <v>2015840</v>
      </c>
      <c r="Q43" s="305">
        <v>8058875</v>
      </c>
      <c r="R43" s="370">
        <v>12274829</v>
      </c>
      <c r="S43" s="370"/>
      <c r="T43" s="305"/>
      <c r="U43" s="305"/>
      <c r="V43" s="370"/>
      <c r="W43" s="370">
        <v>39381874</v>
      </c>
      <c r="X43" s="305"/>
      <c r="Y43" s="370">
        <v>39381874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>
        <v>280033</v>
      </c>
      <c r="L44" s="54">
        <v>137316</v>
      </c>
      <c r="M44" s="54">
        <v>-1890</v>
      </c>
      <c r="N44" s="53">
        <v>415459</v>
      </c>
      <c r="O44" s="53">
        <v>85470</v>
      </c>
      <c r="P44" s="54">
        <v>35280</v>
      </c>
      <c r="Q44" s="54">
        <v>327946</v>
      </c>
      <c r="R44" s="53">
        <v>448696</v>
      </c>
      <c r="S44" s="53"/>
      <c r="T44" s="54"/>
      <c r="U44" s="54"/>
      <c r="V44" s="53"/>
      <c r="W44" s="53">
        <v>864155</v>
      </c>
      <c r="X44" s="54"/>
      <c r="Y44" s="53">
        <v>864155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8892142</v>
      </c>
      <c r="D48" s="368"/>
      <c r="E48" s="54"/>
      <c r="F48" s="53"/>
      <c r="G48" s="53">
        <v>727</v>
      </c>
      <c r="H48" s="54">
        <v>3016</v>
      </c>
      <c r="I48" s="54">
        <v>479305</v>
      </c>
      <c r="J48" s="53">
        <v>483048</v>
      </c>
      <c r="K48" s="53">
        <v>227646</v>
      </c>
      <c r="L48" s="54">
        <v>1286210</v>
      </c>
      <c r="M48" s="54">
        <v>1365202</v>
      </c>
      <c r="N48" s="53">
        <v>2879058</v>
      </c>
      <c r="O48" s="53">
        <v>124947</v>
      </c>
      <c r="P48" s="54">
        <v>1130501</v>
      </c>
      <c r="Q48" s="54">
        <v>3174444</v>
      </c>
      <c r="R48" s="53">
        <v>4429892</v>
      </c>
      <c r="S48" s="53"/>
      <c r="T48" s="54"/>
      <c r="U48" s="54"/>
      <c r="V48" s="53"/>
      <c r="W48" s="53">
        <v>7791998</v>
      </c>
      <c r="X48" s="54"/>
      <c r="Y48" s="53">
        <v>7791998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4190</v>
      </c>
      <c r="R49" s="53">
        <v>4190</v>
      </c>
      <c r="S49" s="53"/>
      <c r="T49" s="54"/>
      <c r="U49" s="54"/>
      <c r="V49" s="53"/>
      <c r="W49" s="53">
        <v>4190</v>
      </c>
      <c r="X49" s="54"/>
      <c r="Y49" s="53">
        <v>4190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151542252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10551</v>
      </c>
      <c r="H60" s="219">
        <f t="shared" si="14"/>
        <v>145109</v>
      </c>
      <c r="I60" s="219">
        <f t="shared" si="14"/>
        <v>13143806</v>
      </c>
      <c r="J60" s="264">
        <f t="shared" si="14"/>
        <v>13299466</v>
      </c>
      <c r="K60" s="264">
        <f t="shared" si="14"/>
        <v>3402605</v>
      </c>
      <c r="L60" s="219">
        <f t="shared" si="14"/>
        <v>7392277</v>
      </c>
      <c r="M60" s="219">
        <f t="shared" si="14"/>
        <v>9364061</v>
      </c>
      <c r="N60" s="264">
        <f t="shared" si="14"/>
        <v>20158943</v>
      </c>
      <c r="O60" s="264">
        <f t="shared" si="14"/>
        <v>3629612</v>
      </c>
      <c r="P60" s="219">
        <f t="shared" si="14"/>
        <v>7268526</v>
      </c>
      <c r="Q60" s="219">
        <f t="shared" si="14"/>
        <v>12206473</v>
      </c>
      <c r="R60" s="264">
        <f t="shared" si="14"/>
        <v>23104611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56563020</v>
      </c>
      <c r="X60" s="219">
        <f t="shared" si="14"/>
        <v>0</v>
      </c>
      <c r="Y60" s="264">
        <f t="shared" si="14"/>
        <v>56563020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1082562598</v>
      </c>
      <c r="D5" s="153">
        <f>SUM(D6:D8)</f>
        <v>0</v>
      </c>
      <c r="E5" s="154">
        <f t="shared" si="0"/>
        <v>1151272224</v>
      </c>
      <c r="F5" s="100">
        <f t="shared" si="0"/>
        <v>1151272224</v>
      </c>
      <c r="G5" s="100">
        <f t="shared" si="0"/>
        <v>124768425</v>
      </c>
      <c r="H5" s="100">
        <f t="shared" si="0"/>
        <v>166396461</v>
      </c>
      <c r="I5" s="100">
        <f t="shared" si="0"/>
        <v>70435192</v>
      </c>
      <c r="J5" s="100">
        <f t="shared" si="0"/>
        <v>361600078</v>
      </c>
      <c r="K5" s="100">
        <f t="shared" si="0"/>
        <v>78945852</v>
      </c>
      <c r="L5" s="100">
        <f t="shared" si="0"/>
        <v>82372493</v>
      </c>
      <c r="M5" s="100">
        <f t="shared" si="0"/>
        <v>149598203</v>
      </c>
      <c r="N5" s="100">
        <f t="shared" si="0"/>
        <v>310916548</v>
      </c>
      <c r="O5" s="100">
        <f t="shared" si="0"/>
        <v>81985115</v>
      </c>
      <c r="P5" s="100">
        <f t="shared" si="0"/>
        <v>73914211</v>
      </c>
      <c r="Q5" s="100">
        <f t="shared" si="0"/>
        <v>0</v>
      </c>
      <c r="R5" s="100">
        <f t="shared" si="0"/>
        <v>155899326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828415952</v>
      </c>
      <c r="X5" s="100">
        <f t="shared" si="0"/>
        <v>1042099488</v>
      </c>
      <c r="Y5" s="100">
        <f t="shared" si="0"/>
        <v>-213683536</v>
      </c>
      <c r="Z5" s="137">
        <f>+IF(X5&lt;&gt;0,+(Y5/X5)*100,0)</f>
        <v>-20.505099413310525</v>
      </c>
      <c r="AA5" s="153">
        <f>SUM(AA6:AA8)</f>
        <v>1151272224</v>
      </c>
    </row>
    <row r="6" spans="1:27" ht="12.75">
      <c r="A6" s="138" t="s">
        <v>75</v>
      </c>
      <c r="B6" s="136"/>
      <c r="C6" s="155">
        <v>3177190</v>
      </c>
      <c r="D6" s="155"/>
      <c r="E6" s="156"/>
      <c r="F6" s="60"/>
      <c r="G6" s="60">
        <v>6004</v>
      </c>
      <c r="H6" s="60">
        <v>6174</v>
      </c>
      <c r="I6" s="60">
        <v>3087</v>
      </c>
      <c r="J6" s="60">
        <v>15265</v>
      </c>
      <c r="K6" s="60"/>
      <c r="L6" s="60">
        <v>9261</v>
      </c>
      <c r="M6" s="60">
        <v>6174</v>
      </c>
      <c r="N6" s="60">
        <v>15435</v>
      </c>
      <c r="O6" s="60">
        <v>6805</v>
      </c>
      <c r="P6" s="60">
        <v>6174</v>
      </c>
      <c r="Q6" s="60"/>
      <c r="R6" s="60">
        <v>12979</v>
      </c>
      <c r="S6" s="60"/>
      <c r="T6" s="60"/>
      <c r="U6" s="60"/>
      <c r="V6" s="60"/>
      <c r="W6" s="60">
        <v>43679</v>
      </c>
      <c r="X6" s="60">
        <v>1218753</v>
      </c>
      <c r="Y6" s="60">
        <v>-1175074</v>
      </c>
      <c r="Z6" s="140">
        <v>-96.42</v>
      </c>
      <c r="AA6" s="155"/>
    </row>
    <row r="7" spans="1:27" ht="12.75">
      <c r="A7" s="138" t="s">
        <v>76</v>
      </c>
      <c r="B7" s="136"/>
      <c r="C7" s="157">
        <v>1072450137</v>
      </c>
      <c r="D7" s="157"/>
      <c r="E7" s="158">
        <v>1136652965</v>
      </c>
      <c r="F7" s="159">
        <v>1136652965</v>
      </c>
      <c r="G7" s="159">
        <v>124762368</v>
      </c>
      <c r="H7" s="159">
        <v>166390182</v>
      </c>
      <c r="I7" s="159">
        <v>70431824</v>
      </c>
      <c r="J7" s="159">
        <v>361584374</v>
      </c>
      <c r="K7" s="159">
        <v>78945747</v>
      </c>
      <c r="L7" s="159">
        <v>82363232</v>
      </c>
      <c r="M7" s="159">
        <v>149587798</v>
      </c>
      <c r="N7" s="159">
        <v>310896777</v>
      </c>
      <c r="O7" s="159">
        <v>81977854</v>
      </c>
      <c r="P7" s="159">
        <v>73907848</v>
      </c>
      <c r="Q7" s="159"/>
      <c r="R7" s="159">
        <v>155885702</v>
      </c>
      <c r="S7" s="159"/>
      <c r="T7" s="159"/>
      <c r="U7" s="159"/>
      <c r="V7" s="159"/>
      <c r="W7" s="159">
        <v>828366853</v>
      </c>
      <c r="X7" s="159">
        <v>1031789907</v>
      </c>
      <c r="Y7" s="159">
        <v>-203423054</v>
      </c>
      <c r="Z7" s="141">
        <v>-19.72</v>
      </c>
      <c r="AA7" s="157">
        <v>1136652965</v>
      </c>
    </row>
    <row r="8" spans="1:27" ht="12.75">
      <c r="A8" s="138" t="s">
        <v>77</v>
      </c>
      <c r="B8" s="136"/>
      <c r="C8" s="155">
        <v>6935271</v>
      </c>
      <c r="D8" s="155"/>
      <c r="E8" s="156">
        <v>14619259</v>
      </c>
      <c r="F8" s="60">
        <v>14619259</v>
      </c>
      <c r="G8" s="60">
        <v>53</v>
      </c>
      <c r="H8" s="60">
        <v>105</v>
      </c>
      <c r="I8" s="60">
        <v>281</v>
      </c>
      <c r="J8" s="60">
        <v>439</v>
      </c>
      <c r="K8" s="60">
        <v>105</v>
      </c>
      <c r="L8" s="60"/>
      <c r="M8" s="60">
        <v>4231</v>
      </c>
      <c r="N8" s="60">
        <v>4336</v>
      </c>
      <c r="O8" s="60">
        <v>456</v>
      </c>
      <c r="P8" s="60">
        <v>189</v>
      </c>
      <c r="Q8" s="60"/>
      <c r="R8" s="60">
        <v>645</v>
      </c>
      <c r="S8" s="60"/>
      <c r="T8" s="60"/>
      <c r="U8" s="60"/>
      <c r="V8" s="60"/>
      <c r="W8" s="60">
        <v>5420</v>
      </c>
      <c r="X8" s="60">
        <v>9090828</v>
      </c>
      <c r="Y8" s="60">
        <v>-9085408</v>
      </c>
      <c r="Z8" s="140">
        <v>-99.94</v>
      </c>
      <c r="AA8" s="155">
        <v>14619259</v>
      </c>
    </row>
    <row r="9" spans="1:27" ht="12.75">
      <c r="A9" s="135" t="s">
        <v>78</v>
      </c>
      <c r="B9" s="136"/>
      <c r="C9" s="153">
        <f aca="true" t="shared" si="1" ref="C9:Y9">SUM(C10:C14)</f>
        <v>132159268</v>
      </c>
      <c r="D9" s="153">
        <f>SUM(D10:D14)</f>
        <v>0</v>
      </c>
      <c r="E9" s="154">
        <f t="shared" si="1"/>
        <v>72331020</v>
      </c>
      <c r="F9" s="100">
        <f t="shared" si="1"/>
        <v>72331020</v>
      </c>
      <c r="G9" s="100">
        <f t="shared" si="1"/>
        <v>1866003</v>
      </c>
      <c r="H9" s="100">
        <f t="shared" si="1"/>
        <v>2523055</v>
      </c>
      <c r="I9" s="100">
        <f t="shared" si="1"/>
        <v>2132900</v>
      </c>
      <c r="J9" s="100">
        <f t="shared" si="1"/>
        <v>6521958</v>
      </c>
      <c r="K9" s="100">
        <f t="shared" si="1"/>
        <v>1938767</v>
      </c>
      <c r="L9" s="100">
        <f t="shared" si="1"/>
        <v>8112637</v>
      </c>
      <c r="M9" s="100">
        <f t="shared" si="1"/>
        <v>6145763</v>
      </c>
      <c r="N9" s="100">
        <f t="shared" si="1"/>
        <v>16197167</v>
      </c>
      <c r="O9" s="100">
        <f t="shared" si="1"/>
        <v>2588157</v>
      </c>
      <c r="P9" s="100">
        <f t="shared" si="1"/>
        <v>4513079</v>
      </c>
      <c r="Q9" s="100">
        <f t="shared" si="1"/>
        <v>0</v>
      </c>
      <c r="R9" s="100">
        <f t="shared" si="1"/>
        <v>7101236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29820361</v>
      </c>
      <c r="X9" s="100">
        <f t="shared" si="1"/>
        <v>51807204</v>
      </c>
      <c r="Y9" s="100">
        <f t="shared" si="1"/>
        <v>-21986843</v>
      </c>
      <c r="Z9" s="137">
        <f>+IF(X9&lt;&gt;0,+(Y9/X9)*100,0)</f>
        <v>-42.43974061985665</v>
      </c>
      <c r="AA9" s="153">
        <f>SUM(AA10:AA14)</f>
        <v>72331020</v>
      </c>
    </row>
    <row r="10" spans="1:27" ht="12.75">
      <c r="A10" s="138" t="s">
        <v>79</v>
      </c>
      <c r="B10" s="136"/>
      <c r="C10" s="155">
        <v>30452524</v>
      </c>
      <c r="D10" s="155"/>
      <c r="E10" s="156">
        <v>30335835</v>
      </c>
      <c r="F10" s="60">
        <v>30335835</v>
      </c>
      <c r="G10" s="60">
        <v>906868</v>
      </c>
      <c r="H10" s="60">
        <v>1342338</v>
      </c>
      <c r="I10" s="60">
        <v>857233</v>
      </c>
      <c r="J10" s="60">
        <v>3106439</v>
      </c>
      <c r="K10" s="60">
        <v>890588</v>
      </c>
      <c r="L10" s="60">
        <v>6985291</v>
      </c>
      <c r="M10" s="60">
        <v>4818728</v>
      </c>
      <c r="N10" s="60">
        <v>12694607</v>
      </c>
      <c r="O10" s="60">
        <v>1420557</v>
      </c>
      <c r="P10" s="60">
        <v>3283829</v>
      </c>
      <c r="Q10" s="60"/>
      <c r="R10" s="60">
        <v>4704386</v>
      </c>
      <c r="S10" s="60"/>
      <c r="T10" s="60"/>
      <c r="U10" s="60"/>
      <c r="V10" s="60"/>
      <c r="W10" s="60">
        <v>20505432</v>
      </c>
      <c r="X10" s="60">
        <v>21547710</v>
      </c>
      <c r="Y10" s="60">
        <v>-1042278</v>
      </c>
      <c r="Z10" s="140">
        <v>-4.84</v>
      </c>
      <c r="AA10" s="155">
        <v>30335835</v>
      </c>
    </row>
    <row r="11" spans="1:27" ht="12.75">
      <c r="A11" s="138" t="s">
        <v>80</v>
      </c>
      <c r="B11" s="136"/>
      <c r="C11" s="155">
        <v>24067145</v>
      </c>
      <c r="D11" s="155"/>
      <c r="E11" s="156">
        <v>884995</v>
      </c>
      <c r="F11" s="60">
        <v>884995</v>
      </c>
      <c r="G11" s="60">
        <v>121654</v>
      </c>
      <c r="H11" s="60">
        <v>54919</v>
      </c>
      <c r="I11" s="60">
        <v>43434</v>
      </c>
      <c r="J11" s="60">
        <v>220007</v>
      </c>
      <c r="K11" s="60">
        <v>45628</v>
      </c>
      <c r="L11" s="60">
        <v>49233</v>
      </c>
      <c r="M11" s="60">
        <v>138473</v>
      </c>
      <c r="N11" s="60">
        <v>233334</v>
      </c>
      <c r="O11" s="60">
        <v>108722</v>
      </c>
      <c r="P11" s="60">
        <v>48463</v>
      </c>
      <c r="Q11" s="60"/>
      <c r="R11" s="60">
        <v>157185</v>
      </c>
      <c r="S11" s="60"/>
      <c r="T11" s="60"/>
      <c r="U11" s="60"/>
      <c r="V11" s="60"/>
      <c r="W11" s="60">
        <v>610526</v>
      </c>
      <c r="X11" s="60">
        <v>663750</v>
      </c>
      <c r="Y11" s="60">
        <v>-53224</v>
      </c>
      <c r="Z11" s="140">
        <v>-8.02</v>
      </c>
      <c r="AA11" s="155">
        <v>884995</v>
      </c>
    </row>
    <row r="12" spans="1:27" ht="12.75">
      <c r="A12" s="138" t="s">
        <v>81</v>
      </c>
      <c r="B12" s="136"/>
      <c r="C12" s="155">
        <v>57657308</v>
      </c>
      <c r="D12" s="155"/>
      <c r="E12" s="156">
        <v>23965836</v>
      </c>
      <c r="F12" s="60">
        <v>23965836</v>
      </c>
      <c r="G12" s="60">
        <v>235601</v>
      </c>
      <c r="H12" s="60">
        <v>551304</v>
      </c>
      <c r="I12" s="60">
        <v>661260</v>
      </c>
      <c r="J12" s="60">
        <v>1448165</v>
      </c>
      <c r="K12" s="60">
        <v>457419</v>
      </c>
      <c r="L12" s="60">
        <v>504748</v>
      </c>
      <c r="M12" s="60">
        <v>618613</v>
      </c>
      <c r="N12" s="60">
        <v>1580780</v>
      </c>
      <c r="O12" s="60">
        <v>488411</v>
      </c>
      <c r="P12" s="60">
        <v>634107</v>
      </c>
      <c r="Q12" s="60"/>
      <c r="R12" s="60">
        <v>1122518</v>
      </c>
      <c r="S12" s="60"/>
      <c r="T12" s="60"/>
      <c r="U12" s="60"/>
      <c r="V12" s="60"/>
      <c r="W12" s="60">
        <v>4151463</v>
      </c>
      <c r="X12" s="60">
        <v>17510148</v>
      </c>
      <c r="Y12" s="60">
        <v>-13358685</v>
      </c>
      <c r="Z12" s="140">
        <v>-76.29</v>
      </c>
      <c r="AA12" s="155">
        <v>23965836</v>
      </c>
    </row>
    <row r="13" spans="1:27" ht="12.75">
      <c r="A13" s="138" t="s">
        <v>82</v>
      </c>
      <c r="B13" s="136"/>
      <c r="C13" s="155">
        <v>19982291</v>
      </c>
      <c r="D13" s="155"/>
      <c r="E13" s="156">
        <v>17144354</v>
      </c>
      <c r="F13" s="60">
        <v>17144354</v>
      </c>
      <c r="G13" s="60">
        <v>601880</v>
      </c>
      <c r="H13" s="60">
        <v>574494</v>
      </c>
      <c r="I13" s="60">
        <v>570973</v>
      </c>
      <c r="J13" s="60">
        <v>1747347</v>
      </c>
      <c r="K13" s="60">
        <v>545132</v>
      </c>
      <c r="L13" s="60">
        <v>573365</v>
      </c>
      <c r="M13" s="60">
        <v>569949</v>
      </c>
      <c r="N13" s="60">
        <v>1688446</v>
      </c>
      <c r="O13" s="60">
        <v>570467</v>
      </c>
      <c r="P13" s="60">
        <v>546680</v>
      </c>
      <c r="Q13" s="60"/>
      <c r="R13" s="60">
        <v>1117147</v>
      </c>
      <c r="S13" s="60"/>
      <c r="T13" s="60"/>
      <c r="U13" s="60"/>
      <c r="V13" s="60"/>
      <c r="W13" s="60">
        <v>4552940</v>
      </c>
      <c r="X13" s="60">
        <v>12060270</v>
      </c>
      <c r="Y13" s="60">
        <v>-7507330</v>
      </c>
      <c r="Z13" s="140">
        <v>-62.25</v>
      </c>
      <c r="AA13" s="155">
        <v>17144354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25326</v>
      </c>
      <c r="Y14" s="159">
        <v>-25326</v>
      </c>
      <c r="Z14" s="141">
        <v>-100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172677264</v>
      </c>
      <c r="D15" s="153">
        <f>SUM(D16:D18)</f>
        <v>0</v>
      </c>
      <c r="E15" s="154">
        <f t="shared" si="2"/>
        <v>434599946</v>
      </c>
      <c r="F15" s="100">
        <f t="shared" si="2"/>
        <v>434599946</v>
      </c>
      <c r="G15" s="100">
        <f t="shared" si="2"/>
        <v>7210318</v>
      </c>
      <c r="H15" s="100">
        <f t="shared" si="2"/>
        <v>12611680</v>
      </c>
      <c r="I15" s="100">
        <f t="shared" si="2"/>
        <v>6465371</v>
      </c>
      <c r="J15" s="100">
        <f t="shared" si="2"/>
        <v>26287369</v>
      </c>
      <c r="K15" s="100">
        <f t="shared" si="2"/>
        <v>6245595</v>
      </c>
      <c r="L15" s="100">
        <f t="shared" si="2"/>
        <v>38999675</v>
      </c>
      <c r="M15" s="100">
        <f t="shared" si="2"/>
        <v>20563537</v>
      </c>
      <c r="N15" s="100">
        <f t="shared" si="2"/>
        <v>65808807</v>
      </c>
      <c r="O15" s="100">
        <f t="shared" si="2"/>
        <v>19635139</v>
      </c>
      <c r="P15" s="100">
        <f t="shared" si="2"/>
        <v>22915241</v>
      </c>
      <c r="Q15" s="100">
        <f t="shared" si="2"/>
        <v>0</v>
      </c>
      <c r="R15" s="100">
        <f t="shared" si="2"/>
        <v>42550380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134646556</v>
      </c>
      <c r="X15" s="100">
        <f t="shared" si="2"/>
        <v>332631855</v>
      </c>
      <c r="Y15" s="100">
        <f t="shared" si="2"/>
        <v>-197985299</v>
      </c>
      <c r="Z15" s="137">
        <f>+IF(X15&lt;&gt;0,+(Y15/X15)*100,0)</f>
        <v>-59.52084745461315</v>
      </c>
      <c r="AA15" s="153">
        <f>SUM(AA16:AA18)</f>
        <v>434599946</v>
      </c>
    </row>
    <row r="16" spans="1:27" ht="12.75">
      <c r="A16" s="138" t="s">
        <v>85</v>
      </c>
      <c r="B16" s="136"/>
      <c r="C16" s="155">
        <v>30662038</v>
      </c>
      <c r="D16" s="155"/>
      <c r="E16" s="156">
        <v>32918458</v>
      </c>
      <c r="F16" s="60">
        <v>32918458</v>
      </c>
      <c r="G16" s="60">
        <v>1097169</v>
      </c>
      <c r="H16" s="60">
        <v>303770</v>
      </c>
      <c r="I16" s="60">
        <v>393809</v>
      </c>
      <c r="J16" s="60">
        <v>1794748</v>
      </c>
      <c r="K16" s="60">
        <v>351529</v>
      </c>
      <c r="L16" s="60">
        <v>414413</v>
      </c>
      <c r="M16" s="60">
        <v>1358284</v>
      </c>
      <c r="N16" s="60">
        <v>2124226</v>
      </c>
      <c r="O16" s="60">
        <v>1448341</v>
      </c>
      <c r="P16" s="60">
        <v>484212</v>
      </c>
      <c r="Q16" s="60"/>
      <c r="R16" s="60">
        <v>1932553</v>
      </c>
      <c r="S16" s="60"/>
      <c r="T16" s="60"/>
      <c r="U16" s="60"/>
      <c r="V16" s="60"/>
      <c r="W16" s="60">
        <v>5851527</v>
      </c>
      <c r="X16" s="60">
        <v>32498406</v>
      </c>
      <c r="Y16" s="60">
        <v>-26646879</v>
      </c>
      <c r="Z16" s="140">
        <v>-81.99</v>
      </c>
      <c r="AA16" s="155">
        <v>32918458</v>
      </c>
    </row>
    <row r="17" spans="1:27" ht="12.75">
      <c r="A17" s="138" t="s">
        <v>86</v>
      </c>
      <c r="B17" s="136"/>
      <c r="C17" s="155">
        <v>142002003</v>
      </c>
      <c r="D17" s="155"/>
      <c r="E17" s="156">
        <v>401649458</v>
      </c>
      <c r="F17" s="60">
        <v>401649458</v>
      </c>
      <c r="G17" s="60">
        <v>25101</v>
      </c>
      <c r="H17" s="60">
        <v>29968</v>
      </c>
      <c r="I17" s="60">
        <v>53390</v>
      </c>
      <c r="J17" s="60">
        <v>108459</v>
      </c>
      <c r="K17" s="60">
        <v>42552</v>
      </c>
      <c r="L17" s="60">
        <v>32691134</v>
      </c>
      <c r="M17" s="60">
        <v>8218036</v>
      </c>
      <c r="N17" s="60">
        <v>40951722</v>
      </c>
      <c r="O17" s="60">
        <v>12384618</v>
      </c>
      <c r="P17" s="60">
        <v>16569733</v>
      </c>
      <c r="Q17" s="60"/>
      <c r="R17" s="60">
        <v>28954351</v>
      </c>
      <c r="S17" s="60"/>
      <c r="T17" s="60"/>
      <c r="U17" s="60"/>
      <c r="V17" s="60"/>
      <c r="W17" s="60">
        <v>70014532</v>
      </c>
      <c r="X17" s="60">
        <v>300133449</v>
      </c>
      <c r="Y17" s="60">
        <v>-230118917</v>
      </c>
      <c r="Z17" s="140">
        <v>-76.67</v>
      </c>
      <c r="AA17" s="155">
        <v>401649458</v>
      </c>
    </row>
    <row r="18" spans="1:27" ht="12.75">
      <c r="A18" s="138" t="s">
        <v>87</v>
      </c>
      <c r="B18" s="136"/>
      <c r="C18" s="155">
        <v>13223</v>
      </c>
      <c r="D18" s="155"/>
      <c r="E18" s="156">
        <v>32030</v>
      </c>
      <c r="F18" s="60">
        <v>32030</v>
      </c>
      <c r="G18" s="60">
        <v>6088048</v>
      </c>
      <c r="H18" s="60">
        <v>12277942</v>
      </c>
      <c r="I18" s="60">
        <v>6018172</v>
      </c>
      <c r="J18" s="60">
        <v>24384162</v>
      </c>
      <c r="K18" s="60">
        <v>5851514</v>
      </c>
      <c r="L18" s="60">
        <v>5894128</v>
      </c>
      <c r="M18" s="60">
        <v>10987217</v>
      </c>
      <c r="N18" s="60">
        <v>22732859</v>
      </c>
      <c r="O18" s="60">
        <v>5802180</v>
      </c>
      <c r="P18" s="60">
        <v>5861296</v>
      </c>
      <c r="Q18" s="60"/>
      <c r="R18" s="60">
        <v>11663476</v>
      </c>
      <c r="S18" s="60"/>
      <c r="T18" s="60"/>
      <c r="U18" s="60"/>
      <c r="V18" s="60"/>
      <c r="W18" s="60">
        <v>58780497</v>
      </c>
      <c r="X18" s="60"/>
      <c r="Y18" s="60">
        <v>58780497</v>
      </c>
      <c r="Z18" s="140">
        <v>0</v>
      </c>
      <c r="AA18" s="155">
        <v>32030</v>
      </c>
    </row>
    <row r="19" spans="1:27" ht="12.75">
      <c r="A19" s="135" t="s">
        <v>88</v>
      </c>
      <c r="B19" s="142"/>
      <c r="C19" s="153">
        <f aca="true" t="shared" si="3" ref="C19:Y19">SUM(C20:C23)</f>
        <v>2865603764</v>
      </c>
      <c r="D19" s="153">
        <f>SUM(D20:D23)</f>
        <v>0</v>
      </c>
      <c r="E19" s="154">
        <f t="shared" si="3"/>
        <v>3275744039</v>
      </c>
      <c r="F19" s="100">
        <f t="shared" si="3"/>
        <v>3275744039</v>
      </c>
      <c r="G19" s="100">
        <f t="shared" si="3"/>
        <v>193998587</v>
      </c>
      <c r="H19" s="100">
        <f t="shared" si="3"/>
        <v>315695771</v>
      </c>
      <c r="I19" s="100">
        <f t="shared" si="3"/>
        <v>246590183</v>
      </c>
      <c r="J19" s="100">
        <f t="shared" si="3"/>
        <v>756284541</v>
      </c>
      <c r="K19" s="100">
        <f t="shared" si="3"/>
        <v>207121585</v>
      </c>
      <c r="L19" s="100">
        <f t="shared" si="3"/>
        <v>228050253</v>
      </c>
      <c r="M19" s="100">
        <f t="shared" si="3"/>
        <v>283332050</v>
      </c>
      <c r="N19" s="100">
        <f t="shared" si="3"/>
        <v>718503888</v>
      </c>
      <c r="O19" s="100">
        <f t="shared" si="3"/>
        <v>214742988</v>
      </c>
      <c r="P19" s="100">
        <f t="shared" si="3"/>
        <v>213042929</v>
      </c>
      <c r="Q19" s="100">
        <f t="shared" si="3"/>
        <v>0</v>
      </c>
      <c r="R19" s="100">
        <f t="shared" si="3"/>
        <v>427785917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1902574346</v>
      </c>
      <c r="X19" s="100">
        <f t="shared" si="3"/>
        <v>2309011209</v>
      </c>
      <c r="Y19" s="100">
        <f t="shared" si="3"/>
        <v>-406436863</v>
      </c>
      <c r="Z19" s="137">
        <f>+IF(X19&lt;&gt;0,+(Y19/X19)*100,0)</f>
        <v>-17.60220398306434</v>
      </c>
      <c r="AA19" s="153">
        <f>SUM(AA20:AA23)</f>
        <v>3275744039</v>
      </c>
    </row>
    <row r="20" spans="1:27" ht="12.75">
      <c r="A20" s="138" t="s">
        <v>89</v>
      </c>
      <c r="B20" s="136"/>
      <c r="C20" s="155">
        <v>1851262431</v>
      </c>
      <c r="D20" s="155"/>
      <c r="E20" s="156">
        <v>2072548280</v>
      </c>
      <c r="F20" s="60">
        <v>2072548280</v>
      </c>
      <c r="G20" s="60">
        <v>136954031</v>
      </c>
      <c r="H20" s="60">
        <v>195668688</v>
      </c>
      <c r="I20" s="60">
        <v>187984462</v>
      </c>
      <c r="J20" s="60">
        <v>520607181</v>
      </c>
      <c r="K20" s="60">
        <v>150310136</v>
      </c>
      <c r="L20" s="60">
        <v>155282535</v>
      </c>
      <c r="M20" s="60">
        <v>163800523</v>
      </c>
      <c r="N20" s="60">
        <v>469393194</v>
      </c>
      <c r="O20" s="60">
        <v>148971793</v>
      </c>
      <c r="P20" s="60">
        <v>154002722</v>
      </c>
      <c r="Q20" s="60"/>
      <c r="R20" s="60">
        <v>302974515</v>
      </c>
      <c r="S20" s="60"/>
      <c r="T20" s="60"/>
      <c r="U20" s="60"/>
      <c r="V20" s="60"/>
      <c r="W20" s="60">
        <v>1292974890</v>
      </c>
      <c r="X20" s="60">
        <v>1524652776</v>
      </c>
      <c r="Y20" s="60">
        <v>-231677886</v>
      </c>
      <c r="Z20" s="140">
        <v>-15.2</v>
      </c>
      <c r="AA20" s="155">
        <v>2072548280</v>
      </c>
    </row>
    <row r="21" spans="1:27" ht="12.75">
      <c r="A21" s="138" t="s">
        <v>90</v>
      </c>
      <c r="B21" s="136"/>
      <c r="C21" s="155">
        <v>716935385</v>
      </c>
      <c r="D21" s="155"/>
      <c r="E21" s="156">
        <v>920732458</v>
      </c>
      <c r="F21" s="60">
        <v>920732458</v>
      </c>
      <c r="G21" s="60">
        <v>42076704</v>
      </c>
      <c r="H21" s="60">
        <v>100152492</v>
      </c>
      <c r="I21" s="60">
        <v>47287769</v>
      </c>
      <c r="J21" s="60">
        <v>189516965</v>
      </c>
      <c r="K21" s="60">
        <v>42449520</v>
      </c>
      <c r="L21" s="60">
        <v>59304520</v>
      </c>
      <c r="M21" s="60">
        <v>98855473</v>
      </c>
      <c r="N21" s="60">
        <v>200609513</v>
      </c>
      <c r="O21" s="60">
        <v>52546606</v>
      </c>
      <c r="P21" s="60">
        <v>45443934</v>
      </c>
      <c r="Q21" s="60"/>
      <c r="R21" s="60">
        <v>97990540</v>
      </c>
      <c r="S21" s="60"/>
      <c r="T21" s="60"/>
      <c r="U21" s="60"/>
      <c r="V21" s="60"/>
      <c r="W21" s="60">
        <v>488117018</v>
      </c>
      <c r="X21" s="60">
        <v>582051195</v>
      </c>
      <c r="Y21" s="60">
        <v>-93934177</v>
      </c>
      <c r="Z21" s="140">
        <v>-16.14</v>
      </c>
      <c r="AA21" s="155">
        <v>920732458</v>
      </c>
    </row>
    <row r="22" spans="1:27" ht="12.75">
      <c r="A22" s="138" t="s">
        <v>91</v>
      </c>
      <c r="B22" s="136"/>
      <c r="C22" s="157">
        <v>190517981</v>
      </c>
      <c r="D22" s="157"/>
      <c r="E22" s="158">
        <v>171461457</v>
      </c>
      <c r="F22" s="159">
        <v>171461457</v>
      </c>
      <c r="G22" s="159">
        <v>12491620</v>
      </c>
      <c r="H22" s="159">
        <v>18015521</v>
      </c>
      <c r="I22" s="159">
        <v>9780931</v>
      </c>
      <c r="J22" s="159">
        <v>40288072</v>
      </c>
      <c r="K22" s="159">
        <v>12371028</v>
      </c>
      <c r="L22" s="159">
        <v>11453465</v>
      </c>
      <c r="M22" s="159">
        <v>18680726</v>
      </c>
      <c r="N22" s="159">
        <v>42505219</v>
      </c>
      <c r="O22" s="159">
        <v>11474848</v>
      </c>
      <c r="P22" s="159">
        <v>11705464</v>
      </c>
      <c r="Q22" s="159"/>
      <c r="R22" s="159">
        <v>23180312</v>
      </c>
      <c r="S22" s="159"/>
      <c r="T22" s="159"/>
      <c r="U22" s="159"/>
      <c r="V22" s="159"/>
      <c r="W22" s="159">
        <v>105973603</v>
      </c>
      <c r="X22" s="159">
        <v>122102676</v>
      </c>
      <c r="Y22" s="159">
        <v>-16129073</v>
      </c>
      <c r="Z22" s="141">
        <v>-13.21</v>
      </c>
      <c r="AA22" s="157">
        <v>171461457</v>
      </c>
    </row>
    <row r="23" spans="1:27" ht="12.75">
      <c r="A23" s="138" t="s">
        <v>92</v>
      </c>
      <c r="B23" s="136"/>
      <c r="C23" s="155">
        <v>106887967</v>
      </c>
      <c r="D23" s="155"/>
      <c r="E23" s="156">
        <v>111001844</v>
      </c>
      <c r="F23" s="60">
        <v>111001844</v>
      </c>
      <c r="G23" s="60">
        <v>2476232</v>
      </c>
      <c r="H23" s="60">
        <v>1859070</v>
      </c>
      <c r="I23" s="60">
        <v>1537021</v>
      </c>
      <c r="J23" s="60">
        <v>5872323</v>
      </c>
      <c r="K23" s="60">
        <v>1990901</v>
      </c>
      <c r="L23" s="60">
        <v>2009733</v>
      </c>
      <c r="M23" s="60">
        <v>1995328</v>
      </c>
      <c r="N23" s="60">
        <v>5995962</v>
      </c>
      <c r="O23" s="60">
        <v>1749741</v>
      </c>
      <c r="P23" s="60">
        <v>1890809</v>
      </c>
      <c r="Q23" s="60"/>
      <c r="R23" s="60">
        <v>3640550</v>
      </c>
      <c r="S23" s="60"/>
      <c r="T23" s="60"/>
      <c r="U23" s="60"/>
      <c r="V23" s="60"/>
      <c r="W23" s="60">
        <v>15508835</v>
      </c>
      <c r="X23" s="60">
        <v>80204562</v>
      </c>
      <c r="Y23" s="60">
        <v>-64695727</v>
      </c>
      <c r="Z23" s="140">
        <v>-80.66</v>
      </c>
      <c r="AA23" s="155">
        <v>111001844</v>
      </c>
    </row>
    <row r="24" spans="1:27" ht="12.75">
      <c r="A24" s="135" t="s">
        <v>93</v>
      </c>
      <c r="B24" s="142" t="s">
        <v>94</v>
      </c>
      <c r="C24" s="153">
        <v>58936432</v>
      </c>
      <c r="D24" s="153"/>
      <c r="E24" s="154">
        <v>-12967526</v>
      </c>
      <c r="F24" s="100">
        <v>-12967526</v>
      </c>
      <c r="G24" s="100">
        <v>15735</v>
      </c>
      <c r="H24" s="100">
        <v>3533566</v>
      </c>
      <c r="I24" s="100">
        <v>2110107</v>
      </c>
      <c r="J24" s="100">
        <v>5659408</v>
      </c>
      <c r="K24" s="100">
        <v>1610111</v>
      </c>
      <c r="L24" s="100">
        <v>1578364</v>
      </c>
      <c r="M24" s="100">
        <v>1690144</v>
      </c>
      <c r="N24" s="100">
        <v>4878619</v>
      </c>
      <c r="O24" s="100">
        <v>15030</v>
      </c>
      <c r="P24" s="100">
        <v>7875096</v>
      </c>
      <c r="Q24" s="100"/>
      <c r="R24" s="100">
        <v>7890126</v>
      </c>
      <c r="S24" s="100"/>
      <c r="T24" s="100"/>
      <c r="U24" s="100"/>
      <c r="V24" s="100"/>
      <c r="W24" s="100">
        <v>18428153</v>
      </c>
      <c r="X24" s="100">
        <v>23528295</v>
      </c>
      <c r="Y24" s="100">
        <v>-5100142</v>
      </c>
      <c r="Z24" s="137">
        <v>-21.68</v>
      </c>
      <c r="AA24" s="153">
        <v>-12967526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4311939326</v>
      </c>
      <c r="D25" s="168">
        <f>+D5+D9+D15+D19+D24</f>
        <v>0</v>
      </c>
      <c r="E25" s="169">
        <f t="shared" si="4"/>
        <v>4920979703</v>
      </c>
      <c r="F25" s="73">
        <f t="shared" si="4"/>
        <v>4920979703</v>
      </c>
      <c r="G25" s="73">
        <f t="shared" si="4"/>
        <v>327859068</v>
      </c>
      <c r="H25" s="73">
        <f t="shared" si="4"/>
        <v>500760533</v>
      </c>
      <c r="I25" s="73">
        <f t="shared" si="4"/>
        <v>327733753</v>
      </c>
      <c r="J25" s="73">
        <f t="shared" si="4"/>
        <v>1156353354</v>
      </c>
      <c r="K25" s="73">
        <f t="shared" si="4"/>
        <v>295861910</v>
      </c>
      <c r="L25" s="73">
        <f t="shared" si="4"/>
        <v>359113422</v>
      </c>
      <c r="M25" s="73">
        <f t="shared" si="4"/>
        <v>461329697</v>
      </c>
      <c r="N25" s="73">
        <f t="shared" si="4"/>
        <v>1116305029</v>
      </c>
      <c r="O25" s="73">
        <f t="shared" si="4"/>
        <v>318966429</v>
      </c>
      <c r="P25" s="73">
        <f t="shared" si="4"/>
        <v>322260556</v>
      </c>
      <c r="Q25" s="73">
        <f t="shared" si="4"/>
        <v>0</v>
      </c>
      <c r="R25" s="73">
        <f t="shared" si="4"/>
        <v>641226985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2913885368</v>
      </c>
      <c r="X25" s="73">
        <f t="shared" si="4"/>
        <v>3759078051</v>
      </c>
      <c r="Y25" s="73">
        <f t="shared" si="4"/>
        <v>-845192683</v>
      </c>
      <c r="Z25" s="170">
        <f>+IF(X25&lt;&gt;0,+(Y25/X25)*100,0)</f>
        <v>-22.48404187231919</v>
      </c>
      <c r="AA25" s="168">
        <f>+AA5+AA9+AA15+AA19+AA24</f>
        <v>4920979703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456124782</v>
      </c>
      <c r="D28" s="153">
        <f>SUM(D29:D31)</f>
        <v>0</v>
      </c>
      <c r="E28" s="154">
        <f t="shared" si="5"/>
        <v>701013460</v>
      </c>
      <c r="F28" s="100">
        <f t="shared" si="5"/>
        <v>701013460</v>
      </c>
      <c r="G28" s="100">
        <f t="shared" si="5"/>
        <v>53259449</v>
      </c>
      <c r="H28" s="100">
        <f t="shared" si="5"/>
        <v>40422190</v>
      </c>
      <c r="I28" s="100">
        <f t="shared" si="5"/>
        <v>41877668</v>
      </c>
      <c r="J28" s="100">
        <f t="shared" si="5"/>
        <v>135559307</v>
      </c>
      <c r="K28" s="100">
        <f t="shared" si="5"/>
        <v>72792541</v>
      </c>
      <c r="L28" s="100">
        <f t="shared" si="5"/>
        <v>47486207</v>
      </c>
      <c r="M28" s="100">
        <f t="shared" si="5"/>
        <v>66586766</v>
      </c>
      <c r="N28" s="100">
        <f t="shared" si="5"/>
        <v>186865514</v>
      </c>
      <c r="O28" s="100">
        <f t="shared" si="5"/>
        <v>43621016</v>
      </c>
      <c r="P28" s="100">
        <f t="shared" si="5"/>
        <v>48898137</v>
      </c>
      <c r="Q28" s="100">
        <f t="shared" si="5"/>
        <v>0</v>
      </c>
      <c r="R28" s="100">
        <f t="shared" si="5"/>
        <v>92519153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414943974</v>
      </c>
      <c r="X28" s="100">
        <f t="shared" si="5"/>
        <v>379996317</v>
      </c>
      <c r="Y28" s="100">
        <f t="shared" si="5"/>
        <v>34947657</v>
      </c>
      <c r="Z28" s="137">
        <f>+IF(X28&lt;&gt;0,+(Y28/X28)*100,0)</f>
        <v>9.19684097885612</v>
      </c>
      <c r="AA28" s="153">
        <f>SUM(AA29:AA31)</f>
        <v>701013460</v>
      </c>
    </row>
    <row r="29" spans="1:27" ht="12.75">
      <c r="A29" s="138" t="s">
        <v>75</v>
      </c>
      <c r="B29" s="136"/>
      <c r="C29" s="155">
        <v>10259850</v>
      </c>
      <c r="D29" s="155"/>
      <c r="E29" s="156">
        <v>142460146</v>
      </c>
      <c r="F29" s="60">
        <v>142460146</v>
      </c>
      <c r="G29" s="60">
        <v>7791548</v>
      </c>
      <c r="H29" s="60">
        <v>10651823</v>
      </c>
      <c r="I29" s="60">
        <v>9582315</v>
      </c>
      <c r="J29" s="60">
        <v>28025686</v>
      </c>
      <c r="K29" s="60">
        <v>28472991</v>
      </c>
      <c r="L29" s="60">
        <v>12208442</v>
      </c>
      <c r="M29" s="60">
        <v>19063314</v>
      </c>
      <c r="N29" s="60">
        <v>59744747</v>
      </c>
      <c r="O29" s="60">
        <v>10254938</v>
      </c>
      <c r="P29" s="60">
        <v>10202379</v>
      </c>
      <c r="Q29" s="60"/>
      <c r="R29" s="60">
        <v>20457317</v>
      </c>
      <c r="S29" s="60"/>
      <c r="T29" s="60"/>
      <c r="U29" s="60"/>
      <c r="V29" s="60"/>
      <c r="W29" s="60">
        <v>108227750</v>
      </c>
      <c r="X29" s="60">
        <v>84170934</v>
      </c>
      <c r="Y29" s="60">
        <v>24056816</v>
      </c>
      <c r="Z29" s="140">
        <v>28.58</v>
      </c>
      <c r="AA29" s="155">
        <v>142460146</v>
      </c>
    </row>
    <row r="30" spans="1:27" ht="12.75">
      <c r="A30" s="138" t="s">
        <v>76</v>
      </c>
      <c r="B30" s="136"/>
      <c r="C30" s="157">
        <v>435758212</v>
      </c>
      <c r="D30" s="157"/>
      <c r="E30" s="158">
        <v>331693888</v>
      </c>
      <c r="F30" s="159">
        <v>331693888</v>
      </c>
      <c r="G30" s="159">
        <v>35642857</v>
      </c>
      <c r="H30" s="159">
        <v>18992772</v>
      </c>
      <c r="I30" s="159">
        <v>20449089</v>
      </c>
      <c r="J30" s="159">
        <v>75084718</v>
      </c>
      <c r="K30" s="159">
        <v>27686712</v>
      </c>
      <c r="L30" s="159">
        <v>22937153</v>
      </c>
      <c r="M30" s="159">
        <v>32902366</v>
      </c>
      <c r="N30" s="159">
        <v>83526231</v>
      </c>
      <c r="O30" s="159">
        <v>21824315</v>
      </c>
      <c r="P30" s="159">
        <v>25600969</v>
      </c>
      <c r="Q30" s="159"/>
      <c r="R30" s="159">
        <v>47425284</v>
      </c>
      <c r="S30" s="159"/>
      <c r="T30" s="159"/>
      <c r="U30" s="159"/>
      <c r="V30" s="159"/>
      <c r="W30" s="159">
        <v>206036233</v>
      </c>
      <c r="X30" s="159">
        <v>122832612</v>
      </c>
      <c r="Y30" s="159">
        <v>83203621</v>
      </c>
      <c r="Z30" s="141">
        <v>67.74</v>
      </c>
      <c r="AA30" s="157">
        <v>331693888</v>
      </c>
    </row>
    <row r="31" spans="1:27" ht="12.75">
      <c r="A31" s="138" t="s">
        <v>77</v>
      </c>
      <c r="B31" s="136"/>
      <c r="C31" s="155">
        <v>10106720</v>
      </c>
      <c r="D31" s="155"/>
      <c r="E31" s="156">
        <v>226859426</v>
      </c>
      <c r="F31" s="60">
        <v>226859426</v>
      </c>
      <c r="G31" s="60">
        <v>9825044</v>
      </c>
      <c r="H31" s="60">
        <v>10777595</v>
      </c>
      <c r="I31" s="60">
        <v>11846264</v>
      </c>
      <c r="J31" s="60">
        <v>32448903</v>
      </c>
      <c r="K31" s="60">
        <v>16632838</v>
      </c>
      <c r="L31" s="60">
        <v>12340612</v>
      </c>
      <c r="M31" s="60">
        <v>14621086</v>
      </c>
      <c r="N31" s="60">
        <v>43594536</v>
      </c>
      <c r="O31" s="60">
        <v>11541763</v>
      </c>
      <c r="P31" s="60">
        <v>13094789</v>
      </c>
      <c r="Q31" s="60"/>
      <c r="R31" s="60">
        <v>24636552</v>
      </c>
      <c r="S31" s="60"/>
      <c r="T31" s="60"/>
      <c r="U31" s="60"/>
      <c r="V31" s="60"/>
      <c r="W31" s="60">
        <v>100679991</v>
      </c>
      <c r="X31" s="60">
        <v>172992771</v>
      </c>
      <c r="Y31" s="60">
        <v>-72312780</v>
      </c>
      <c r="Z31" s="140">
        <v>-41.8</v>
      </c>
      <c r="AA31" s="155">
        <v>226859426</v>
      </c>
    </row>
    <row r="32" spans="1:27" ht="12.75">
      <c r="A32" s="135" t="s">
        <v>78</v>
      </c>
      <c r="B32" s="136"/>
      <c r="C32" s="153">
        <f aca="true" t="shared" si="6" ref="C32:Y32">SUM(C33:C37)</f>
        <v>655814027</v>
      </c>
      <c r="D32" s="153">
        <f>SUM(D33:D37)</f>
        <v>0</v>
      </c>
      <c r="E32" s="154">
        <f t="shared" si="6"/>
        <v>515948856</v>
      </c>
      <c r="F32" s="100">
        <f t="shared" si="6"/>
        <v>515948856</v>
      </c>
      <c r="G32" s="100">
        <f t="shared" si="6"/>
        <v>38872012</v>
      </c>
      <c r="H32" s="100">
        <f t="shared" si="6"/>
        <v>42182626</v>
      </c>
      <c r="I32" s="100">
        <f t="shared" si="6"/>
        <v>48482575</v>
      </c>
      <c r="J32" s="100">
        <f t="shared" si="6"/>
        <v>129537213</v>
      </c>
      <c r="K32" s="100">
        <f t="shared" si="6"/>
        <v>59106569</v>
      </c>
      <c r="L32" s="100">
        <f t="shared" si="6"/>
        <v>52401733</v>
      </c>
      <c r="M32" s="100">
        <f t="shared" si="6"/>
        <v>56312315</v>
      </c>
      <c r="N32" s="100">
        <f t="shared" si="6"/>
        <v>167820617</v>
      </c>
      <c r="O32" s="100">
        <f t="shared" si="6"/>
        <v>58113631</v>
      </c>
      <c r="P32" s="100">
        <f t="shared" si="6"/>
        <v>49839893</v>
      </c>
      <c r="Q32" s="100">
        <f t="shared" si="6"/>
        <v>0</v>
      </c>
      <c r="R32" s="100">
        <f t="shared" si="6"/>
        <v>107953524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405311354</v>
      </c>
      <c r="X32" s="100">
        <f t="shared" si="6"/>
        <v>426215610</v>
      </c>
      <c r="Y32" s="100">
        <f t="shared" si="6"/>
        <v>-20904256</v>
      </c>
      <c r="Z32" s="137">
        <f>+IF(X32&lt;&gt;0,+(Y32/X32)*100,0)</f>
        <v>-4.9046199879915235</v>
      </c>
      <c r="AA32" s="153">
        <f>SUM(AA33:AA37)</f>
        <v>515948856</v>
      </c>
    </row>
    <row r="33" spans="1:27" ht="12.75">
      <c r="A33" s="138" t="s">
        <v>79</v>
      </c>
      <c r="B33" s="136"/>
      <c r="C33" s="155">
        <v>116573237</v>
      </c>
      <c r="D33" s="155"/>
      <c r="E33" s="156">
        <v>120083675</v>
      </c>
      <c r="F33" s="60">
        <v>120083675</v>
      </c>
      <c r="G33" s="60">
        <v>10028732</v>
      </c>
      <c r="H33" s="60">
        <v>10336777</v>
      </c>
      <c r="I33" s="60">
        <v>11202392</v>
      </c>
      <c r="J33" s="60">
        <v>31567901</v>
      </c>
      <c r="K33" s="60">
        <v>15691810</v>
      </c>
      <c r="L33" s="60">
        <v>11402674</v>
      </c>
      <c r="M33" s="60">
        <v>13158915</v>
      </c>
      <c r="N33" s="60">
        <v>40253399</v>
      </c>
      <c r="O33" s="60">
        <v>10594260</v>
      </c>
      <c r="P33" s="60">
        <v>12104778</v>
      </c>
      <c r="Q33" s="60"/>
      <c r="R33" s="60">
        <v>22699038</v>
      </c>
      <c r="S33" s="60"/>
      <c r="T33" s="60"/>
      <c r="U33" s="60"/>
      <c r="V33" s="60"/>
      <c r="W33" s="60">
        <v>94520338</v>
      </c>
      <c r="X33" s="60">
        <v>113297787</v>
      </c>
      <c r="Y33" s="60">
        <v>-18777449</v>
      </c>
      <c r="Z33" s="140">
        <v>-16.57</v>
      </c>
      <c r="AA33" s="155">
        <v>120083675</v>
      </c>
    </row>
    <row r="34" spans="1:27" ht="12.75">
      <c r="A34" s="138" t="s">
        <v>80</v>
      </c>
      <c r="B34" s="136"/>
      <c r="C34" s="155">
        <v>168142400</v>
      </c>
      <c r="D34" s="155"/>
      <c r="E34" s="156">
        <v>118289745</v>
      </c>
      <c r="F34" s="60">
        <v>118289745</v>
      </c>
      <c r="G34" s="60">
        <v>10532339</v>
      </c>
      <c r="H34" s="60">
        <v>10035432</v>
      </c>
      <c r="I34" s="60">
        <v>10212677</v>
      </c>
      <c r="J34" s="60">
        <v>30780448</v>
      </c>
      <c r="K34" s="60">
        <v>13154479</v>
      </c>
      <c r="L34" s="60">
        <v>12039286</v>
      </c>
      <c r="M34" s="60">
        <v>9341827</v>
      </c>
      <c r="N34" s="60">
        <v>34535592</v>
      </c>
      <c r="O34" s="60">
        <v>9649325</v>
      </c>
      <c r="P34" s="60">
        <v>10665388</v>
      </c>
      <c r="Q34" s="60"/>
      <c r="R34" s="60">
        <v>20314713</v>
      </c>
      <c r="S34" s="60"/>
      <c r="T34" s="60"/>
      <c r="U34" s="60"/>
      <c r="V34" s="60"/>
      <c r="W34" s="60">
        <v>85630753</v>
      </c>
      <c r="X34" s="60">
        <v>89437914</v>
      </c>
      <c r="Y34" s="60">
        <v>-3807161</v>
      </c>
      <c r="Z34" s="140">
        <v>-4.26</v>
      </c>
      <c r="AA34" s="155">
        <v>118289745</v>
      </c>
    </row>
    <row r="35" spans="1:27" ht="12.75">
      <c r="A35" s="138" t="s">
        <v>81</v>
      </c>
      <c r="B35" s="136"/>
      <c r="C35" s="155">
        <v>274714462</v>
      </c>
      <c r="D35" s="155"/>
      <c r="E35" s="156">
        <v>237205441</v>
      </c>
      <c r="F35" s="60">
        <v>237205441</v>
      </c>
      <c r="G35" s="60">
        <v>16054924</v>
      </c>
      <c r="H35" s="60">
        <v>19432797</v>
      </c>
      <c r="I35" s="60">
        <v>24464581</v>
      </c>
      <c r="J35" s="60">
        <v>59952302</v>
      </c>
      <c r="K35" s="60">
        <v>27094450</v>
      </c>
      <c r="L35" s="60">
        <v>25755487</v>
      </c>
      <c r="M35" s="60">
        <v>30486798</v>
      </c>
      <c r="N35" s="60">
        <v>83336735</v>
      </c>
      <c r="O35" s="60">
        <v>35163848</v>
      </c>
      <c r="P35" s="60">
        <v>24465192</v>
      </c>
      <c r="Q35" s="60"/>
      <c r="R35" s="60">
        <v>59629040</v>
      </c>
      <c r="S35" s="60"/>
      <c r="T35" s="60"/>
      <c r="U35" s="60"/>
      <c r="V35" s="60"/>
      <c r="W35" s="60">
        <v>202918077</v>
      </c>
      <c r="X35" s="60">
        <v>173931345</v>
      </c>
      <c r="Y35" s="60">
        <v>28986732</v>
      </c>
      <c r="Z35" s="140">
        <v>16.67</v>
      </c>
      <c r="AA35" s="155">
        <v>237205441</v>
      </c>
    </row>
    <row r="36" spans="1:27" ht="12.75">
      <c r="A36" s="138" t="s">
        <v>82</v>
      </c>
      <c r="B36" s="136"/>
      <c r="C36" s="155">
        <v>67594042</v>
      </c>
      <c r="D36" s="155"/>
      <c r="E36" s="156">
        <v>32151291</v>
      </c>
      <c r="F36" s="60">
        <v>32151291</v>
      </c>
      <c r="G36" s="60">
        <v>1922786</v>
      </c>
      <c r="H36" s="60">
        <v>2050101</v>
      </c>
      <c r="I36" s="60">
        <v>2273465</v>
      </c>
      <c r="J36" s="60">
        <v>6246352</v>
      </c>
      <c r="K36" s="60">
        <v>2626872</v>
      </c>
      <c r="L36" s="60">
        <v>2872476</v>
      </c>
      <c r="M36" s="60">
        <v>2962956</v>
      </c>
      <c r="N36" s="60">
        <v>8462304</v>
      </c>
      <c r="O36" s="60">
        <v>2379743</v>
      </c>
      <c r="P36" s="60">
        <v>2282248</v>
      </c>
      <c r="Q36" s="60"/>
      <c r="R36" s="60">
        <v>4661991</v>
      </c>
      <c r="S36" s="60"/>
      <c r="T36" s="60"/>
      <c r="U36" s="60"/>
      <c r="V36" s="60"/>
      <c r="W36" s="60">
        <v>19370647</v>
      </c>
      <c r="X36" s="60">
        <v>31434021</v>
      </c>
      <c r="Y36" s="60">
        <v>-12063374</v>
      </c>
      <c r="Z36" s="140">
        <v>-38.38</v>
      </c>
      <c r="AA36" s="155">
        <v>32151291</v>
      </c>
    </row>
    <row r="37" spans="1:27" ht="12.75">
      <c r="A37" s="138" t="s">
        <v>83</v>
      </c>
      <c r="B37" s="136"/>
      <c r="C37" s="157">
        <v>28789886</v>
      </c>
      <c r="D37" s="157"/>
      <c r="E37" s="158">
        <v>8218704</v>
      </c>
      <c r="F37" s="159">
        <v>8218704</v>
      </c>
      <c r="G37" s="159">
        <v>333231</v>
      </c>
      <c r="H37" s="159">
        <v>327519</v>
      </c>
      <c r="I37" s="159">
        <v>329460</v>
      </c>
      <c r="J37" s="159">
        <v>990210</v>
      </c>
      <c r="K37" s="159">
        <v>538958</v>
      </c>
      <c r="L37" s="159">
        <v>331810</v>
      </c>
      <c r="M37" s="159">
        <v>361819</v>
      </c>
      <c r="N37" s="159">
        <v>1232587</v>
      </c>
      <c r="O37" s="159">
        <v>326455</v>
      </c>
      <c r="P37" s="159">
        <v>322287</v>
      </c>
      <c r="Q37" s="159"/>
      <c r="R37" s="159">
        <v>648742</v>
      </c>
      <c r="S37" s="159"/>
      <c r="T37" s="159"/>
      <c r="U37" s="159"/>
      <c r="V37" s="159"/>
      <c r="W37" s="159">
        <v>2871539</v>
      </c>
      <c r="X37" s="159">
        <v>18114543</v>
      </c>
      <c r="Y37" s="159">
        <v>-15243004</v>
      </c>
      <c r="Z37" s="141">
        <v>-84.15</v>
      </c>
      <c r="AA37" s="157">
        <v>8218704</v>
      </c>
    </row>
    <row r="38" spans="1:27" ht="12.75">
      <c r="A38" s="135" t="s">
        <v>84</v>
      </c>
      <c r="B38" s="142"/>
      <c r="C38" s="153">
        <f aca="true" t="shared" si="7" ref="C38:Y38">SUM(C39:C41)</f>
        <v>376141712</v>
      </c>
      <c r="D38" s="153">
        <f>SUM(D39:D41)</f>
        <v>0</v>
      </c>
      <c r="E38" s="154">
        <f t="shared" si="7"/>
        <v>431541952</v>
      </c>
      <c r="F38" s="100">
        <f t="shared" si="7"/>
        <v>431541952</v>
      </c>
      <c r="G38" s="100">
        <f t="shared" si="7"/>
        <v>27599405</v>
      </c>
      <c r="H38" s="100">
        <f t="shared" si="7"/>
        <v>27560221</v>
      </c>
      <c r="I38" s="100">
        <f t="shared" si="7"/>
        <v>46455535</v>
      </c>
      <c r="J38" s="100">
        <f t="shared" si="7"/>
        <v>101615161</v>
      </c>
      <c r="K38" s="100">
        <f t="shared" si="7"/>
        <v>37060687</v>
      </c>
      <c r="L38" s="100">
        <f t="shared" si="7"/>
        <v>33304178</v>
      </c>
      <c r="M38" s="100">
        <f t="shared" si="7"/>
        <v>35809601</v>
      </c>
      <c r="N38" s="100">
        <f t="shared" si="7"/>
        <v>106174466</v>
      </c>
      <c r="O38" s="100">
        <f t="shared" si="7"/>
        <v>29771704</v>
      </c>
      <c r="P38" s="100">
        <f t="shared" si="7"/>
        <v>33131873</v>
      </c>
      <c r="Q38" s="100">
        <f t="shared" si="7"/>
        <v>0</v>
      </c>
      <c r="R38" s="100">
        <f t="shared" si="7"/>
        <v>62903577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270693204</v>
      </c>
      <c r="X38" s="100">
        <f t="shared" si="7"/>
        <v>406860066</v>
      </c>
      <c r="Y38" s="100">
        <f t="shared" si="7"/>
        <v>-136166862</v>
      </c>
      <c r="Z38" s="137">
        <f>+IF(X38&lt;&gt;0,+(Y38/X38)*100,0)</f>
        <v>-33.46773826655182</v>
      </c>
      <c r="AA38" s="153">
        <f>SUM(AA39:AA41)</f>
        <v>431541952</v>
      </c>
    </row>
    <row r="39" spans="1:27" ht="12.75">
      <c r="A39" s="138" t="s">
        <v>85</v>
      </c>
      <c r="B39" s="136"/>
      <c r="C39" s="155">
        <v>93488924</v>
      </c>
      <c r="D39" s="155"/>
      <c r="E39" s="156">
        <v>68179367</v>
      </c>
      <c r="F39" s="60">
        <v>68179367</v>
      </c>
      <c r="G39" s="60">
        <v>5137897</v>
      </c>
      <c r="H39" s="60">
        <v>5000979</v>
      </c>
      <c r="I39" s="60">
        <v>5393812</v>
      </c>
      <c r="J39" s="60">
        <v>15532688</v>
      </c>
      <c r="K39" s="60">
        <v>7587120</v>
      </c>
      <c r="L39" s="60">
        <v>5309288</v>
      </c>
      <c r="M39" s="60">
        <v>6101956</v>
      </c>
      <c r="N39" s="60">
        <v>18998364</v>
      </c>
      <c r="O39" s="60">
        <v>5523118</v>
      </c>
      <c r="P39" s="60">
        <v>6057296</v>
      </c>
      <c r="Q39" s="60"/>
      <c r="R39" s="60">
        <v>11580414</v>
      </c>
      <c r="S39" s="60"/>
      <c r="T39" s="60"/>
      <c r="U39" s="60"/>
      <c r="V39" s="60"/>
      <c r="W39" s="60">
        <v>46111466</v>
      </c>
      <c r="X39" s="60">
        <v>80512155</v>
      </c>
      <c r="Y39" s="60">
        <v>-34400689</v>
      </c>
      <c r="Z39" s="140">
        <v>-42.73</v>
      </c>
      <c r="AA39" s="155">
        <v>68179367</v>
      </c>
    </row>
    <row r="40" spans="1:27" ht="12.75">
      <c r="A40" s="138" t="s">
        <v>86</v>
      </c>
      <c r="B40" s="136"/>
      <c r="C40" s="155">
        <v>273656695</v>
      </c>
      <c r="D40" s="155"/>
      <c r="E40" s="156">
        <v>352576318</v>
      </c>
      <c r="F40" s="60">
        <v>352576318</v>
      </c>
      <c r="G40" s="60">
        <v>19219200</v>
      </c>
      <c r="H40" s="60">
        <v>19216512</v>
      </c>
      <c r="I40" s="60">
        <v>36760282</v>
      </c>
      <c r="J40" s="60">
        <v>75195994</v>
      </c>
      <c r="K40" s="60">
        <v>23790387</v>
      </c>
      <c r="L40" s="60">
        <v>24212798</v>
      </c>
      <c r="M40" s="60">
        <v>25661478</v>
      </c>
      <c r="N40" s="60">
        <v>73664663</v>
      </c>
      <c r="O40" s="60">
        <v>19951147</v>
      </c>
      <c r="P40" s="60">
        <v>22959642</v>
      </c>
      <c r="Q40" s="60"/>
      <c r="R40" s="60">
        <v>42910789</v>
      </c>
      <c r="S40" s="60"/>
      <c r="T40" s="60"/>
      <c r="U40" s="60"/>
      <c r="V40" s="60"/>
      <c r="W40" s="60">
        <v>191771446</v>
      </c>
      <c r="X40" s="60">
        <v>326347911</v>
      </c>
      <c r="Y40" s="60">
        <v>-134576465</v>
      </c>
      <c r="Z40" s="140">
        <v>-41.24</v>
      </c>
      <c r="AA40" s="155">
        <v>352576318</v>
      </c>
    </row>
    <row r="41" spans="1:27" ht="12.75">
      <c r="A41" s="138" t="s">
        <v>87</v>
      </c>
      <c r="B41" s="136"/>
      <c r="C41" s="155">
        <v>8996093</v>
      </c>
      <c r="D41" s="155"/>
      <c r="E41" s="156">
        <v>10786267</v>
      </c>
      <c r="F41" s="60">
        <v>10786267</v>
      </c>
      <c r="G41" s="60">
        <v>3242308</v>
      </c>
      <c r="H41" s="60">
        <v>3342730</v>
      </c>
      <c r="I41" s="60">
        <v>4301441</v>
      </c>
      <c r="J41" s="60">
        <v>10886479</v>
      </c>
      <c r="K41" s="60">
        <v>5683180</v>
      </c>
      <c r="L41" s="60">
        <v>3782092</v>
      </c>
      <c r="M41" s="60">
        <v>4046167</v>
      </c>
      <c r="N41" s="60">
        <v>13511439</v>
      </c>
      <c r="O41" s="60">
        <v>4297439</v>
      </c>
      <c r="P41" s="60">
        <v>4114935</v>
      </c>
      <c r="Q41" s="60"/>
      <c r="R41" s="60">
        <v>8412374</v>
      </c>
      <c r="S41" s="60"/>
      <c r="T41" s="60"/>
      <c r="U41" s="60"/>
      <c r="V41" s="60"/>
      <c r="W41" s="60">
        <v>32810292</v>
      </c>
      <c r="X41" s="60"/>
      <c r="Y41" s="60">
        <v>32810292</v>
      </c>
      <c r="Z41" s="140">
        <v>0</v>
      </c>
      <c r="AA41" s="155">
        <v>10786267</v>
      </c>
    </row>
    <row r="42" spans="1:27" ht="12.75">
      <c r="A42" s="135" t="s">
        <v>88</v>
      </c>
      <c r="B42" s="142"/>
      <c r="C42" s="153">
        <f aca="true" t="shared" si="8" ref="C42:Y42">SUM(C43:C46)</f>
        <v>2694648071</v>
      </c>
      <c r="D42" s="153">
        <f>SUM(D43:D46)</f>
        <v>0</v>
      </c>
      <c r="E42" s="154">
        <f t="shared" si="8"/>
        <v>2844339698</v>
      </c>
      <c r="F42" s="100">
        <f t="shared" si="8"/>
        <v>2844339698</v>
      </c>
      <c r="G42" s="100">
        <f t="shared" si="8"/>
        <v>31682227</v>
      </c>
      <c r="H42" s="100">
        <f t="shared" si="8"/>
        <v>431495280</v>
      </c>
      <c r="I42" s="100">
        <f t="shared" si="8"/>
        <v>85827953</v>
      </c>
      <c r="J42" s="100">
        <f t="shared" si="8"/>
        <v>549005460</v>
      </c>
      <c r="K42" s="100">
        <f t="shared" si="8"/>
        <v>233441387</v>
      </c>
      <c r="L42" s="100">
        <f t="shared" si="8"/>
        <v>500344170</v>
      </c>
      <c r="M42" s="100">
        <f t="shared" si="8"/>
        <v>-117489108</v>
      </c>
      <c r="N42" s="100">
        <f t="shared" si="8"/>
        <v>616296449</v>
      </c>
      <c r="O42" s="100">
        <f t="shared" si="8"/>
        <v>192133242</v>
      </c>
      <c r="P42" s="100">
        <f t="shared" si="8"/>
        <v>179029234</v>
      </c>
      <c r="Q42" s="100">
        <f t="shared" si="8"/>
        <v>0</v>
      </c>
      <c r="R42" s="100">
        <f t="shared" si="8"/>
        <v>371162476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1536464385</v>
      </c>
      <c r="X42" s="100">
        <f t="shared" si="8"/>
        <v>2125003401</v>
      </c>
      <c r="Y42" s="100">
        <f t="shared" si="8"/>
        <v>-588539016</v>
      </c>
      <c r="Z42" s="137">
        <f>+IF(X42&lt;&gt;0,+(Y42/X42)*100,0)</f>
        <v>-27.69590936762929</v>
      </c>
      <c r="AA42" s="153">
        <f>SUM(AA43:AA46)</f>
        <v>2844339698</v>
      </c>
    </row>
    <row r="43" spans="1:27" ht="12.75">
      <c r="A43" s="138" t="s">
        <v>89</v>
      </c>
      <c r="B43" s="136"/>
      <c r="C43" s="155">
        <v>1697839977</v>
      </c>
      <c r="D43" s="155"/>
      <c r="E43" s="156">
        <v>1693598291</v>
      </c>
      <c r="F43" s="60">
        <v>1693598291</v>
      </c>
      <c r="G43" s="60">
        <v>14555013</v>
      </c>
      <c r="H43" s="60">
        <v>375475593</v>
      </c>
      <c r="I43" s="60">
        <v>23971757</v>
      </c>
      <c r="J43" s="60">
        <v>414002363</v>
      </c>
      <c r="K43" s="60">
        <v>127875514</v>
      </c>
      <c r="L43" s="60">
        <v>317635361</v>
      </c>
      <c r="M43" s="60">
        <v>-70355699</v>
      </c>
      <c r="N43" s="60">
        <v>375155176</v>
      </c>
      <c r="O43" s="60">
        <v>119410356</v>
      </c>
      <c r="P43" s="60">
        <v>119628272</v>
      </c>
      <c r="Q43" s="60"/>
      <c r="R43" s="60">
        <v>239038628</v>
      </c>
      <c r="S43" s="60"/>
      <c r="T43" s="60"/>
      <c r="U43" s="60"/>
      <c r="V43" s="60"/>
      <c r="W43" s="60">
        <v>1028196167</v>
      </c>
      <c r="X43" s="60">
        <v>1261343160</v>
      </c>
      <c r="Y43" s="60">
        <v>-233146993</v>
      </c>
      <c r="Z43" s="140">
        <v>-18.48</v>
      </c>
      <c r="AA43" s="155">
        <v>1693598291</v>
      </c>
    </row>
    <row r="44" spans="1:27" ht="12.75">
      <c r="A44" s="138" t="s">
        <v>90</v>
      </c>
      <c r="B44" s="136"/>
      <c r="C44" s="155">
        <v>620375312</v>
      </c>
      <c r="D44" s="155"/>
      <c r="E44" s="156">
        <v>791868410</v>
      </c>
      <c r="F44" s="60">
        <v>791868410</v>
      </c>
      <c r="G44" s="60">
        <v>7878933</v>
      </c>
      <c r="H44" s="60">
        <v>38877528</v>
      </c>
      <c r="I44" s="60">
        <v>40865056</v>
      </c>
      <c r="J44" s="60">
        <v>87621517</v>
      </c>
      <c r="K44" s="60">
        <v>74130828</v>
      </c>
      <c r="L44" s="60">
        <v>138377391</v>
      </c>
      <c r="M44" s="60">
        <v>-46875357</v>
      </c>
      <c r="N44" s="60">
        <v>165632862</v>
      </c>
      <c r="O44" s="60">
        <v>52929420</v>
      </c>
      <c r="P44" s="60">
        <v>39625084</v>
      </c>
      <c r="Q44" s="60"/>
      <c r="R44" s="60">
        <v>92554504</v>
      </c>
      <c r="S44" s="60"/>
      <c r="T44" s="60"/>
      <c r="U44" s="60"/>
      <c r="V44" s="60"/>
      <c r="W44" s="60">
        <v>345808883</v>
      </c>
      <c r="X44" s="60">
        <v>606362742</v>
      </c>
      <c r="Y44" s="60">
        <v>-260553859</v>
      </c>
      <c r="Z44" s="140">
        <v>-42.97</v>
      </c>
      <c r="AA44" s="155">
        <v>791868410</v>
      </c>
    </row>
    <row r="45" spans="1:27" ht="12.75">
      <c r="A45" s="138" t="s">
        <v>91</v>
      </c>
      <c r="B45" s="136"/>
      <c r="C45" s="157">
        <v>222162543</v>
      </c>
      <c r="D45" s="157"/>
      <c r="E45" s="158">
        <v>236812108</v>
      </c>
      <c r="F45" s="159">
        <v>236812108</v>
      </c>
      <c r="G45" s="159">
        <v>6134686</v>
      </c>
      <c r="H45" s="159">
        <v>13966479</v>
      </c>
      <c r="I45" s="159">
        <v>16463931</v>
      </c>
      <c r="J45" s="159">
        <v>36565096</v>
      </c>
      <c r="K45" s="159">
        <v>25384252</v>
      </c>
      <c r="L45" s="159">
        <v>40407140</v>
      </c>
      <c r="M45" s="159">
        <v>-5327123</v>
      </c>
      <c r="N45" s="159">
        <v>60464269</v>
      </c>
      <c r="O45" s="159">
        <v>15688085</v>
      </c>
      <c r="P45" s="159">
        <v>15160585</v>
      </c>
      <c r="Q45" s="159"/>
      <c r="R45" s="159">
        <v>30848670</v>
      </c>
      <c r="S45" s="159"/>
      <c r="T45" s="159"/>
      <c r="U45" s="159"/>
      <c r="V45" s="159"/>
      <c r="W45" s="159">
        <v>127878035</v>
      </c>
      <c r="X45" s="159">
        <v>171739422</v>
      </c>
      <c r="Y45" s="159">
        <v>-43861387</v>
      </c>
      <c r="Z45" s="141">
        <v>-25.54</v>
      </c>
      <c r="AA45" s="157">
        <v>236812108</v>
      </c>
    </row>
    <row r="46" spans="1:27" ht="12.75">
      <c r="A46" s="138" t="s">
        <v>92</v>
      </c>
      <c r="B46" s="136"/>
      <c r="C46" s="155">
        <v>154270239</v>
      </c>
      <c r="D46" s="155"/>
      <c r="E46" s="156">
        <v>122060889</v>
      </c>
      <c r="F46" s="60">
        <v>122060889</v>
      </c>
      <c r="G46" s="60">
        <v>3113595</v>
      </c>
      <c r="H46" s="60">
        <v>3175680</v>
      </c>
      <c r="I46" s="60">
        <v>4527209</v>
      </c>
      <c r="J46" s="60">
        <v>10816484</v>
      </c>
      <c r="K46" s="60">
        <v>6050793</v>
      </c>
      <c r="L46" s="60">
        <v>3924278</v>
      </c>
      <c r="M46" s="60">
        <v>5069071</v>
      </c>
      <c r="N46" s="60">
        <v>15044142</v>
      </c>
      <c r="O46" s="60">
        <v>4105381</v>
      </c>
      <c r="P46" s="60">
        <v>4615293</v>
      </c>
      <c r="Q46" s="60"/>
      <c r="R46" s="60">
        <v>8720674</v>
      </c>
      <c r="S46" s="60"/>
      <c r="T46" s="60"/>
      <c r="U46" s="60"/>
      <c r="V46" s="60"/>
      <c r="W46" s="60">
        <v>34581300</v>
      </c>
      <c r="X46" s="60">
        <v>85558077</v>
      </c>
      <c r="Y46" s="60">
        <v>-50976777</v>
      </c>
      <c r="Z46" s="140">
        <v>-59.58</v>
      </c>
      <c r="AA46" s="155">
        <v>122060889</v>
      </c>
    </row>
    <row r="47" spans="1:27" ht="12.75">
      <c r="A47" s="135" t="s">
        <v>93</v>
      </c>
      <c r="B47" s="142" t="s">
        <v>94</v>
      </c>
      <c r="C47" s="153">
        <v>76905838</v>
      </c>
      <c r="D47" s="153"/>
      <c r="E47" s="154">
        <v>-39273826</v>
      </c>
      <c r="F47" s="100">
        <v>-39273826</v>
      </c>
      <c r="G47" s="100">
        <v>3928556</v>
      </c>
      <c r="H47" s="100">
        <v>3011021</v>
      </c>
      <c r="I47" s="100">
        <v>3646279</v>
      </c>
      <c r="J47" s="100">
        <v>10585856</v>
      </c>
      <c r="K47" s="100">
        <v>5157241</v>
      </c>
      <c r="L47" s="100">
        <v>3963879</v>
      </c>
      <c r="M47" s="100">
        <v>4312053</v>
      </c>
      <c r="N47" s="100">
        <v>13433173</v>
      </c>
      <c r="O47" s="100">
        <v>4688053</v>
      </c>
      <c r="P47" s="100">
        <v>4814774</v>
      </c>
      <c r="Q47" s="100"/>
      <c r="R47" s="100">
        <v>9502827</v>
      </c>
      <c r="S47" s="100"/>
      <c r="T47" s="100"/>
      <c r="U47" s="100"/>
      <c r="V47" s="100"/>
      <c r="W47" s="100">
        <v>33521856</v>
      </c>
      <c r="X47" s="100">
        <v>30550959</v>
      </c>
      <c r="Y47" s="100">
        <v>2970897</v>
      </c>
      <c r="Z47" s="137">
        <v>9.72</v>
      </c>
      <c r="AA47" s="153">
        <v>-39273826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4259634430</v>
      </c>
      <c r="D48" s="168">
        <f>+D28+D32+D38+D42+D47</f>
        <v>0</v>
      </c>
      <c r="E48" s="169">
        <f t="shared" si="9"/>
        <v>4453570140</v>
      </c>
      <c r="F48" s="73">
        <f t="shared" si="9"/>
        <v>4453570140</v>
      </c>
      <c r="G48" s="73">
        <f t="shared" si="9"/>
        <v>155341649</v>
      </c>
      <c r="H48" s="73">
        <f t="shared" si="9"/>
        <v>544671338</v>
      </c>
      <c r="I48" s="73">
        <f t="shared" si="9"/>
        <v>226290010</v>
      </c>
      <c r="J48" s="73">
        <f t="shared" si="9"/>
        <v>926302997</v>
      </c>
      <c r="K48" s="73">
        <f t="shared" si="9"/>
        <v>407558425</v>
      </c>
      <c r="L48" s="73">
        <f t="shared" si="9"/>
        <v>637500167</v>
      </c>
      <c r="M48" s="73">
        <f t="shared" si="9"/>
        <v>45531627</v>
      </c>
      <c r="N48" s="73">
        <f t="shared" si="9"/>
        <v>1090590219</v>
      </c>
      <c r="O48" s="73">
        <f t="shared" si="9"/>
        <v>328327646</v>
      </c>
      <c r="P48" s="73">
        <f t="shared" si="9"/>
        <v>315713911</v>
      </c>
      <c r="Q48" s="73">
        <f t="shared" si="9"/>
        <v>0</v>
      </c>
      <c r="R48" s="73">
        <f t="shared" si="9"/>
        <v>644041557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2660934773</v>
      </c>
      <c r="X48" s="73">
        <f t="shared" si="9"/>
        <v>3368626353</v>
      </c>
      <c r="Y48" s="73">
        <f t="shared" si="9"/>
        <v>-707691580</v>
      </c>
      <c r="Z48" s="170">
        <f>+IF(X48&lt;&gt;0,+(Y48/X48)*100,0)</f>
        <v>-21.008313355078716</v>
      </c>
      <c r="AA48" s="168">
        <f>+AA28+AA32+AA38+AA42+AA47</f>
        <v>4453570140</v>
      </c>
    </row>
    <row r="49" spans="1:27" ht="12.75">
      <c r="A49" s="148" t="s">
        <v>49</v>
      </c>
      <c r="B49" s="149"/>
      <c r="C49" s="171">
        <f aca="true" t="shared" si="10" ref="C49:Y49">+C25-C48</f>
        <v>52304896</v>
      </c>
      <c r="D49" s="171">
        <f>+D25-D48</f>
        <v>0</v>
      </c>
      <c r="E49" s="172">
        <f t="shared" si="10"/>
        <v>467409563</v>
      </c>
      <c r="F49" s="173">
        <f t="shared" si="10"/>
        <v>467409563</v>
      </c>
      <c r="G49" s="173">
        <f t="shared" si="10"/>
        <v>172517419</v>
      </c>
      <c r="H49" s="173">
        <f t="shared" si="10"/>
        <v>-43910805</v>
      </c>
      <c r="I49" s="173">
        <f t="shared" si="10"/>
        <v>101443743</v>
      </c>
      <c r="J49" s="173">
        <f t="shared" si="10"/>
        <v>230050357</v>
      </c>
      <c r="K49" s="173">
        <f t="shared" si="10"/>
        <v>-111696515</v>
      </c>
      <c r="L49" s="173">
        <f t="shared" si="10"/>
        <v>-278386745</v>
      </c>
      <c r="M49" s="173">
        <f t="shared" si="10"/>
        <v>415798070</v>
      </c>
      <c r="N49" s="173">
        <f t="shared" si="10"/>
        <v>25714810</v>
      </c>
      <c r="O49" s="173">
        <f t="shared" si="10"/>
        <v>-9361217</v>
      </c>
      <c r="P49" s="173">
        <f t="shared" si="10"/>
        <v>6546645</v>
      </c>
      <c r="Q49" s="173">
        <f t="shared" si="10"/>
        <v>0</v>
      </c>
      <c r="R49" s="173">
        <f t="shared" si="10"/>
        <v>-2814572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252950595</v>
      </c>
      <c r="X49" s="173">
        <f>IF(F25=F48,0,X25-X48)</f>
        <v>390451698</v>
      </c>
      <c r="Y49" s="173">
        <f t="shared" si="10"/>
        <v>-137501103</v>
      </c>
      <c r="Z49" s="174">
        <f>+IF(X49&lt;&gt;0,+(Y49/X49)*100,0)</f>
        <v>-35.215906014576994</v>
      </c>
      <c r="AA49" s="171">
        <f>+AA25-AA48</f>
        <v>467409563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739500711</v>
      </c>
      <c r="D5" s="155">
        <v>0</v>
      </c>
      <c r="E5" s="156">
        <v>798727632</v>
      </c>
      <c r="F5" s="60">
        <v>798727632</v>
      </c>
      <c r="G5" s="60">
        <v>66948030</v>
      </c>
      <c r="H5" s="60">
        <v>64345694</v>
      </c>
      <c r="I5" s="60">
        <v>67094254</v>
      </c>
      <c r="J5" s="60">
        <v>198387978</v>
      </c>
      <c r="K5" s="60">
        <v>67254129</v>
      </c>
      <c r="L5" s="60">
        <v>73242674</v>
      </c>
      <c r="M5" s="60">
        <v>67681915</v>
      </c>
      <c r="N5" s="60">
        <v>208178718</v>
      </c>
      <c r="O5" s="60">
        <v>66624812</v>
      </c>
      <c r="P5" s="60">
        <v>70251312</v>
      </c>
      <c r="Q5" s="60">
        <v>0</v>
      </c>
      <c r="R5" s="60">
        <v>136876124</v>
      </c>
      <c r="S5" s="60">
        <v>0</v>
      </c>
      <c r="T5" s="60">
        <v>0</v>
      </c>
      <c r="U5" s="60">
        <v>0</v>
      </c>
      <c r="V5" s="60">
        <v>0</v>
      </c>
      <c r="W5" s="60">
        <v>543442820</v>
      </c>
      <c r="X5" s="60">
        <v>599045724</v>
      </c>
      <c r="Y5" s="60">
        <v>-55602904</v>
      </c>
      <c r="Z5" s="140">
        <v>-9.28</v>
      </c>
      <c r="AA5" s="155">
        <v>798727632</v>
      </c>
    </row>
    <row r="6" spans="1:27" ht="12.75">
      <c r="A6" s="181" t="s">
        <v>102</v>
      </c>
      <c r="B6" s="182"/>
      <c r="C6" s="155">
        <v>20236112</v>
      </c>
      <c r="D6" s="155">
        <v>0</v>
      </c>
      <c r="E6" s="156">
        <v>43829939</v>
      </c>
      <c r="F6" s="60">
        <v>43829939</v>
      </c>
      <c r="G6" s="60">
        <v>-367698</v>
      </c>
      <c r="H6" s="60">
        <v>1560454</v>
      </c>
      <c r="I6" s="60">
        <v>2636685</v>
      </c>
      <c r="J6" s="60">
        <v>3829441</v>
      </c>
      <c r="K6" s="60">
        <v>10983836</v>
      </c>
      <c r="L6" s="60">
        <v>2369731</v>
      </c>
      <c r="M6" s="60">
        <v>382060</v>
      </c>
      <c r="N6" s="60">
        <v>13735627</v>
      </c>
      <c r="O6" s="60">
        <v>1658453</v>
      </c>
      <c r="P6" s="60">
        <v>2566854</v>
      </c>
      <c r="Q6" s="60">
        <v>0</v>
      </c>
      <c r="R6" s="60">
        <v>4225307</v>
      </c>
      <c r="S6" s="60">
        <v>0</v>
      </c>
      <c r="T6" s="60">
        <v>0</v>
      </c>
      <c r="U6" s="60">
        <v>0</v>
      </c>
      <c r="V6" s="60">
        <v>0</v>
      </c>
      <c r="W6" s="60">
        <v>21790375</v>
      </c>
      <c r="X6" s="60">
        <v>32872455</v>
      </c>
      <c r="Y6" s="60">
        <v>-11082080</v>
      </c>
      <c r="Z6" s="140">
        <v>-33.71</v>
      </c>
      <c r="AA6" s="155">
        <v>43829939</v>
      </c>
    </row>
    <row r="7" spans="1:27" ht="12.75">
      <c r="A7" s="183" t="s">
        <v>103</v>
      </c>
      <c r="B7" s="182"/>
      <c r="C7" s="155">
        <v>1784563166</v>
      </c>
      <c r="D7" s="155">
        <v>0</v>
      </c>
      <c r="E7" s="156">
        <v>2008245396</v>
      </c>
      <c r="F7" s="60">
        <v>2008245396</v>
      </c>
      <c r="G7" s="60">
        <v>133941363</v>
      </c>
      <c r="H7" s="60">
        <v>186344910</v>
      </c>
      <c r="I7" s="60">
        <v>192377133</v>
      </c>
      <c r="J7" s="60">
        <v>512663406</v>
      </c>
      <c r="K7" s="60">
        <v>147247984</v>
      </c>
      <c r="L7" s="60">
        <v>155001454</v>
      </c>
      <c r="M7" s="60">
        <v>151053330</v>
      </c>
      <c r="N7" s="60">
        <v>453302768</v>
      </c>
      <c r="O7" s="60">
        <v>142281162</v>
      </c>
      <c r="P7" s="60">
        <v>152946832</v>
      </c>
      <c r="Q7" s="60">
        <v>0</v>
      </c>
      <c r="R7" s="60">
        <v>295227994</v>
      </c>
      <c r="S7" s="60">
        <v>0</v>
      </c>
      <c r="T7" s="60">
        <v>0</v>
      </c>
      <c r="U7" s="60">
        <v>0</v>
      </c>
      <c r="V7" s="60">
        <v>0</v>
      </c>
      <c r="W7" s="60">
        <v>1261194168</v>
      </c>
      <c r="X7" s="60">
        <v>1506184200</v>
      </c>
      <c r="Y7" s="60">
        <v>-244990032</v>
      </c>
      <c r="Z7" s="140">
        <v>-16.27</v>
      </c>
      <c r="AA7" s="155">
        <v>2008245396</v>
      </c>
    </row>
    <row r="8" spans="1:27" ht="12.75">
      <c r="A8" s="183" t="s">
        <v>104</v>
      </c>
      <c r="B8" s="182"/>
      <c r="C8" s="155">
        <v>472848871</v>
      </c>
      <c r="D8" s="155">
        <v>0</v>
      </c>
      <c r="E8" s="156">
        <v>623188231</v>
      </c>
      <c r="F8" s="60">
        <v>623188231</v>
      </c>
      <c r="G8" s="60">
        <v>37580520</v>
      </c>
      <c r="H8" s="60">
        <v>36590005</v>
      </c>
      <c r="I8" s="60">
        <v>43508846</v>
      </c>
      <c r="J8" s="60">
        <v>117679371</v>
      </c>
      <c r="K8" s="60">
        <v>38921508</v>
      </c>
      <c r="L8" s="60">
        <v>36670609</v>
      </c>
      <c r="M8" s="60">
        <v>41682033</v>
      </c>
      <c r="N8" s="60">
        <v>117274150</v>
      </c>
      <c r="O8" s="60">
        <v>40015952</v>
      </c>
      <c r="P8" s="60">
        <v>40669249</v>
      </c>
      <c r="Q8" s="60">
        <v>0</v>
      </c>
      <c r="R8" s="60">
        <v>80685201</v>
      </c>
      <c r="S8" s="60">
        <v>0</v>
      </c>
      <c r="T8" s="60">
        <v>0</v>
      </c>
      <c r="U8" s="60">
        <v>0</v>
      </c>
      <c r="V8" s="60">
        <v>0</v>
      </c>
      <c r="W8" s="60">
        <v>315638722</v>
      </c>
      <c r="X8" s="60">
        <v>510492776</v>
      </c>
      <c r="Y8" s="60">
        <v>-194854054</v>
      </c>
      <c r="Z8" s="140">
        <v>-38.17</v>
      </c>
      <c r="AA8" s="155">
        <v>623188231</v>
      </c>
    </row>
    <row r="9" spans="1:27" ht="12.75">
      <c r="A9" s="183" t="s">
        <v>105</v>
      </c>
      <c r="B9" s="182"/>
      <c r="C9" s="155">
        <v>126183327</v>
      </c>
      <c r="D9" s="155">
        <v>0</v>
      </c>
      <c r="E9" s="156">
        <v>147839029</v>
      </c>
      <c r="F9" s="60">
        <v>147839029</v>
      </c>
      <c r="G9" s="60">
        <v>11580360</v>
      </c>
      <c r="H9" s="60">
        <v>10511003</v>
      </c>
      <c r="I9" s="60">
        <v>9079686</v>
      </c>
      <c r="J9" s="60">
        <v>31171049</v>
      </c>
      <c r="K9" s="60">
        <v>11657892</v>
      </c>
      <c r="L9" s="60">
        <v>10739269</v>
      </c>
      <c r="M9" s="60">
        <v>12491689</v>
      </c>
      <c r="N9" s="60">
        <v>34888850</v>
      </c>
      <c r="O9" s="60">
        <v>10712340</v>
      </c>
      <c r="P9" s="60">
        <v>10928425</v>
      </c>
      <c r="Q9" s="60">
        <v>0</v>
      </c>
      <c r="R9" s="60">
        <v>21640765</v>
      </c>
      <c r="S9" s="60">
        <v>0</v>
      </c>
      <c r="T9" s="60">
        <v>0</v>
      </c>
      <c r="U9" s="60">
        <v>0</v>
      </c>
      <c r="V9" s="60">
        <v>0</v>
      </c>
      <c r="W9" s="60">
        <v>87700664</v>
      </c>
      <c r="X9" s="60">
        <v>110880522</v>
      </c>
      <c r="Y9" s="60">
        <v>-23179858</v>
      </c>
      <c r="Z9" s="140">
        <v>-20.91</v>
      </c>
      <c r="AA9" s="155">
        <v>147839029</v>
      </c>
    </row>
    <row r="10" spans="1:27" ht="12.75">
      <c r="A10" s="183" t="s">
        <v>106</v>
      </c>
      <c r="B10" s="182"/>
      <c r="C10" s="155">
        <v>84201475</v>
      </c>
      <c r="D10" s="155">
        <v>0</v>
      </c>
      <c r="E10" s="156">
        <v>99557376</v>
      </c>
      <c r="F10" s="54">
        <v>99557376</v>
      </c>
      <c r="G10" s="54">
        <v>2476232</v>
      </c>
      <c r="H10" s="54">
        <v>1859070</v>
      </c>
      <c r="I10" s="54">
        <v>1537021</v>
      </c>
      <c r="J10" s="54">
        <v>5872323</v>
      </c>
      <c r="K10" s="54">
        <v>1990901</v>
      </c>
      <c r="L10" s="54">
        <v>2009733</v>
      </c>
      <c r="M10" s="54">
        <v>1995328</v>
      </c>
      <c r="N10" s="54">
        <v>5995962</v>
      </c>
      <c r="O10" s="54">
        <v>1749741</v>
      </c>
      <c r="P10" s="54">
        <v>1890809</v>
      </c>
      <c r="Q10" s="54">
        <v>0</v>
      </c>
      <c r="R10" s="54">
        <v>3640550</v>
      </c>
      <c r="S10" s="54">
        <v>0</v>
      </c>
      <c r="T10" s="54">
        <v>0</v>
      </c>
      <c r="U10" s="54">
        <v>0</v>
      </c>
      <c r="V10" s="54">
        <v>0</v>
      </c>
      <c r="W10" s="54">
        <v>15508835</v>
      </c>
      <c r="X10" s="54">
        <v>74667753</v>
      </c>
      <c r="Y10" s="54">
        <v>-59158918</v>
      </c>
      <c r="Z10" s="184">
        <v>-79.23</v>
      </c>
      <c r="AA10" s="130">
        <v>99557376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5603677</v>
      </c>
      <c r="H11" s="60">
        <v>5527656</v>
      </c>
      <c r="I11" s="60">
        <v>5660773</v>
      </c>
      <c r="J11" s="60">
        <v>16792106</v>
      </c>
      <c r="K11" s="60">
        <v>5483724</v>
      </c>
      <c r="L11" s="60">
        <v>5517680</v>
      </c>
      <c r="M11" s="60">
        <v>5475836</v>
      </c>
      <c r="N11" s="60">
        <v>16477240</v>
      </c>
      <c r="O11" s="60">
        <v>5418343</v>
      </c>
      <c r="P11" s="60">
        <v>5469445</v>
      </c>
      <c r="Q11" s="60">
        <v>0</v>
      </c>
      <c r="R11" s="60">
        <v>10887788</v>
      </c>
      <c r="S11" s="60">
        <v>0</v>
      </c>
      <c r="T11" s="60">
        <v>0</v>
      </c>
      <c r="U11" s="60">
        <v>0</v>
      </c>
      <c r="V11" s="60">
        <v>0</v>
      </c>
      <c r="W11" s="60">
        <v>44157134</v>
      </c>
      <c r="X11" s="60"/>
      <c r="Y11" s="60">
        <v>44157134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20263510</v>
      </c>
      <c r="D12" s="155">
        <v>0</v>
      </c>
      <c r="E12" s="156">
        <v>43808873</v>
      </c>
      <c r="F12" s="60">
        <v>43808873</v>
      </c>
      <c r="G12" s="60">
        <v>2084333</v>
      </c>
      <c r="H12" s="60">
        <v>1755263</v>
      </c>
      <c r="I12" s="60">
        <v>1732384</v>
      </c>
      <c r="J12" s="60">
        <v>5571980</v>
      </c>
      <c r="K12" s="60">
        <v>1554366</v>
      </c>
      <c r="L12" s="60">
        <v>1602557</v>
      </c>
      <c r="M12" s="60">
        <v>1533995</v>
      </c>
      <c r="N12" s="60">
        <v>4690918</v>
      </c>
      <c r="O12" s="60">
        <v>1516119</v>
      </c>
      <c r="P12" s="60">
        <v>2220663</v>
      </c>
      <c r="Q12" s="60">
        <v>0</v>
      </c>
      <c r="R12" s="60">
        <v>3736782</v>
      </c>
      <c r="S12" s="60">
        <v>0</v>
      </c>
      <c r="T12" s="60">
        <v>0</v>
      </c>
      <c r="U12" s="60">
        <v>0</v>
      </c>
      <c r="V12" s="60">
        <v>0</v>
      </c>
      <c r="W12" s="60">
        <v>13999680</v>
      </c>
      <c r="X12" s="60">
        <v>32856687</v>
      </c>
      <c r="Y12" s="60">
        <v>-18857007</v>
      </c>
      <c r="Z12" s="140">
        <v>-57.39</v>
      </c>
      <c r="AA12" s="155">
        <v>43808873</v>
      </c>
    </row>
    <row r="13" spans="1:27" ht="12.75">
      <c r="A13" s="181" t="s">
        <v>109</v>
      </c>
      <c r="B13" s="185"/>
      <c r="C13" s="155">
        <v>68434503</v>
      </c>
      <c r="D13" s="155">
        <v>0</v>
      </c>
      <c r="E13" s="156">
        <v>49330319</v>
      </c>
      <c r="F13" s="60">
        <v>49330319</v>
      </c>
      <c r="G13" s="60">
        <v>37918115</v>
      </c>
      <c r="H13" s="60">
        <v>0</v>
      </c>
      <c r="I13" s="60">
        <v>0</v>
      </c>
      <c r="J13" s="60">
        <v>37918115</v>
      </c>
      <c r="K13" s="60">
        <v>0</v>
      </c>
      <c r="L13" s="60">
        <v>5549943</v>
      </c>
      <c r="M13" s="60">
        <v>199983</v>
      </c>
      <c r="N13" s="60">
        <v>5749926</v>
      </c>
      <c r="O13" s="60">
        <v>11029396</v>
      </c>
      <c r="P13" s="60">
        <v>289304</v>
      </c>
      <c r="Q13" s="60">
        <v>0</v>
      </c>
      <c r="R13" s="60">
        <v>11318700</v>
      </c>
      <c r="S13" s="60">
        <v>0</v>
      </c>
      <c r="T13" s="60">
        <v>0</v>
      </c>
      <c r="U13" s="60">
        <v>0</v>
      </c>
      <c r="V13" s="60">
        <v>0</v>
      </c>
      <c r="W13" s="60">
        <v>54986741</v>
      </c>
      <c r="X13" s="60">
        <v>36952740</v>
      </c>
      <c r="Y13" s="60">
        <v>18034001</v>
      </c>
      <c r="Z13" s="140">
        <v>48.8</v>
      </c>
      <c r="AA13" s="155">
        <v>49330319</v>
      </c>
    </row>
    <row r="14" spans="1:27" ht="12.75">
      <c r="A14" s="181" t="s">
        <v>110</v>
      </c>
      <c r="B14" s="185"/>
      <c r="C14" s="155">
        <v>60213939</v>
      </c>
      <c r="D14" s="155">
        <v>0</v>
      </c>
      <c r="E14" s="156">
        <v>66348895</v>
      </c>
      <c r="F14" s="60">
        <v>66348895</v>
      </c>
      <c r="G14" s="60">
        <v>7863690</v>
      </c>
      <c r="H14" s="60">
        <v>5848303</v>
      </c>
      <c r="I14" s="60">
        <v>-243461</v>
      </c>
      <c r="J14" s="60">
        <v>13468532</v>
      </c>
      <c r="K14" s="60">
        <v>6519754</v>
      </c>
      <c r="L14" s="60">
        <v>4329586</v>
      </c>
      <c r="M14" s="60">
        <v>6841657</v>
      </c>
      <c r="N14" s="60">
        <v>17690997</v>
      </c>
      <c r="O14" s="60">
        <v>6790691</v>
      </c>
      <c r="P14" s="60">
        <v>4732723</v>
      </c>
      <c r="Q14" s="60">
        <v>0</v>
      </c>
      <c r="R14" s="60">
        <v>11523414</v>
      </c>
      <c r="S14" s="60">
        <v>0</v>
      </c>
      <c r="T14" s="60">
        <v>0</v>
      </c>
      <c r="U14" s="60">
        <v>0</v>
      </c>
      <c r="V14" s="60">
        <v>0</v>
      </c>
      <c r="W14" s="60">
        <v>42682943</v>
      </c>
      <c r="X14" s="60">
        <v>49761675</v>
      </c>
      <c r="Y14" s="60">
        <v>-7078732</v>
      </c>
      <c r="Z14" s="140">
        <v>-14.23</v>
      </c>
      <c r="AA14" s="155">
        <v>66348895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52657723</v>
      </c>
      <c r="D16" s="155">
        <v>0</v>
      </c>
      <c r="E16" s="156">
        <v>18537873</v>
      </c>
      <c r="F16" s="60">
        <v>18537873</v>
      </c>
      <c r="G16" s="60">
        <v>21000</v>
      </c>
      <c r="H16" s="60">
        <v>142450</v>
      </c>
      <c r="I16" s="60">
        <v>129380</v>
      </c>
      <c r="J16" s="60">
        <v>292830</v>
      </c>
      <c r="K16" s="60">
        <v>80800</v>
      </c>
      <c r="L16" s="60">
        <v>31800</v>
      </c>
      <c r="M16" s="60">
        <v>107250</v>
      </c>
      <c r="N16" s="60">
        <v>219850</v>
      </c>
      <c r="O16" s="60">
        <v>50025</v>
      </c>
      <c r="P16" s="60">
        <v>128027</v>
      </c>
      <c r="Q16" s="60">
        <v>0</v>
      </c>
      <c r="R16" s="60">
        <v>178052</v>
      </c>
      <c r="S16" s="60">
        <v>0</v>
      </c>
      <c r="T16" s="60">
        <v>0</v>
      </c>
      <c r="U16" s="60">
        <v>0</v>
      </c>
      <c r="V16" s="60">
        <v>0</v>
      </c>
      <c r="W16" s="60">
        <v>690732</v>
      </c>
      <c r="X16" s="60">
        <v>13903407</v>
      </c>
      <c r="Y16" s="60">
        <v>-13212675</v>
      </c>
      <c r="Z16" s="140">
        <v>-95.03</v>
      </c>
      <c r="AA16" s="155">
        <v>18537873</v>
      </c>
    </row>
    <row r="17" spans="1:27" ht="12.75">
      <c r="A17" s="181" t="s">
        <v>113</v>
      </c>
      <c r="B17" s="185"/>
      <c r="C17" s="155">
        <v>90168</v>
      </c>
      <c r="D17" s="155">
        <v>0</v>
      </c>
      <c r="E17" s="156">
        <v>92365</v>
      </c>
      <c r="F17" s="60">
        <v>92365</v>
      </c>
      <c r="G17" s="60">
        <v>4358</v>
      </c>
      <c r="H17" s="60">
        <v>4298</v>
      </c>
      <c r="I17" s="60">
        <v>7753</v>
      </c>
      <c r="J17" s="60">
        <v>16409</v>
      </c>
      <c r="K17" s="60">
        <v>8916</v>
      </c>
      <c r="L17" s="60">
        <v>5973</v>
      </c>
      <c r="M17" s="60">
        <v>3827</v>
      </c>
      <c r="N17" s="60">
        <v>18716</v>
      </c>
      <c r="O17" s="60">
        <v>4752</v>
      </c>
      <c r="P17" s="60">
        <v>3303</v>
      </c>
      <c r="Q17" s="60">
        <v>0</v>
      </c>
      <c r="R17" s="60">
        <v>8055</v>
      </c>
      <c r="S17" s="60">
        <v>0</v>
      </c>
      <c r="T17" s="60">
        <v>0</v>
      </c>
      <c r="U17" s="60">
        <v>0</v>
      </c>
      <c r="V17" s="60">
        <v>0</v>
      </c>
      <c r="W17" s="60">
        <v>43180</v>
      </c>
      <c r="X17" s="60">
        <v>69048</v>
      </c>
      <c r="Y17" s="60">
        <v>-25868</v>
      </c>
      <c r="Z17" s="140">
        <v>-37.46</v>
      </c>
      <c r="AA17" s="155">
        <v>92365</v>
      </c>
    </row>
    <row r="18" spans="1:27" ht="12.75">
      <c r="A18" s="183" t="s">
        <v>114</v>
      </c>
      <c r="B18" s="182"/>
      <c r="C18" s="155">
        <v>28530929</v>
      </c>
      <c r="D18" s="155">
        <v>0</v>
      </c>
      <c r="E18" s="156">
        <v>670408</v>
      </c>
      <c r="F18" s="60">
        <v>670408</v>
      </c>
      <c r="G18" s="60">
        <v>47713</v>
      </c>
      <c r="H18" s="60">
        <v>52521</v>
      </c>
      <c r="I18" s="60">
        <v>36573</v>
      </c>
      <c r="J18" s="60">
        <v>136807</v>
      </c>
      <c r="K18" s="60">
        <v>30445</v>
      </c>
      <c r="L18" s="60">
        <v>32080</v>
      </c>
      <c r="M18" s="60">
        <v>26422</v>
      </c>
      <c r="N18" s="60">
        <v>88947</v>
      </c>
      <c r="O18" s="60">
        <v>26422</v>
      </c>
      <c r="P18" s="60">
        <v>41457</v>
      </c>
      <c r="Q18" s="60">
        <v>0</v>
      </c>
      <c r="R18" s="60">
        <v>67879</v>
      </c>
      <c r="S18" s="60">
        <v>0</v>
      </c>
      <c r="T18" s="60">
        <v>0</v>
      </c>
      <c r="U18" s="60">
        <v>0</v>
      </c>
      <c r="V18" s="60">
        <v>0</v>
      </c>
      <c r="W18" s="60">
        <v>293633</v>
      </c>
      <c r="X18" s="60">
        <v>502560</v>
      </c>
      <c r="Y18" s="60">
        <v>-208927</v>
      </c>
      <c r="Z18" s="140">
        <v>-41.57</v>
      </c>
      <c r="AA18" s="155">
        <v>670408</v>
      </c>
    </row>
    <row r="19" spans="1:27" ht="12.75">
      <c r="A19" s="181" t="s">
        <v>34</v>
      </c>
      <c r="B19" s="185"/>
      <c r="C19" s="155">
        <v>466155846</v>
      </c>
      <c r="D19" s="155">
        <v>0</v>
      </c>
      <c r="E19" s="156">
        <v>489490642</v>
      </c>
      <c r="F19" s="60">
        <v>489490642</v>
      </c>
      <c r="G19" s="60">
        <v>0</v>
      </c>
      <c r="H19" s="60">
        <v>180127001</v>
      </c>
      <c r="I19" s="60">
        <v>0</v>
      </c>
      <c r="J19" s="60">
        <v>180127001</v>
      </c>
      <c r="K19" s="60">
        <v>0</v>
      </c>
      <c r="L19" s="60">
        <v>4593581</v>
      </c>
      <c r="M19" s="60">
        <v>149002735</v>
      </c>
      <c r="N19" s="60">
        <v>153596316</v>
      </c>
      <c r="O19" s="60">
        <v>1557688</v>
      </c>
      <c r="P19" s="60">
        <v>3195513</v>
      </c>
      <c r="Q19" s="60">
        <v>0</v>
      </c>
      <c r="R19" s="60">
        <v>4753201</v>
      </c>
      <c r="S19" s="60">
        <v>0</v>
      </c>
      <c r="T19" s="60">
        <v>0</v>
      </c>
      <c r="U19" s="60">
        <v>0</v>
      </c>
      <c r="V19" s="60">
        <v>0</v>
      </c>
      <c r="W19" s="60">
        <v>338476518</v>
      </c>
      <c r="X19" s="60">
        <v>352118106</v>
      </c>
      <c r="Y19" s="60">
        <v>-13641588</v>
      </c>
      <c r="Z19" s="140">
        <v>-3.87</v>
      </c>
      <c r="AA19" s="155">
        <v>489490642</v>
      </c>
    </row>
    <row r="20" spans="1:27" ht="12.75">
      <c r="A20" s="181" t="s">
        <v>35</v>
      </c>
      <c r="B20" s="185"/>
      <c r="C20" s="155">
        <v>62909922</v>
      </c>
      <c r="D20" s="155">
        <v>0</v>
      </c>
      <c r="E20" s="156">
        <v>83339394</v>
      </c>
      <c r="F20" s="54">
        <v>83339394</v>
      </c>
      <c r="G20" s="54">
        <v>2964377</v>
      </c>
      <c r="H20" s="54">
        <v>6091905</v>
      </c>
      <c r="I20" s="54">
        <v>4171716</v>
      </c>
      <c r="J20" s="54">
        <v>13227998</v>
      </c>
      <c r="K20" s="54">
        <v>4127655</v>
      </c>
      <c r="L20" s="54">
        <v>4265723</v>
      </c>
      <c r="M20" s="54">
        <v>4006479</v>
      </c>
      <c r="N20" s="54">
        <v>12399857</v>
      </c>
      <c r="O20" s="54">
        <v>3700138</v>
      </c>
      <c r="P20" s="54">
        <v>9012578</v>
      </c>
      <c r="Q20" s="54">
        <v>0</v>
      </c>
      <c r="R20" s="54">
        <v>12712716</v>
      </c>
      <c r="S20" s="54">
        <v>0</v>
      </c>
      <c r="T20" s="54">
        <v>0</v>
      </c>
      <c r="U20" s="54">
        <v>0</v>
      </c>
      <c r="V20" s="54">
        <v>0</v>
      </c>
      <c r="W20" s="54">
        <v>38340571</v>
      </c>
      <c r="X20" s="54">
        <v>62504343</v>
      </c>
      <c r="Y20" s="54">
        <v>-24163772</v>
      </c>
      <c r="Z20" s="184">
        <v>-38.66</v>
      </c>
      <c r="AA20" s="130">
        <v>83339394</v>
      </c>
    </row>
    <row r="21" spans="1:27" ht="12.75">
      <c r="A21" s="181" t="s">
        <v>115</v>
      </c>
      <c r="B21" s="185"/>
      <c r="C21" s="155">
        <v>21664873</v>
      </c>
      <c r="D21" s="155">
        <v>0</v>
      </c>
      <c r="E21" s="156">
        <v>0</v>
      </c>
      <c r="F21" s="60">
        <v>0</v>
      </c>
      <c r="G21" s="60">
        <v>19192998</v>
      </c>
      <c r="H21" s="60">
        <v>0</v>
      </c>
      <c r="I21" s="82">
        <v>5010</v>
      </c>
      <c r="J21" s="60">
        <v>19198008</v>
      </c>
      <c r="K21" s="60">
        <v>0</v>
      </c>
      <c r="L21" s="60">
        <v>3025</v>
      </c>
      <c r="M21" s="60">
        <v>0</v>
      </c>
      <c r="N21" s="60">
        <v>3025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19201033</v>
      </c>
      <c r="X21" s="60"/>
      <c r="Y21" s="60">
        <v>19201033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4008455075</v>
      </c>
      <c r="D22" s="188">
        <f>SUM(D5:D21)</f>
        <v>0</v>
      </c>
      <c r="E22" s="189">
        <f t="shared" si="0"/>
        <v>4473006372</v>
      </c>
      <c r="F22" s="190">
        <f t="shared" si="0"/>
        <v>4473006372</v>
      </c>
      <c r="G22" s="190">
        <f t="shared" si="0"/>
        <v>327859068</v>
      </c>
      <c r="H22" s="190">
        <f t="shared" si="0"/>
        <v>500760533</v>
      </c>
      <c r="I22" s="190">
        <f t="shared" si="0"/>
        <v>327733753</v>
      </c>
      <c r="J22" s="190">
        <f t="shared" si="0"/>
        <v>1156353354</v>
      </c>
      <c r="K22" s="190">
        <f t="shared" si="0"/>
        <v>295861910</v>
      </c>
      <c r="L22" s="190">
        <f t="shared" si="0"/>
        <v>305965418</v>
      </c>
      <c r="M22" s="190">
        <f t="shared" si="0"/>
        <v>442484539</v>
      </c>
      <c r="N22" s="190">
        <f t="shared" si="0"/>
        <v>1044311867</v>
      </c>
      <c r="O22" s="190">
        <f t="shared" si="0"/>
        <v>293136034</v>
      </c>
      <c r="P22" s="190">
        <f t="shared" si="0"/>
        <v>304346494</v>
      </c>
      <c r="Q22" s="190">
        <f t="shared" si="0"/>
        <v>0</v>
      </c>
      <c r="R22" s="190">
        <f t="shared" si="0"/>
        <v>597482528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2798147749</v>
      </c>
      <c r="X22" s="190">
        <f t="shared" si="0"/>
        <v>3382811996</v>
      </c>
      <c r="Y22" s="190">
        <f t="shared" si="0"/>
        <v>-584664247</v>
      </c>
      <c r="Z22" s="191">
        <f>+IF(X22&lt;&gt;0,+(Y22/X22)*100,0)</f>
        <v>-17.28337985354596</v>
      </c>
      <c r="AA22" s="188">
        <f>SUM(AA5:AA21)</f>
        <v>4473006372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942483343</v>
      </c>
      <c r="D25" s="155">
        <v>0</v>
      </c>
      <c r="E25" s="156">
        <v>1040937908</v>
      </c>
      <c r="F25" s="60">
        <v>1040937908</v>
      </c>
      <c r="G25" s="60">
        <v>83918020</v>
      </c>
      <c r="H25" s="60">
        <v>83564206</v>
      </c>
      <c r="I25" s="60">
        <v>82622974</v>
      </c>
      <c r="J25" s="60">
        <v>250105200</v>
      </c>
      <c r="K25" s="60">
        <v>122336280</v>
      </c>
      <c r="L25" s="60">
        <v>82812749</v>
      </c>
      <c r="M25" s="60">
        <v>80124083</v>
      </c>
      <c r="N25" s="60">
        <v>285273112</v>
      </c>
      <c r="O25" s="60">
        <v>81785542</v>
      </c>
      <c r="P25" s="60">
        <v>84495424</v>
      </c>
      <c r="Q25" s="60">
        <v>0</v>
      </c>
      <c r="R25" s="60">
        <v>166280966</v>
      </c>
      <c r="S25" s="60">
        <v>0</v>
      </c>
      <c r="T25" s="60">
        <v>0</v>
      </c>
      <c r="U25" s="60">
        <v>0</v>
      </c>
      <c r="V25" s="60">
        <v>0</v>
      </c>
      <c r="W25" s="60">
        <v>701659278</v>
      </c>
      <c r="X25" s="60">
        <v>771502500</v>
      </c>
      <c r="Y25" s="60">
        <v>-69843222</v>
      </c>
      <c r="Z25" s="140">
        <v>-9.05</v>
      </c>
      <c r="AA25" s="155">
        <v>1040937908</v>
      </c>
    </row>
    <row r="26" spans="1:27" ht="12.75">
      <c r="A26" s="183" t="s">
        <v>38</v>
      </c>
      <c r="B26" s="182"/>
      <c r="C26" s="155">
        <v>41763039</v>
      </c>
      <c r="D26" s="155">
        <v>0</v>
      </c>
      <c r="E26" s="156">
        <v>43033550</v>
      </c>
      <c r="F26" s="60">
        <v>43033550</v>
      </c>
      <c r="G26" s="60">
        <v>3448688</v>
      </c>
      <c r="H26" s="60">
        <v>3512079</v>
      </c>
      <c r="I26" s="60">
        <v>3538297</v>
      </c>
      <c r="J26" s="60">
        <v>10499064</v>
      </c>
      <c r="K26" s="60">
        <v>3557783</v>
      </c>
      <c r="L26" s="60">
        <v>3773374</v>
      </c>
      <c r="M26" s="60">
        <v>3571783</v>
      </c>
      <c r="N26" s="60">
        <v>10902940</v>
      </c>
      <c r="O26" s="60">
        <v>3560860</v>
      </c>
      <c r="P26" s="60">
        <v>3558489</v>
      </c>
      <c r="Q26" s="60">
        <v>0</v>
      </c>
      <c r="R26" s="60">
        <v>7119349</v>
      </c>
      <c r="S26" s="60">
        <v>0</v>
      </c>
      <c r="T26" s="60">
        <v>0</v>
      </c>
      <c r="U26" s="60">
        <v>0</v>
      </c>
      <c r="V26" s="60">
        <v>0</v>
      </c>
      <c r="W26" s="60">
        <v>28521353</v>
      </c>
      <c r="X26" s="60">
        <v>34269003</v>
      </c>
      <c r="Y26" s="60">
        <v>-5747650</v>
      </c>
      <c r="Z26" s="140">
        <v>-16.77</v>
      </c>
      <c r="AA26" s="155">
        <v>43033550</v>
      </c>
    </row>
    <row r="27" spans="1:27" ht="12.75">
      <c r="A27" s="183" t="s">
        <v>118</v>
      </c>
      <c r="B27" s="182"/>
      <c r="C27" s="155">
        <v>92507590</v>
      </c>
      <c r="D27" s="155">
        <v>0</v>
      </c>
      <c r="E27" s="156">
        <v>120815000</v>
      </c>
      <c r="F27" s="60">
        <v>120815000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90611658</v>
      </c>
      <c r="Y27" s="60">
        <v>-90611658</v>
      </c>
      <c r="Z27" s="140">
        <v>-100</v>
      </c>
      <c r="AA27" s="155">
        <v>120815000</v>
      </c>
    </row>
    <row r="28" spans="1:27" ht="12.75">
      <c r="A28" s="183" t="s">
        <v>39</v>
      </c>
      <c r="B28" s="182"/>
      <c r="C28" s="155">
        <v>555133810</v>
      </c>
      <c r="D28" s="155">
        <v>0</v>
      </c>
      <c r="E28" s="156">
        <v>507298163</v>
      </c>
      <c r="F28" s="60">
        <v>507298163</v>
      </c>
      <c r="G28" s="60">
        <v>38776035</v>
      </c>
      <c r="H28" s="60">
        <v>38768445</v>
      </c>
      <c r="I28" s="60">
        <v>37511081</v>
      </c>
      <c r="J28" s="60">
        <v>115055561</v>
      </c>
      <c r="K28" s="60">
        <v>38855248</v>
      </c>
      <c r="L28" s="60">
        <v>37615232</v>
      </c>
      <c r="M28" s="60">
        <v>38885389</v>
      </c>
      <c r="N28" s="60">
        <v>115355869</v>
      </c>
      <c r="O28" s="60">
        <v>38893678</v>
      </c>
      <c r="P28" s="60">
        <v>35146874</v>
      </c>
      <c r="Q28" s="60">
        <v>0</v>
      </c>
      <c r="R28" s="60">
        <v>74040552</v>
      </c>
      <c r="S28" s="60">
        <v>0</v>
      </c>
      <c r="T28" s="60">
        <v>0</v>
      </c>
      <c r="U28" s="60">
        <v>0</v>
      </c>
      <c r="V28" s="60">
        <v>0</v>
      </c>
      <c r="W28" s="60">
        <v>304451982</v>
      </c>
      <c r="X28" s="60">
        <v>379577250</v>
      </c>
      <c r="Y28" s="60">
        <v>-75125268</v>
      </c>
      <c r="Z28" s="140">
        <v>-19.79</v>
      </c>
      <c r="AA28" s="155">
        <v>507298163</v>
      </c>
    </row>
    <row r="29" spans="1:27" ht="12.75">
      <c r="A29" s="183" t="s">
        <v>40</v>
      </c>
      <c r="B29" s="182"/>
      <c r="C29" s="155">
        <v>75094942</v>
      </c>
      <c r="D29" s="155">
        <v>0</v>
      </c>
      <c r="E29" s="156">
        <v>65474189</v>
      </c>
      <c r="F29" s="60">
        <v>65474189</v>
      </c>
      <c r="G29" s="60">
        <v>0</v>
      </c>
      <c r="H29" s="60">
        <v>397</v>
      </c>
      <c r="I29" s="60">
        <v>16251233</v>
      </c>
      <c r="J29" s="60">
        <v>16251630</v>
      </c>
      <c r="K29" s="60">
        <v>9569</v>
      </c>
      <c r="L29" s="60">
        <v>45</v>
      </c>
      <c r="M29" s="60">
        <v>17668710</v>
      </c>
      <c r="N29" s="60">
        <v>17678324</v>
      </c>
      <c r="O29" s="60">
        <v>-1033</v>
      </c>
      <c r="P29" s="60">
        <v>4673</v>
      </c>
      <c r="Q29" s="60">
        <v>0</v>
      </c>
      <c r="R29" s="60">
        <v>3640</v>
      </c>
      <c r="S29" s="60">
        <v>0</v>
      </c>
      <c r="T29" s="60">
        <v>0</v>
      </c>
      <c r="U29" s="60">
        <v>0</v>
      </c>
      <c r="V29" s="60">
        <v>0</v>
      </c>
      <c r="W29" s="60">
        <v>33933594</v>
      </c>
      <c r="X29" s="60">
        <v>49095000</v>
      </c>
      <c r="Y29" s="60">
        <v>-15161406</v>
      </c>
      <c r="Z29" s="140">
        <v>-30.88</v>
      </c>
      <c r="AA29" s="155">
        <v>65474189</v>
      </c>
    </row>
    <row r="30" spans="1:27" ht="12.75">
      <c r="A30" s="183" t="s">
        <v>119</v>
      </c>
      <c r="B30" s="182"/>
      <c r="C30" s="155">
        <v>1799213567</v>
      </c>
      <c r="D30" s="155">
        <v>0</v>
      </c>
      <c r="E30" s="156">
        <v>1936708107</v>
      </c>
      <c r="F30" s="60">
        <v>1936708107</v>
      </c>
      <c r="G30" s="60">
        <v>200277</v>
      </c>
      <c r="H30" s="60">
        <v>391180097</v>
      </c>
      <c r="I30" s="60">
        <v>31534114</v>
      </c>
      <c r="J30" s="60">
        <v>422914488</v>
      </c>
      <c r="K30" s="60">
        <v>172366470</v>
      </c>
      <c r="L30" s="60">
        <v>430251593</v>
      </c>
      <c r="M30" s="60">
        <v>-155302902</v>
      </c>
      <c r="N30" s="60">
        <v>447315161</v>
      </c>
      <c r="O30" s="60">
        <v>132706530</v>
      </c>
      <c r="P30" s="60">
        <v>133419394</v>
      </c>
      <c r="Q30" s="60">
        <v>0</v>
      </c>
      <c r="R30" s="60">
        <v>266125924</v>
      </c>
      <c r="S30" s="60">
        <v>0</v>
      </c>
      <c r="T30" s="60">
        <v>0</v>
      </c>
      <c r="U30" s="60">
        <v>0</v>
      </c>
      <c r="V30" s="60">
        <v>0</v>
      </c>
      <c r="W30" s="60">
        <v>1136355573</v>
      </c>
      <c r="X30" s="60">
        <v>1508974209</v>
      </c>
      <c r="Y30" s="60">
        <v>-372618636</v>
      </c>
      <c r="Z30" s="140">
        <v>-24.69</v>
      </c>
      <c r="AA30" s="155">
        <v>1936708107</v>
      </c>
    </row>
    <row r="31" spans="1:27" ht="12.75">
      <c r="A31" s="183" t="s">
        <v>120</v>
      </c>
      <c r="B31" s="182"/>
      <c r="C31" s="155">
        <v>156615574</v>
      </c>
      <c r="D31" s="155">
        <v>0</v>
      </c>
      <c r="E31" s="156">
        <v>181399105</v>
      </c>
      <c r="F31" s="60">
        <v>181399105</v>
      </c>
      <c r="G31" s="60">
        <v>21093</v>
      </c>
      <c r="H31" s="60">
        <v>152363</v>
      </c>
      <c r="I31" s="60">
        <v>614931</v>
      </c>
      <c r="J31" s="60">
        <v>788387</v>
      </c>
      <c r="K31" s="60">
        <v>1805252</v>
      </c>
      <c r="L31" s="60">
        <v>894608</v>
      </c>
      <c r="M31" s="60">
        <v>1201896</v>
      </c>
      <c r="N31" s="60">
        <v>3901756</v>
      </c>
      <c r="O31" s="60">
        <v>3433995</v>
      </c>
      <c r="P31" s="60">
        <v>1936106</v>
      </c>
      <c r="Q31" s="60">
        <v>0</v>
      </c>
      <c r="R31" s="60">
        <v>5370101</v>
      </c>
      <c r="S31" s="60">
        <v>0</v>
      </c>
      <c r="T31" s="60">
        <v>0</v>
      </c>
      <c r="U31" s="60">
        <v>0</v>
      </c>
      <c r="V31" s="60">
        <v>0</v>
      </c>
      <c r="W31" s="60">
        <v>10060244</v>
      </c>
      <c r="X31" s="60">
        <v>135631296</v>
      </c>
      <c r="Y31" s="60">
        <v>-125571052</v>
      </c>
      <c r="Z31" s="140">
        <v>-92.58</v>
      </c>
      <c r="AA31" s="155">
        <v>181399105</v>
      </c>
    </row>
    <row r="32" spans="1:27" ht="12.75">
      <c r="A32" s="183" t="s">
        <v>121</v>
      </c>
      <c r="B32" s="182"/>
      <c r="C32" s="155">
        <v>170156148</v>
      </c>
      <c r="D32" s="155">
        <v>0</v>
      </c>
      <c r="E32" s="156">
        <v>35408499</v>
      </c>
      <c r="F32" s="60">
        <v>35408499</v>
      </c>
      <c r="G32" s="60">
        <v>28312</v>
      </c>
      <c r="H32" s="60">
        <v>18774559</v>
      </c>
      <c r="I32" s="60">
        <v>43744589</v>
      </c>
      <c r="J32" s="60">
        <v>62547460</v>
      </c>
      <c r="K32" s="60">
        <v>38193113</v>
      </c>
      <c r="L32" s="60">
        <v>64453835</v>
      </c>
      <c r="M32" s="60">
        <v>32527685</v>
      </c>
      <c r="N32" s="60">
        <v>135174633</v>
      </c>
      <c r="O32" s="60">
        <v>42775897</v>
      </c>
      <c r="P32" s="60">
        <v>35989070</v>
      </c>
      <c r="Q32" s="60">
        <v>0</v>
      </c>
      <c r="R32" s="60">
        <v>78764967</v>
      </c>
      <c r="S32" s="60">
        <v>0</v>
      </c>
      <c r="T32" s="60">
        <v>0</v>
      </c>
      <c r="U32" s="60">
        <v>0</v>
      </c>
      <c r="V32" s="60">
        <v>0</v>
      </c>
      <c r="W32" s="60">
        <v>276487060</v>
      </c>
      <c r="X32" s="60">
        <v>26331003</v>
      </c>
      <c r="Y32" s="60">
        <v>250156057</v>
      </c>
      <c r="Z32" s="140">
        <v>950.04</v>
      </c>
      <c r="AA32" s="155">
        <v>35408499</v>
      </c>
    </row>
    <row r="33" spans="1:27" ht="12.75">
      <c r="A33" s="183" t="s">
        <v>42</v>
      </c>
      <c r="B33" s="182"/>
      <c r="C33" s="155">
        <v>238128</v>
      </c>
      <c r="D33" s="155">
        <v>0</v>
      </c>
      <c r="E33" s="156">
        <v>140526063</v>
      </c>
      <c r="F33" s="60">
        <v>140526063</v>
      </c>
      <c r="G33" s="60">
        <v>1730151</v>
      </c>
      <c r="H33" s="60">
        <v>19844</v>
      </c>
      <c r="I33" s="60">
        <v>19844</v>
      </c>
      <c r="J33" s="60">
        <v>1769839</v>
      </c>
      <c r="K33" s="60">
        <v>19844</v>
      </c>
      <c r="L33" s="60">
        <v>1730151</v>
      </c>
      <c r="M33" s="60">
        <v>19844</v>
      </c>
      <c r="N33" s="60">
        <v>1769839</v>
      </c>
      <c r="O33" s="60">
        <v>1730151</v>
      </c>
      <c r="P33" s="60">
        <v>543667</v>
      </c>
      <c r="Q33" s="60">
        <v>0</v>
      </c>
      <c r="R33" s="60">
        <v>2273818</v>
      </c>
      <c r="S33" s="60">
        <v>0</v>
      </c>
      <c r="T33" s="60">
        <v>0</v>
      </c>
      <c r="U33" s="60">
        <v>0</v>
      </c>
      <c r="V33" s="60">
        <v>0</v>
      </c>
      <c r="W33" s="60">
        <v>5813496</v>
      </c>
      <c r="X33" s="60">
        <v>107897310</v>
      </c>
      <c r="Y33" s="60">
        <v>-102083814</v>
      </c>
      <c r="Z33" s="140">
        <v>-94.61</v>
      </c>
      <c r="AA33" s="155">
        <v>140526063</v>
      </c>
    </row>
    <row r="34" spans="1:27" ht="12.75">
      <c r="A34" s="183" t="s">
        <v>43</v>
      </c>
      <c r="B34" s="182"/>
      <c r="C34" s="155">
        <v>412769992</v>
      </c>
      <c r="D34" s="155">
        <v>0</v>
      </c>
      <c r="E34" s="156">
        <v>381969556</v>
      </c>
      <c r="F34" s="60">
        <v>381969556</v>
      </c>
      <c r="G34" s="60">
        <v>8026075</v>
      </c>
      <c r="H34" s="60">
        <v>8699348</v>
      </c>
      <c r="I34" s="60">
        <v>10452947</v>
      </c>
      <c r="J34" s="60">
        <v>27178370</v>
      </c>
      <c r="K34" s="60">
        <v>30414866</v>
      </c>
      <c r="L34" s="60">
        <v>15968580</v>
      </c>
      <c r="M34" s="60">
        <v>26835139</v>
      </c>
      <c r="N34" s="60">
        <v>73218585</v>
      </c>
      <c r="O34" s="60">
        <v>23442026</v>
      </c>
      <c r="P34" s="60">
        <v>20620214</v>
      </c>
      <c r="Q34" s="60">
        <v>0</v>
      </c>
      <c r="R34" s="60">
        <v>44062240</v>
      </c>
      <c r="S34" s="60">
        <v>0</v>
      </c>
      <c r="T34" s="60">
        <v>0</v>
      </c>
      <c r="U34" s="60">
        <v>0</v>
      </c>
      <c r="V34" s="60">
        <v>0</v>
      </c>
      <c r="W34" s="60">
        <v>144459195</v>
      </c>
      <c r="X34" s="60">
        <v>250250031</v>
      </c>
      <c r="Y34" s="60">
        <v>-105790836</v>
      </c>
      <c r="Z34" s="140">
        <v>-42.27</v>
      </c>
      <c r="AA34" s="155">
        <v>381969556</v>
      </c>
    </row>
    <row r="35" spans="1:27" ht="12.75">
      <c r="A35" s="181" t="s">
        <v>122</v>
      </c>
      <c r="B35" s="185"/>
      <c r="C35" s="155">
        <v>13658297</v>
      </c>
      <c r="D35" s="155">
        <v>0</v>
      </c>
      <c r="E35" s="156">
        <v>0</v>
      </c>
      <c r="F35" s="60">
        <v>0</v>
      </c>
      <c r="G35" s="60">
        <v>19192998</v>
      </c>
      <c r="H35" s="60">
        <v>0</v>
      </c>
      <c r="I35" s="60">
        <v>0</v>
      </c>
      <c r="J35" s="60">
        <v>19192998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19192998</v>
      </c>
      <c r="X35" s="60"/>
      <c r="Y35" s="60">
        <v>19192998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4259634430</v>
      </c>
      <c r="D36" s="188">
        <f>SUM(D25:D35)</f>
        <v>0</v>
      </c>
      <c r="E36" s="189">
        <f t="shared" si="1"/>
        <v>4453570140</v>
      </c>
      <c r="F36" s="190">
        <f t="shared" si="1"/>
        <v>4453570140</v>
      </c>
      <c r="G36" s="190">
        <f t="shared" si="1"/>
        <v>155341649</v>
      </c>
      <c r="H36" s="190">
        <f t="shared" si="1"/>
        <v>544671338</v>
      </c>
      <c r="I36" s="190">
        <f t="shared" si="1"/>
        <v>226290010</v>
      </c>
      <c r="J36" s="190">
        <f t="shared" si="1"/>
        <v>926302997</v>
      </c>
      <c r="K36" s="190">
        <f t="shared" si="1"/>
        <v>407558425</v>
      </c>
      <c r="L36" s="190">
        <f t="shared" si="1"/>
        <v>637500167</v>
      </c>
      <c r="M36" s="190">
        <f t="shared" si="1"/>
        <v>45531627</v>
      </c>
      <c r="N36" s="190">
        <f t="shared" si="1"/>
        <v>1090590219</v>
      </c>
      <c r="O36" s="190">
        <f t="shared" si="1"/>
        <v>328327646</v>
      </c>
      <c r="P36" s="190">
        <f t="shared" si="1"/>
        <v>315713911</v>
      </c>
      <c r="Q36" s="190">
        <f t="shared" si="1"/>
        <v>0</v>
      </c>
      <c r="R36" s="190">
        <f t="shared" si="1"/>
        <v>644041557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2660934773</v>
      </c>
      <c r="X36" s="190">
        <f t="shared" si="1"/>
        <v>3354139260</v>
      </c>
      <c r="Y36" s="190">
        <f t="shared" si="1"/>
        <v>-693204487</v>
      </c>
      <c r="Z36" s="191">
        <f>+IF(X36&lt;&gt;0,+(Y36/X36)*100,0)</f>
        <v>-20.667134941797258</v>
      </c>
      <c r="AA36" s="188">
        <f>SUM(AA25:AA35)</f>
        <v>4453570140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-251179355</v>
      </c>
      <c r="D38" s="199">
        <f>+D22-D36</f>
        <v>0</v>
      </c>
      <c r="E38" s="200">
        <f t="shared" si="2"/>
        <v>19436232</v>
      </c>
      <c r="F38" s="106">
        <f t="shared" si="2"/>
        <v>19436232</v>
      </c>
      <c r="G38" s="106">
        <f t="shared" si="2"/>
        <v>172517419</v>
      </c>
      <c r="H38" s="106">
        <f t="shared" si="2"/>
        <v>-43910805</v>
      </c>
      <c r="I38" s="106">
        <f t="shared" si="2"/>
        <v>101443743</v>
      </c>
      <c r="J38" s="106">
        <f t="shared" si="2"/>
        <v>230050357</v>
      </c>
      <c r="K38" s="106">
        <f t="shared" si="2"/>
        <v>-111696515</v>
      </c>
      <c r="L38" s="106">
        <f t="shared" si="2"/>
        <v>-331534749</v>
      </c>
      <c r="M38" s="106">
        <f t="shared" si="2"/>
        <v>396952912</v>
      </c>
      <c r="N38" s="106">
        <f t="shared" si="2"/>
        <v>-46278352</v>
      </c>
      <c r="O38" s="106">
        <f t="shared" si="2"/>
        <v>-35191612</v>
      </c>
      <c r="P38" s="106">
        <f t="shared" si="2"/>
        <v>-11367417</v>
      </c>
      <c r="Q38" s="106">
        <f t="shared" si="2"/>
        <v>0</v>
      </c>
      <c r="R38" s="106">
        <f t="shared" si="2"/>
        <v>-46559029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137212976</v>
      </c>
      <c r="X38" s="106">
        <f>IF(F22=F36,0,X22-X36)</f>
        <v>28672736</v>
      </c>
      <c r="Y38" s="106">
        <f t="shared" si="2"/>
        <v>108540240</v>
      </c>
      <c r="Z38" s="201">
        <f>+IF(X38&lt;&gt;0,+(Y38/X38)*100,0)</f>
        <v>378.5485975248403</v>
      </c>
      <c r="AA38" s="199">
        <f>+AA22-AA36</f>
        <v>19436232</v>
      </c>
    </row>
    <row r="39" spans="1:27" ht="12.75">
      <c r="A39" s="181" t="s">
        <v>46</v>
      </c>
      <c r="B39" s="185"/>
      <c r="C39" s="155">
        <v>303484251</v>
      </c>
      <c r="D39" s="155">
        <v>0</v>
      </c>
      <c r="E39" s="156">
        <v>447973331</v>
      </c>
      <c r="F39" s="60">
        <v>447973331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53148004</v>
      </c>
      <c r="M39" s="60">
        <v>18845158</v>
      </c>
      <c r="N39" s="60">
        <v>71993162</v>
      </c>
      <c r="O39" s="60">
        <v>25830395</v>
      </c>
      <c r="P39" s="60">
        <v>17914062</v>
      </c>
      <c r="Q39" s="60">
        <v>0</v>
      </c>
      <c r="R39" s="60">
        <v>43744457</v>
      </c>
      <c r="S39" s="60">
        <v>0</v>
      </c>
      <c r="T39" s="60">
        <v>0</v>
      </c>
      <c r="U39" s="60">
        <v>0</v>
      </c>
      <c r="V39" s="60">
        <v>0</v>
      </c>
      <c r="W39" s="60">
        <v>115737619</v>
      </c>
      <c r="X39" s="60">
        <v>354305997</v>
      </c>
      <c r="Y39" s="60">
        <v>-238568378</v>
      </c>
      <c r="Z39" s="140">
        <v>-67.33</v>
      </c>
      <c r="AA39" s="155">
        <v>447973331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52304896</v>
      </c>
      <c r="D42" s="206">
        <f>SUM(D38:D41)</f>
        <v>0</v>
      </c>
      <c r="E42" s="207">
        <f t="shared" si="3"/>
        <v>467409563</v>
      </c>
      <c r="F42" s="88">
        <f t="shared" si="3"/>
        <v>467409563</v>
      </c>
      <c r="G42" s="88">
        <f t="shared" si="3"/>
        <v>172517419</v>
      </c>
      <c r="H42" s="88">
        <f t="shared" si="3"/>
        <v>-43910805</v>
      </c>
      <c r="I42" s="88">
        <f t="shared" si="3"/>
        <v>101443743</v>
      </c>
      <c r="J42" s="88">
        <f t="shared" si="3"/>
        <v>230050357</v>
      </c>
      <c r="K42" s="88">
        <f t="shared" si="3"/>
        <v>-111696515</v>
      </c>
      <c r="L42" s="88">
        <f t="shared" si="3"/>
        <v>-278386745</v>
      </c>
      <c r="M42" s="88">
        <f t="shared" si="3"/>
        <v>415798070</v>
      </c>
      <c r="N42" s="88">
        <f t="shared" si="3"/>
        <v>25714810</v>
      </c>
      <c r="O42" s="88">
        <f t="shared" si="3"/>
        <v>-9361217</v>
      </c>
      <c r="P42" s="88">
        <f t="shared" si="3"/>
        <v>6546645</v>
      </c>
      <c r="Q42" s="88">
        <f t="shared" si="3"/>
        <v>0</v>
      </c>
      <c r="R42" s="88">
        <f t="shared" si="3"/>
        <v>-2814572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252950595</v>
      </c>
      <c r="X42" s="88">
        <f t="shared" si="3"/>
        <v>382978733</v>
      </c>
      <c r="Y42" s="88">
        <f t="shared" si="3"/>
        <v>-130028138</v>
      </c>
      <c r="Z42" s="208">
        <f>+IF(X42&lt;&gt;0,+(Y42/X42)*100,0)</f>
        <v>-33.95179073820791</v>
      </c>
      <c r="AA42" s="206">
        <f>SUM(AA38:AA41)</f>
        <v>467409563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52304896</v>
      </c>
      <c r="D44" s="210">
        <f>+D42-D43</f>
        <v>0</v>
      </c>
      <c r="E44" s="211">
        <f t="shared" si="4"/>
        <v>467409563</v>
      </c>
      <c r="F44" s="77">
        <f t="shared" si="4"/>
        <v>467409563</v>
      </c>
      <c r="G44" s="77">
        <f t="shared" si="4"/>
        <v>172517419</v>
      </c>
      <c r="H44" s="77">
        <f t="shared" si="4"/>
        <v>-43910805</v>
      </c>
      <c r="I44" s="77">
        <f t="shared" si="4"/>
        <v>101443743</v>
      </c>
      <c r="J44" s="77">
        <f t="shared" si="4"/>
        <v>230050357</v>
      </c>
      <c r="K44" s="77">
        <f t="shared" si="4"/>
        <v>-111696515</v>
      </c>
      <c r="L44" s="77">
        <f t="shared" si="4"/>
        <v>-278386745</v>
      </c>
      <c r="M44" s="77">
        <f t="shared" si="4"/>
        <v>415798070</v>
      </c>
      <c r="N44" s="77">
        <f t="shared" si="4"/>
        <v>25714810</v>
      </c>
      <c r="O44" s="77">
        <f t="shared" si="4"/>
        <v>-9361217</v>
      </c>
      <c r="P44" s="77">
        <f t="shared" si="4"/>
        <v>6546645</v>
      </c>
      <c r="Q44" s="77">
        <f t="shared" si="4"/>
        <v>0</v>
      </c>
      <c r="R44" s="77">
        <f t="shared" si="4"/>
        <v>-2814572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252950595</v>
      </c>
      <c r="X44" s="77">
        <f t="shared" si="4"/>
        <v>382978733</v>
      </c>
      <c r="Y44" s="77">
        <f t="shared" si="4"/>
        <v>-130028138</v>
      </c>
      <c r="Z44" s="212">
        <f>+IF(X44&lt;&gt;0,+(Y44/X44)*100,0)</f>
        <v>-33.95179073820791</v>
      </c>
      <c r="AA44" s="210">
        <f>+AA42-AA43</f>
        <v>467409563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52304896</v>
      </c>
      <c r="D46" s="206">
        <f>SUM(D44:D45)</f>
        <v>0</v>
      </c>
      <c r="E46" s="207">
        <f t="shared" si="5"/>
        <v>467409563</v>
      </c>
      <c r="F46" s="88">
        <f t="shared" si="5"/>
        <v>467409563</v>
      </c>
      <c r="G46" s="88">
        <f t="shared" si="5"/>
        <v>172517419</v>
      </c>
      <c r="H46" s="88">
        <f t="shared" si="5"/>
        <v>-43910805</v>
      </c>
      <c r="I46" s="88">
        <f t="shared" si="5"/>
        <v>101443743</v>
      </c>
      <c r="J46" s="88">
        <f t="shared" si="5"/>
        <v>230050357</v>
      </c>
      <c r="K46" s="88">
        <f t="shared" si="5"/>
        <v>-111696515</v>
      </c>
      <c r="L46" s="88">
        <f t="shared" si="5"/>
        <v>-278386745</v>
      </c>
      <c r="M46" s="88">
        <f t="shared" si="5"/>
        <v>415798070</v>
      </c>
      <c r="N46" s="88">
        <f t="shared" si="5"/>
        <v>25714810</v>
      </c>
      <c r="O46" s="88">
        <f t="shared" si="5"/>
        <v>-9361217</v>
      </c>
      <c r="P46" s="88">
        <f t="shared" si="5"/>
        <v>6546645</v>
      </c>
      <c r="Q46" s="88">
        <f t="shared" si="5"/>
        <v>0</v>
      </c>
      <c r="R46" s="88">
        <f t="shared" si="5"/>
        <v>-2814572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252950595</v>
      </c>
      <c r="X46" s="88">
        <f t="shared" si="5"/>
        <v>382978733</v>
      </c>
      <c r="Y46" s="88">
        <f t="shared" si="5"/>
        <v>-130028138</v>
      </c>
      <c r="Z46" s="208">
        <f>+IF(X46&lt;&gt;0,+(Y46/X46)*100,0)</f>
        <v>-33.95179073820791</v>
      </c>
      <c r="AA46" s="206">
        <f>SUM(AA44:AA45)</f>
        <v>467409563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52304896</v>
      </c>
      <c r="D48" s="217">
        <f>SUM(D46:D47)</f>
        <v>0</v>
      </c>
      <c r="E48" s="218">
        <f t="shared" si="6"/>
        <v>467409563</v>
      </c>
      <c r="F48" s="219">
        <f t="shared" si="6"/>
        <v>467409563</v>
      </c>
      <c r="G48" s="219">
        <f t="shared" si="6"/>
        <v>172517419</v>
      </c>
      <c r="H48" s="220">
        <f t="shared" si="6"/>
        <v>-43910805</v>
      </c>
      <c r="I48" s="220">
        <f t="shared" si="6"/>
        <v>101443743</v>
      </c>
      <c r="J48" s="220">
        <f t="shared" si="6"/>
        <v>230050357</v>
      </c>
      <c r="K48" s="220">
        <f t="shared" si="6"/>
        <v>-111696515</v>
      </c>
      <c r="L48" s="220">
        <f t="shared" si="6"/>
        <v>-278386745</v>
      </c>
      <c r="M48" s="219">
        <f t="shared" si="6"/>
        <v>415798070</v>
      </c>
      <c r="N48" s="219">
        <f t="shared" si="6"/>
        <v>25714810</v>
      </c>
      <c r="O48" s="220">
        <f t="shared" si="6"/>
        <v>-9361217</v>
      </c>
      <c r="P48" s="220">
        <f t="shared" si="6"/>
        <v>6546645</v>
      </c>
      <c r="Q48" s="220">
        <f t="shared" si="6"/>
        <v>0</v>
      </c>
      <c r="R48" s="220">
        <f t="shared" si="6"/>
        <v>-2814572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252950595</v>
      </c>
      <c r="X48" s="220">
        <f t="shared" si="6"/>
        <v>382978733</v>
      </c>
      <c r="Y48" s="220">
        <f t="shared" si="6"/>
        <v>-130028138</v>
      </c>
      <c r="Z48" s="221">
        <f>+IF(X48&lt;&gt;0,+(Y48/X48)*100,0)</f>
        <v>-33.95179073820791</v>
      </c>
      <c r="AA48" s="222">
        <f>SUM(AA46:AA47)</f>
        <v>467409563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49926090</v>
      </c>
      <c r="D5" s="153">
        <f>SUM(D6:D8)</f>
        <v>0</v>
      </c>
      <c r="E5" s="154">
        <f t="shared" si="0"/>
        <v>37972000</v>
      </c>
      <c r="F5" s="100">
        <f t="shared" si="0"/>
        <v>37972000</v>
      </c>
      <c r="G5" s="100">
        <f t="shared" si="0"/>
        <v>0</v>
      </c>
      <c r="H5" s="100">
        <f t="shared" si="0"/>
        <v>115600</v>
      </c>
      <c r="I5" s="100">
        <f t="shared" si="0"/>
        <v>0</v>
      </c>
      <c r="J5" s="100">
        <f t="shared" si="0"/>
        <v>115600</v>
      </c>
      <c r="K5" s="100">
        <f t="shared" si="0"/>
        <v>1071582</v>
      </c>
      <c r="L5" s="100">
        <f t="shared" si="0"/>
        <v>1072391</v>
      </c>
      <c r="M5" s="100">
        <f t="shared" si="0"/>
        <v>15013416</v>
      </c>
      <c r="N5" s="100">
        <f t="shared" si="0"/>
        <v>17157389</v>
      </c>
      <c r="O5" s="100">
        <f t="shared" si="0"/>
        <v>1378823</v>
      </c>
      <c r="P5" s="100">
        <f t="shared" si="0"/>
        <v>4242607</v>
      </c>
      <c r="Q5" s="100">
        <f t="shared" si="0"/>
        <v>22571311</v>
      </c>
      <c r="R5" s="100">
        <f t="shared" si="0"/>
        <v>28192741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45465730</v>
      </c>
      <c r="X5" s="100">
        <f t="shared" si="0"/>
        <v>28387503</v>
      </c>
      <c r="Y5" s="100">
        <f t="shared" si="0"/>
        <v>17078227</v>
      </c>
      <c r="Z5" s="137">
        <f>+IF(X5&lt;&gt;0,+(Y5/X5)*100,0)</f>
        <v>60.16107510406956</v>
      </c>
      <c r="AA5" s="153">
        <f>SUM(AA6:AA8)</f>
        <v>37972000</v>
      </c>
    </row>
    <row r="6" spans="1:27" ht="12.75">
      <c r="A6" s="138" t="s">
        <v>75</v>
      </c>
      <c r="B6" s="136"/>
      <c r="C6" s="155">
        <v>7173882</v>
      </c>
      <c r="D6" s="155"/>
      <c r="E6" s="156">
        <v>5750000</v>
      </c>
      <c r="F6" s="60">
        <v>5750000</v>
      </c>
      <c r="G6" s="60"/>
      <c r="H6" s="60"/>
      <c r="I6" s="60"/>
      <c r="J6" s="60"/>
      <c r="K6" s="60">
        <v>19227</v>
      </c>
      <c r="L6" s="60">
        <v>836197</v>
      </c>
      <c r="M6" s="60"/>
      <c r="N6" s="60">
        <v>855424</v>
      </c>
      <c r="O6" s="60"/>
      <c r="P6" s="60"/>
      <c r="Q6" s="60">
        <v>111826</v>
      </c>
      <c r="R6" s="60">
        <v>111826</v>
      </c>
      <c r="S6" s="60"/>
      <c r="T6" s="60"/>
      <c r="U6" s="60"/>
      <c r="V6" s="60"/>
      <c r="W6" s="60">
        <v>967250</v>
      </c>
      <c r="X6" s="60">
        <v>4312503</v>
      </c>
      <c r="Y6" s="60">
        <v>-3345253</v>
      </c>
      <c r="Z6" s="140">
        <v>-77.57</v>
      </c>
      <c r="AA6" s="62">
        <v>5750000</v>
      </c>
    </row>
    <row r="7" spans="1:27" ht="12.75">
      <c r="A7" s="138" t="s">
        <v>76</v>
      </c>
      <c r="B7" s="136"/>
      <c r="C7" s="157">
        <v>36291841</v>
      </c>
      <c r="D7" s="157"/>
      <c r="E7" s="158">
        <v>25710000</v>
      </c>
      <c r="F7" s="159">
        <v>25710000</v>
      </c>
      <c r="G7" s="159"/>
      <c r="H7" s="159">
        <v>115600</v>
      </c>
      <c r="I7" s="159"/>
      <c r="J7" s="159">
        <v>115600</v>
      </c>
      <c r="K7" s="159">
        <v>204307</v>
      </c>
      <c r="L7" s="159">
        <v>177817</v>
      </c>
      <c r="M7" s="159">
        <v>13797151</v>
      </c>
      <c r="N7" s="159">
        <v>14179275</v>
      </c>
      <c r="O7" s="159">
        <v>-242770</v>
      </c>
      <c r="P7" s="159">
        <v>4093384</v>
      </c>
      <c r="Q7" s="159">
        <v>2536907</v>
      </c>
      <c r="R7" s="159">
        <v>6387521</v>
      </c>
      <c r="S7" s="159"/>
      <c r="T7" s="159"/>
      <c r="U7" s="159"/>
      <c r="V7" s="159"/>
      <c r="W7" s="159">
        <v>20682396</v>
      </c>
      <c r="X7" s="159">
        <v>19275003</v>
      </c>
      <c r="Y7" s="159">
        <v>1407393</v>
      </c>
      <c r="Z7" s="141">
        <v>7.3</v>
      </c>
      <c r="AA7" s="225">
        <v>25710000</v>
      </c>
    </row>
    <row r="8" spans="1:27" ht="12.75">
      <c r="A8" s="138" t="s">
        <v>77</v>
      </c>
      <c r="B8" s="136"/>
      <c r="C8" s="155">
        <v>6460367</v>
      </c>
      <c r="D8" s="155"/>
      <c r="E8" s="156">
        <v>6512000</v>
      </c>
      <c r="F8" s="60">
        <v>6512000</v>
      </c>
      <c r="G8" s="60"/>
      <c r="H8" s="60"/>
      <c r="I8" s="60"/>
      <c r="J8" s="60"/>
      <c r="K8" s="60">
        <v>848048</v>
      </c>
      <c r="L8" s="60">
        <v>58377</v>
      </c>
      <c r="M8" s="60">
        <v>1216265</v>
      </c>
      <c r="N8" s="60">
        <v>2122690</v>
      </c>
      <c r="O8" s="60">
        <v>1621593</v>
      </c>
      <c r="P8" s="60">
        <v>149223</v>
      </c>
      <c r="Q8" s="60">
        <v>19922578</v>
      </c>
      <c r="R8" s="60">
        <v>21693394</v>
      </c>
      <c r="S8" s="60"/>
      <c r="T8" s="60"/>
      <c r="U8" s="60"/>
      <c r="V8" s="60"/>
      <c r="W8" s="60">
        <v>23816084</v>
      </c>
      <c r="X8" s="60">
        <v>4799997</v>
      </c>
      <c r="Y8" s="60">
        <v>19016087</v>
      </c>
      <c r="Z8" s="140">
        <v>396.17</v>
      </c>
      <c r="AA8" s="62">
        <v>6512000</v>
      </c>
    </row>
    <row r="9" spans="1:27" ht="12.75">
      <c r="A9" s="135" t="s">
        <v>78</v>
      </c>
      <c r="B9" s="136"/>
      <c r="C9" s="153">
        <f aca="true" t="shared" si="1" ref="C9:Y9">SUM(C10:C14)</f>
        <v>60177471</v>
      </c>
      <c r="D9" s="153">
        <f>SUM(D10:D14)</f>
        <v>0</v>
      </c>
      <c r="E9" s="154">
        <f t="shared" si="1"/>
        <v>103239000</v>
      </c>
      <c r="F9" s="100">
        <f t="shared" si="1"/>
        <v>103239000</v>
      </c>
      <c r="G9" s="100">
        <f t="shared" si="1"/>
        <v>0</v>
      </c>
      <c r="H9" s="100">
        <f t="shared" si="1"/>
        <v>0</v>
      </c>
      <c r="I9" s="100">
        <f t="shared" si="1"/>
        <v>4160509</v>
      </c>
      <c r="J9" s="100">
        <f t="shared" si="1"/>
        <v>4160509</v>
      </c>
      <c r="K9" s="100">
        <f t="shared" si="1"/>
        <v>3961432</v>
      </c>
      <c r="L9" s="100">
        <f t="shared" si="1"/>
        <v>8689359</v>
      </c>
      <c r="M9" s="100">
        <f t="shared" si="1"/>
        <v>8760880</v>
      </c>
      <c r="N9" s="100">
        <f t="shared" si="1"/>
        <v>21411671</v>
      </c>
      <c r="O9" s="100">
        <f t="shared" si="1"/>
        <v>2773337</v>
      </c>
      <c r="P9" s="100">
        <f t="shared" si="1"/>
        <v>4685665</v>
      </c>
      <c r="Q9" s="100">
        <f t="shared" si="1"/>
        <v>7793096</v>
      </c>
      <c r="R9" s="100">
        <f t="shared" si="1"/>
        <v>15252098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40824278</v>
      </c>
      <c r="X9" s="100">
        <f t="shared" si="1"/>
        <v>76471839</v>
      </c>
      <c r="Y9" s="100">
        <f t="shared" si="1"/>
        <v>-35647561</v>
      </c>
      <c r="Z9" s="137">
        <f>+IF(X9&lt;&gt;0,+(Y9/X9)*100,0)</f>
        <v>-46.615278861019675</v>
      </c>
      <c r="AA9" s="102">
        <f>SUM(AA10:AA14)</f>
        <v>103239000</v>
      </c>
    </row>
    <row r="10" spans="1:27" ht="12.75">
      <c r="A10" s="138" t="s">
        <v>79</v>
      </c>
      <c r="B10" s="136"/>
      <c r="C10" s="155">
        <v>4763482</v>
      </c>
      <c r="D10" s="155"/>
      <c r="E10" s="156">
        <v>32740000</v>
      </c>
      <c r="F10" s="60">
        <v>32740000</v>
      </c>
      <c r="G10" s="60"/>
      <c r="H10" s="60"/>
      <c r="I10" s="60">
        <v>1856511</v>
      </c>
      <c r="J10" s="60">
        <v>1856511</v>
      </c>
      <c r="K10" s="60">
        <v>952854</v>
      </c>
      <c r="L10" s="60">
        <v>2578210</v>
      </c>
      <c r="M10" s="60">
        <v>4315876</v>
      </c>
      <c r="N10" s="60">
        <v>7846940</v>
      </c>
      <c r="O10" s="60">
        <v>871278</v>
      </c>
      <c r="P10" s="60">
        <v>3466642</v>
      </c>
      <c r="Q10" s="60">
        <v>1517208</v>
      </c>
      <c r="R10" s="60">
        <v>5855128</v>
      </c>
      <c r="S10" s="60"/>
      <c r="T10" s="60"/>
      <c r="U10" s="60"/>
      <c r="V10" s="60"/>
      <c r="W10" s="60">
        <v>15558579</v>
      </c>
      <c r="X10" s="60">
        <v>31847661</v>
      </c>
      <c r="Y10" s="60">
        <v>-16289082</v>
      </c>
      <c r="Z10" s="140">
        <v>-51.15</v>
      </c>
      <c r="AA10" s="62">
        <v>32740000</v>
      </c>
    </row>
    <row r="11" spans="1:27" ht="12.75">
      <c r="A11" s="138" t="s">
        <v>80</v>
      </c>
      <c r="B11" s="136"/>
      <c r="C11" s="155">
        <v>39844220</v>
      </c>
      <c r="D11" s="155"/>
      <c r="E11" s="156">
        <v>31425000</v>
      </c>
      <c r="F11" s="60">
        <v>31425000</v>
      </c>
      <c r="G11" s="60"/>
      <c r="H11" s="60"/>
      <c r="I11" s="60">
        <v>392444</v>
      </c>
      <c r="J11" s="60">
        <v>392444</v>
      </c>
      <c r="K11" s="60">
        <v>3008371</v>
      </c>
      <c r="L11" s="60">
        <v>3744462</v>
      </c>
      <c r="M11" s="60">
        <v>2854121</v>
      </c>
      <c r="N11" s="60">
        <v>9606954</v>
      </c>
      <c r="O11" s="60">
        <v>1902059</v>
      </c>
      <c r="P11" s="60">
        <v>422823</v>
      </c>
      <c r="Q11" s="60">
        <v>3754697</v>
      </c>
      <c r="R11" s="60">
        <v>6079579</v>
      </c>
      <c r="S11" s="60"/>
      <c r="T11" s="60"/>
      <c r="U11" s="60"/>
      <c r="V11" s="60"/>
      <c r="W11" s="60">
        <v>16078977</v>
      </c>
      <c r="X11" s="60">
        <v>19875933</v>
      </c>
      <c r="Y11" s="60">
        <v>-3796956</v>
      </c>
      <c r="Z11" s="140">
        <v>-19.1</v>
      </c>
      <c r="AA11" s="62">
        <v>31425000</v>
      </c>
    </row>
    <row r="12" spans="1:27" ht="12.75">
      <c r="A12" s="138" t="s">
        <v>81</v>
      </c>
      <c r="B12" s="136"/>
      <c r="C12" s="155">
        <v>9705441</v>
      </c>
      <c r="D12" s="155"/>
      <c r="E12" s="156">
        <v>3640000</v>
      </c>
      <c r="F12" s="60">
        <v>3640000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296482</v>
      </c>
      <c r="R12" s="60">
        <v>296482</v>
      </c>
      <c r="S12" s="60"/>
      <c r="T12" s="60"/>
      <c r="U12" s="60"/>
      <c r="V12" s="60"/>
      <c r="W12" s="60">
        <v>296482</v>
      </c>
      <c r="X12" s="60">
        <v>2729997</v>
      </c>
      <c r="Y12" s="60">
        <v>-2433515</v>
      </c>
      <c r="Z12" s="140">
        <v>-89.14</v>
      </c>
      <c r="AA12" s="62">
        <v>3640000</v>
      </c>
    </row>
    <row r="13" spans="1:27" ht="12.75">
      <c r="A13" s="138" t="s">
        <v>82</v>
      </c>
      <c r="B13" s="136"/>
      <c r="C13" s="155">
        <v>5864328</v>
      </c>
      <c r="D13" s="155"/>
      <c r="E13" s="156">
        <v>35434000</v>
      </c>
      <c r="F13" s="60">
        <v>35434000</v>
      </c>
      <c r="G13" s="60"/>
      <c r="H13" s="60"/>
      <c r="I13" s="60">
        <v>1911554</v>
      </c>
      <c r="J13" s="60">
        <v>1911554</v>
      </c>
      <c r="K13" s="60">
        <v>207</v>
      </c>
      <c r="L13" s="60">
        <v>2366687</v>
      </c>
      <c r="M13" s="60">
        <v>1590883</v>
      </c>
      <c r="N13" s="60">
        <v>3957777</v>
      </c>
      <c r="O13" s="60"/>
      <c r="P13" s="60">
        <v>796200</v>
      </c>
      <c r="Q13" s="60">
        <v>2224709</v>
      </c>
      <c r="R13" s="60">
        <v>3020909</v>
      </c>
      <c r="S13" s="60"/>
      <c r="T13" s="60"/>
      <c r="U13" s="60"/>
      <c r="V13" s="60"/>
      <c r="W13" s="60">
        <v>8890240</v>
      </c>
      <c r="X13" s="60">
        <v>22018248</v>
      </c>
      <c r="Y13" s="60">
        <v>-13128008</v>
      </c>
      <c r="Z13" s="140">
        <v>-59.62</v>
      </c>
      <c r="AA13" s="62">
        <v>35434000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155818196</v>
      </c>
      <c r="D15" s="153">
        <f>SUM(D16:D18)</f>
        <v>0</v>
      </c>
      <c r="E15" s="154">
        <f t="shared" si="2"/>
        <v>293679500</v>
      </c>
      <c r="F15" s="100">
        <f t="shared" si="2"/>
        <v>293679500</v>
      </c>
      <c r="G15" s="100">
        <f t="shared" si="2"/>
        <v>0</v>
      </c>
      <c r="H15" s="100">
        <f t="shared" si="2"/>
        <v>0</v>
      </c>
      <c r="I15" s="100">
        <f t="shared" si="2"/>
        <v>27766583</v>
      </c>
      <c r="J15" s="100">
        <f t="shared" si="2"/>
        <v>27766583</v>
      </c>
      <c r="K15" s="100">
        <f t="shared" si="2"/>
        <v>14711683</v>
      </c>
      <c r="L15" s="100">
        <f t="shared" si="2"/>
        <v>13351438</v>
      </c>
      <c r="M15" s="100">
        <f t="shared" si="2"/>
        <v>22845612</v>
      </c>
      <c r="N15" s="100">
        <f t="shared" si="2"/>
        <v>50908733</v>
      </c>
      <c r="O15" s="100">
        <f t="shared" si="2"/>
        <v>13974321</v>
      </c>
      <c r="P15" s="100">
        <f t="shared" si="2"/>
        <v>19260415</v>
      </c>
      <c r="Q15" s="100">
        <f t="shared" si="2"/>
        <v>31257653</v>
      </c>
      <c r="R15" s="100">
        <f t="shared" si="2"/>
        <v>64492389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143167705</v>
      </c>
      <c r="X15" s="100">
        <f t="shared" si="2"/>
        <v>229559733</v>
      </c>
      <c r="Y15" s="100">
        <f t="shared" si="2"/>
        <v>-86392028</v>
      </c>
      <c r="Z15" s="137">
        <f>+IF(X15&lt;&gt;0,+(Y15/X15)*100,0)</f>
        <v>-37.633790068922934</v>
      </c>
      <c r="AA15" s="102">
        <f>SUM(AA16:AA18)</f>
        <v>293679500</v>
      </c>
    </row>
    <row r="16" spans="1:27" ht="12.75">
      <c r="A16" s="138" t="s">
        <v>85</v>
      </c>
      <c r="B16" s="136"/>
      <c r="C16" s="155">
        <v>23268759</v>
      </c>
      <c r="D16" s="155"/>
      <c r="E16" s="156">
        <v>31908000</v>
      </c>
      <c r="F16" s="60">
        <v>31908000</v>
      </c>
      <c r="G16" s="60"/>
      <c r="H16" s="60"/>
      <c r="I16" s="60">
        <v>2761701</v>
      </c>
      <c r="J16" s="60">
        <v>2761701</v>
      </c>
      <c r="K16" s="60"/>
      <c r="L16" s="60">
        <v>32905</v>
      </c>
      <c r="M16" s="60">
        <v>2910452</v>
      </c>
      <c r="N16" s="60">
        <v>2943357</v>
      </c>
      <c r="O16" s="60">
        <v>331099</v>
      </c>
      <c r="P16" s="60">
        <v>176947</v>
      </c>
      <c r="Q16" s="60">
        <v>290427</v>
      </c>
      <c r="R16" s="60">
        <v>798473</v>
      </c>
      <c r="S16" s="60"/>
      <c r="T16" s="60"/>
      <c r="U16" s="60"/>
      <c r="V16" s="60"/>
      <c r="W16" s="60">
        <v>6503531</v>
      </c>
      <c r="X16" s="60">
        <v>23930622</v>
      </c>
      <c r="Y16" s="60">
        <v>-17427091</v>
      </c>
      <c r="Z16" s="140">
        <v>-72.82</v>
      </c>
      <c r="AA16" s="62">
        <v>31908000</v>
      </c>
    </row>
    <row r="17" spans="1:27" ht="12.75">
      <c r="A17" s="138" t="s">
        <v>86</v>
      </c>
      <c r="B17" s="136"/>
      <c r="C17" s="155">
        <v>130954958</v>
      </c>
      <c r="D17" s="155"/>
      <c r="E17" s="156">
        <v>260311500</v>
      </c>
      <c r="F17" s="60">
        <v>260311500</v>
      </c>
      <c r="G17" s="60"/>
      <c r="H17" s="60"/>
      <c r="I17" s="60">
        <v>25004882</v>
      </c>
      <c r="J17" s="60">
        <v>25004882</v>
      </c>
      <c r="K17" s="60">
        <v>14711683</v>
      </c>
      <c r="L17" s="60">
        <v>13318533</v>
      </c>
      <c r="M17" s="60">
        <v>19935160</v>
      </c>
      <c r="N17" s="60">
        <v>47965376</v>
      </c>
      <c r="O17" s="60">
        <v>13626722</v>
      </c>
      <c r="P17" s="60">
        <v>18988090</v>
      </c>
      <c r="Q17" s="60">
        <v>30480137</v>
      </c>
      <c r="R17" s="60">
        <v>63094949</v>
      </c>
      <c r="S17" s="60"/>
      <c r="T17" s="60"/>
      <c r="U17" s="60"/>
      <c r="V17" s="60"/>
      <c r="W17" s="60">
        <v>136065207</v>
      </c>
      <c r="X17" s="60">
        <v>204534108</v>
      </c>
      <c r="Y17" s="60">
        <v>-68468901</v>
      </c>
      <c r="Z17" s="140">
        <v>-33.48</v>
      </c>
      <c r="AA17" s="62">
        <v>260311500</v>
      </c>
    </row>
    <row r="18" spans="1:27" ht="12.75">
      <c r="A18" s="138" t="s">
        <v>87</v>
      </c>
      <c r="B18" s="136"/>
      <c r="C18" s="155">
        <v>1594479</v>
      </c>
      <c r="D18" s="155"/>
      <c r="E18" s="156">
        <v>1460000</v>
      </c>
      <c r="F18" s="60">
        <v>1460000</v>
      </c>
      <c r="G18" s="60"/>
      <c r="H18" s="60"/>
      <c r="I18" s="60"/>
      <c r="J18" s="60"/>
      <c r="K18" s="60"/>
      <c r="L18" s="60"/>
      <c r="M18" s="60"/>
      <c r="N18" s="60"/>
      <c r="O18" s="60">
        <v>16500</v>
      </c>
      <c r="P18" s="60">
        <v>95378</v>
      </c>
      <c r="Q18" s="60">
        <v>487089</v>
      </c>
      <c r="R18" s="60">
        <v>598967</v>
      </c>
      <c r="S18" s="60"/>
      <c r="T18" s="60"/>
      <c r="U18" s="60"/>
      <c r="V18" s="60"/>
      <c r="W18" s="60">
        <v>598967</v>
      </c>
      <c r="X18" s="60">
        <v>1095003</v>
      </c>
      <c r="Y18" s="60">
        <v>-496036</v>
      </c>
      <c r="Z18" s="140">
        <v>-45.3</v>
      </c>
      <c r="AA18" s="62">
        <v>1460000</v>
      </c>
    </row>
    <row r="19" spans="1:27" ht="12.75">
      <c r="A19" s="135" t="s">
        <v>88</v>
      </c>
      <c r="B19" s="142"/>
      <c r="C19" s="153">
        <f aca="true" t="shared" si="3" ref="C19:Y19">SUM(C20:C23)</f>
        <v>214690021</v>
      </c>
      <c r="D19" s="153">
        <f>SUM(D20:D23)</f>
        <v>0</v>
      </c>
      <c r="E19" s="154">
        <f t="shared" si="3"/>
        <v>291350500</v>
      </c>
      <c r="F19" s="100">
        <f t="shared" si="3"/>
        <v>291350500</v>
      </c>
      <c r="G19" s="100">
        <f t="shared" si="3"/>
        <v>0</v>
      </c>
      <c r="H19" s="100">
        <f t="shared" si="3"/>
        <v>0</v>
      </c>
      <c r="I19" s="100">
        <f t="shared" si="3"/>
        <v>8605722</v>
      </c>
      <c r="J19" s="100">
        <f t="shared" si="3"/>
        <v>8605722</v>
      </c>
      <c r="K19" s="100">
        <f t="shared" si="3"/>
        <v>22084949</v>
      </c>
      <c r="L19" s="100">
        <f t="shared" si="3"/>
        <v>16346617</v>
      </c>
      <c r="M19" s="100">
        <f t="shared" si="3"/>
        <v>5401760</v>
      </c>
      <c r="N19" s="100">
        <f t="shared" si="3"/>
        <v>43833326</v>
      </c>
      <c r="O19" s="100">
        <f t="shared" si="3"/>
        <v>22516514</v>
      </c>
      <c r="P19" s="100">
        <f t="shared" si="3"/>
        <v>8590471</v>
      </c>
      <c r="Q19" s="100">
        <f t="shared" si="3"/>
        <v>10733802</v>
      </c>
      <c r="R19" s="100">
        <f t="shared" si="3"/>
        <v>41840787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94279835</v>
      </c>
      <c r="X19" s="100">
        <f t="shared" si="3"/>
        <v>106050789</v>
      </c>
      <c r="Y19" s="100">
        <f t="shared" si="3"/>
        <v>-11770954</v>
      </c>
      <c r="Z19" s="137">
        <f>+IF(X19&lt;&gt;0,+(Y19/X19)*100,0)</f>
        <v>-11.099355422994543</v>
      </c>
      <c r="AA19" s="102">
        <f>SUM(AA20:AA23)</f>
        <v>291350500</v>
      </c>
    </row>
    <row r="20" spans="1:27" ht="12.75">
      <c r="A20" s="138" t="s">
        <v>89</v>
      </c>
      <c r="B20" s="136"/>
      <c r="C20" s="155">
        <v>99058583</v>
      </c>
      <c r="D20" s="155"/>
      <c r="E20" s="156">
        <v>190720500</v>
      </c>
      <c r="F20" s="60">
        <v>190720500</v>
      </c>
      <c r="G20" s="60"/>
      <c r="H20" s="60"/>
      <c r="I20" s="60">
        <v>3291050</v>
      </c>
      <c r="J20" s="60">
        <v>3291050</v>
      </c>
      <c r="K20" s="60">
        <v>1283200</v>
      </c>
      <c r="L20" s="60">
        <v>4710660</v>
      </c>
      <c r="M20" s="60">
        <v>2412060</v>
      </c>
      <c r="N20" s="60">
        <v>8405920</v>
      </c>
      <c r="O20" s="60">
        <v>10585325</v>
      </c>
      <c r="P20" s="60">
        <v>7245339</v>
      </c>
      <c r="Q20" s="60">
        <v>5701099</v>
      </c>
      <c r="R20" s="60">
        <v>23531763</v>
      </c>
      <c r="S20" s="60"/>
      <c r="T20" s="60"/>
      <c r="U20" s="60"/>
      <c r="V20" s="60"/>
      <c r="W20" s="60">
        <v>35228733</v>
      </c>
      <c r="X20" s="60">
        <v>24339753</v>
      </c>
      <c r="Y20" s="60">
        <v>10888980</v>
      </c>
      <c r="Z20" s="140">
        <v>44.74</v>
      </c>
      <c r="AA20" s="62">
        <v>190720500</v>
      </c>
    </row>
    <row r="21" spans="1:27" ht="12.75">
      <c r="A21" s="138" t="s">
        <v>90</v>
      </c>
      <c r="B21" s="136"/>
      <c r="C21" s="155">
        <v>74722681</v>
      </c>
      <c r="D21" s="155"/>
      <c r="E21" s="156">
        <v>58727500</v>
      </c>
      <c r="F21" s="60">
        <v>58727500</v>
      </c>
      <c r="G21" s="60"/>
      <c r="H21" s="60"/>
      <c r="I21" s="60">
        <v>2240166</v>
      </c>
      <c r="J21" s="60">
        <v>2240166</v>
      </c>
      <c r="K21" s="60">
        <v>19175198</v>
      </c>
      <c r="L21" s="60">
        <v>8577040</v>
      </c>
      <c r="M21" s="60">
        <v>2448141</v>
      </c>
      <c r="N21" s="60">
        <v>30200379</v>
      </c>
      <c r="O21" s="60">
        <v>7252657</v>
      </c>
      <c r="P21" s="60">
        <v>149443</v>
      </c>
      <c r="Q21" s="60">
        <v>3122088</v>
      </c>
      <c r="R21" s="60">
        <v>10524188</v>
      </c>
      <c r="S21" s="60"/>
      <c r="T21" s="60"/>
      <c r="U21" s="60"/>
      <c r="V21" s="60"/>
      <c r="W21" s="60">
        <v>42964733</v>
      </c>
      <c r="X21" s="60">
        <v>49286412</v>
      </c>
      <c r="Y21" s="60">
        <v>-6321679</v>
      </c>
      <c r="Z21" s="140">
        <v>-12.83</v>
      </c>
      <c r="AA21" s="62">
        <v>58727500</v>
      </c>
    </row>
    <row r="22" spans="1:27" ht="12.75">
      <c r="A22" s="138" t="s">
        <v>91</v>
      </c>
      <c r="B22" s="136"/>
      <c r="C22" s="157">
        <v>37451282</v>
      </c>
      <c r="D22" s="157"/>
      <c r="E22" s="158">
        <v>31402500</v>
      </c>
      <c r="F22" s="159">
        <v>31402500</v>
      </c>
      <c r="G22" s="159"/>
      <c r="H22" s="159"/>
      <c r="I22" s="159">
        <v>3074506</v>
      </c>
      <c r="J22" s="159">
        <v>3074506</v>
      </c>
      <c r="K22" s="159">
        <v>1626551</v>
      </c>
      <c r="L22" s="159">
        <v>3058917</v>
      </c>
      <c r="M22" s="159">
        <v>541559</v>
      </c>
      <c r="N22" s="159">
        <v>5227027</v>
      </c>
      <c r="O22" s="159">
        <v>4678532</v>
      </c>
      <c r="P22" s="159">
        <v>1195689</v>
      </c>
      <c r="Q22" s="159">
        <v>776911</v>
      </c>
      <c r="R22" s="159">
        <v>6651132</v>
      </c>
      <c r="S22" s="159"/>
      <c r="T22" s="159"/>
      <c r="U22" s="159"/>
      <c r="V22" s="159"/>
      <c r="W22" s="159">
        <v>14952665</v>
      </c>
      <c r="X22" s="159">
        <v>24549624</v>
      </c>
      <c r="Y22" s="159">
        <v>-9596959</v>
      </c>
      <c r="Z22" s="141">
        <v>-39.09</v>
      </c>
      <c r="AA22" s="225">
        <v>31402500</v>
      </c>
    </row>
    <row r="23" spans="1:27" ht="12.75">
      <c r="A23" s="138" t="s">
        <v>92</v>
      </c>
      <c r="B23" s="136"/>
      <c r="C23" s="155">
        <v>3457475</v>
      </c>
      <c r="D23" s="155"/>
      <c r="E23" s="156">
        <v>10500000</v>
      </c>
      <c r="F23" s="60">
        <v>10500000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1133704</v>
      </c>
      <c r="R23" s="60">
        <v>1133704</v>
      </c>
      <c r="S23" s="60"/>
      <c r="T23" s="60"/>
      <c r="U23" s="60"/>
      <c r="V23" s="60"/>
      <c r="W23" s="60">
        <v>1133704</v>
      </c>
      <c r="X23" s="60">
        <v>7875000</v>
      </c>
      <c r="Y23" s="60">
        <v>-6741296</v>
      </c>
      <c r="Z23" s="140">
        <v>-85.6</v>
      </c>
      <c r="AA23" s="62">
        <v>10500000</v>
      </c>
    </row>
    <row r="24" spans="1:27" ht="12.75">
      <c r="A24" s="135" t="s">
        <v>93</v>
      </c>
      <c r="B24" s="142"/>
      <c r="C24" s="153">
        <v>2357470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>
        <v>71450</v>
      </c>
      <c r="N24" s="100">
        <v>71450</v>
      </c>
      <c r="O24" s="100"/>
      <c r="P24" s="100"/>
      <c r="Q24" s="100">
        <v>340001</v>
      </c>
      <c r="R24" s="100">
        <v>340001</v>
      </c>
      <c r="S24" s="100"/>
      <c r="T24" s="100"/>
      <c r="U24" s="100"/>
      <c r="V24" s="100"/>
      <c r="W24" s="100">
        <v>411451</v>
      </c>
      <c r="X24" s="100"/>
      <c r="Y24" s="100">
        <v>411451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482969248</v>
      </c>
      <c r="D25" s="217">
        <f>+D5+D9+D15+D19+D24</f>
        <v>0</v>
      </c>
      <c r="E25" s="230">
        <f t="shared" si="4"/>
        <v>726241000</v>
      </c>
      <c r="F25" s="219">
        <f t="shared" si="4"/>
        <v>726241000</v>
      </c>
      <c r="G25" s="219">
        <f t="shared" si="4"/>
        <v>0</v>
      </c>
      <c r="H25" s="219">
        <f t="shared" si="4"/>
        <v>115600</v>
      </c>
      <c r="I25" s="219">
        <f t="shared" si="4"/>
        <v>40532814</v>
      </c>
      <c r="J25" s="219">
        <f t="shared" si="4"/>
        <v>40648414</v>
      </c>
      <c r="K25" s="219">
        <f t="shared" si="4"/>
        <v>41829646</v>
      </c>
      <c r="L25" s="219">
        <f t="shared" si="4"/>
        <v>39459805</v>
      </c>
      <c r="M25" s="219">
        <f t="shared" si="4"/>
        <v>52093118</v>
      </c>
      <c r="N25" s="219">
        <f t="shared" si="4"/>
        <v>133382569</v>
      </c>
      <c r="O25" s="219">
        <f t="shared" si="4"/>
        <v>40642995</v>
      </c>
      <c r="P25" s="219">
        <f t="shared" si="4"/>
        <v>36779158</v>
      </c>
      <c r="Q25" s="219">
        <f t="shared" si="4"/>
        <v>72695863</v>
      </c>
      <c r="R25" s="219">
        <f t="shared" si="4"/>
        <v>150118016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324148999</v>
      </c>
      <c r="X25" s="219">
        <f t="shared" si="4"/>
        <v>440469864</v>
      </c>
      <c r="Y25" s="219">
        <f t="shared" si="4"/>
        <v>-116320865</v>
      </c>
      <c r="Z25" s="231">
        <f>+IF(X25&lt;&gt;0,+(Y25/X25)*100,0)</f>
        <v>-26.40835946043292</v>
      </c>
      <c r="AA25" s="232">
        <f>+AA5+AA9+AA15+AA19+AA24</f>
        <v>726241000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274787874</v>
      </c>
      <c r="D28" s="155"/>
      <c r="E28" s="156">
        <v>428074000</v>
      </c>
      <c r="F28" s="60">
        <v>428074000</v>
      </c>
      <c r="G28" s="60"/>
      <c r="H28" s="60"/>
      <c r="I28" s="60">
        <v>30177837</v>
      </c>
      <c r="J28" s="60">
        <v>30177837</v>
      </c>
      <c r="K28" s="60">
        <v>33552543</v>
      </c>
      <c r="L28" s="60">
        <v>26461121</v>
      </c>
      <c r="M28" s="60">
        <v>23388998</v>
      </c>
      <c r="N28" s="60">
        <v>83402662</v>
      </c>
      <c r="O28" s="60">
        <v>35417445</v>
      </c>
      <c r="P28" s="60">
        <v>18545339</v>
      </c>
      <c r="Q28" s="60">
        <v>41978691</v>
      </c>
      <c r="R28" s="60">
        <v>95941475</v>
      </c>
      <c r="S28" s="60"/>
      <c r="T28" s="60"/>
      <c r="U28" s="60"/>
      <c r="V28" s="60"/>
      <c r="W28" s="60">
        <v>209521974</v>
      </c>
      <c r="X28" s="60">
        <v>339359247</v>
      </c>
      <c r="Y28" s="60">
        <v>-129837273</v>
      </c>
      <c r="Z28" s="140">
        <v>-38.26</v>
      </c>
      <c r="AA28" s="155">
        <v>428074000</v>
      </c>
    </row>
    <row r="29" spans="1:27" ht="12.75">
      <c r="A29" s="234" t="s">
        <v>134</v>
      </c>
      <c r="B29" s="136"/>
      <c r="C29" s="155">
        <v>17710298</v>
      </c>
      <c r="D29" s="155"/>
      <c r="E29" s="156">
        <v>19899000</v>
      </c>
      <c r="F29" s="60">
        <v>19899000</v>
      </c>
      <c r="G29" s="60"/>
      <c r="H29" s="60"/>
      <c r="I29" s="60">
        <v>1856511</v>
      </c>
      <c r="J29" s="60">
        <v>1856511</v>
      </c>
      <c r="K29" s="60">
        <v>710924</v>
      </c>
      <c r="L29" s="60">
        <v>1441866</v>
      </c>
      <c r="M29" s="60"/>
      <c r="N29" s="60">
        <v>2152790</v>
      </c>
      <c r="O29" s="60">
        <v>986</v>
      </c>
      <c r="P29" s="60">
        <v>2113166</v>
      </c>
      <c r="Q29" s="60">
        <v>1517208</v>
      </c>
      <c r="R29" s="60">
        <v>3631360</v>
      </c>
      <c r="S29" s="60"/>
      <c r="T29" s="60"/>
      <c r="U29" s="60"/>
      <c r="V29" s="60"/>
      <c r="W29" s="60">
        <v>7640661</v>
      </c>
      <c r="X29" s="60">
        <v>11250000</v>
      </c>
      <c r="Y29" s="60">
        <v>-3609339</v>
      </c>
      <c r="Z29" s="140">
        <v>-32.08</v>
      </c>
      <c r="AA29" s="62">
        <v>19899000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292498172</v>
      </c>
      <c r="D32" s="210">
        <f>SUM(D28:D31)</f>
        <v>0</v>
      </c>
      <c r="E32" s="211">
        <f t="shared" si="5"/>
        <v>447973000</v>
      </c>
      <c r="F32" s="77">
        <f t="shared" si="5"/>
        <v>447973000</v>
      </c>
      <c r="G32" s="77">
        <f t="shared" si="5"/>
        <v>0</v>
      </c>
      <c r="H32" s="77">
        <f t="shared" si="5"/>
        <v>0</v>
      </c>
      <c r="I32" s="77">
        <f t="shared" si="5"/>
        <v>32034348</v>
      </c>
      <c r="J32" s="77">
        <f t="shared" si="5"/>
        <v>32034348</v>
      </c>
      <c r="K32" s="77">
        <f t="shared" si="5"/>
        <v>34263467</v>
      </c>
      <c r="L32" s="77">
        <f t="shared" si="5"/>
        <v>27902987</v>
      </c>
      <c r="M32" s="77">
        <f t="shared" si="5"/>
        <v>23388998</v>
      </c>
      <c r="N32" s="77">
        <f t="shared" si="5"/>
        <v>85555452</v>
      </c>
      <c r="O32" s="77">
        <f t="shared" si="5"/>
        <v>35418431</v>
      </c>
      <c r="P32" s="77">
        <f t="shared" si="5"/>
        <v>20658505</v>
      </c>
      <c r="Q32" s="77">
        <f t="shared" si="5"/>
        <v>43495899</v>
      </c>
      <c r="R32" s="77">
        <f t="shared" si="5"/>
        <v>99572835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217162635</v>
      </c>
      <c r="X32" s="77">
        <f t="shared" si="5"/>
        <v>350609247</v>
      </c>
      <c r="Y32" s="77">
        <f t="shared" si="5"/>
        <v>-133446612</v>
      </c>
      <c r="Z32" s="212">
        <f>+IF(X32&lt;&gt;0,+(Y32/X32)*100,0)</f>
        <v>-38.06134981944729</v>
      </c>
      <c r="AA32" s="79">
        <f>SUM(AA28:AA31)</f>
        <v>447973000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62181455</v>
      </c>
      <c r="D34" s="155"/>
      <c r="E34" s="156">
        <v>158268000</v>
      </c>
      <c r="F34" s="60">
        <v>158268000</v>
      </c>
      <c r="G34" s="60"/>
      <c r="H34" s="60"/>
      <c r="I34" s="60">
        <v>2409447</v>
      </c>
      <c r="J34" s="60">
        <v>2409447</v>
      </c>
      <c r="K34" s="60">
        <v>898769</v>
      </c>
      <c r="L34" s="60">
        <v>1499943</v>
      </c>
      <c r="M34" s="60">
        <v>1672481</v>
      </c>
      <c r="N34" s="60">
        <v>4071193</v>
      </c>
      <c r="O34" s="60"/>
      <c r="P34" s="60">
        <v>5665692</v>
      </c>
      <c r="Q34" s="60">
        <v>594512</v>
      </c>
      <c r="R34" s="60">
        <v>6260204</v>
      </c>
      <c r="S34" s="60"/>
      <c r="T34" s="60"/>
      <c r="U34" s="60"/>
      <c r="V34" s="60"/>
      <c r="W34" s="60">
        <v>12740844</v>
      </c>
      <c r="X34" s="60"/>
      <c r="Y34" s="60">
        <v>12740844</v>
      </c>
      <c r="Z34" s="140"/>
      <c r="AA34" s="62">
        <v>158268000</v>
      </c>
    </row>
    <row r="35" spans="1:27" ht="12.75">
      <c r="A35" s="237" t="s">
        <v>53</v>
      </c>
      <c r="B35" s="136"/>
      <c r="C35" s="155">
        <v>128289621</v>
      </c>
      <c r="D35" s="155"/>
      <c r="E35" s="156">
        <v>120000000</v>
      </c>
      <c r="F35" s="60">
        <v>120000000</v>
      </c>
      <c r="G35" s="60"/>
      <c r="H35" s="60">
        <v>115600</v>
      </c>
      <c r="I35" s="60">
        <v>6089019</v>
      </c>
      <c r="J35" s="60">
        <v>6204619</v>
      </c>
      <c r="K35" s="60">
        <v>6667410</v>
      </c>
      <c r="L35" s="60">
        <v>10056875</v>
      </c>
      <c r="M35" s="60">
        <v>27031639</v>
      </c>
      <c r="N35" s="60">
        <v>43755924</v>
      </c>
      <c r="O35" s="60">
        <v>5224564</v>
      </c>
      <c r="P35" s="60">
        <v>10454961</v>
      </c>
      <c r="Q35" s="60">
        <v>28605452</v>
      </c>
      <c r="R35" s="60">
        <v>44284977</v>
      </c>
      <c r="S35" s="60"/>
      <c r="T35" s="60"/>
      <c r="U35" s="60"/>
      <c r="V35" s="60"/>
      <c r="W35" s="60">
        <v>94245520</v>
      </c>
      <c r="X35" s="60">
        <v>90000000</v>
      </c>
      <c r="Y35" s="60">
        <v>4245520</v>
      </c>
      <c r="Z35" s="140">
        <v>4.72</v>
      </c>
      <c r="AA35" s="62">
        <v>120000000</v>
      </c>
    </row>
    <row r="36" spans="1:27" ht="12.75">
      <c r="A36" s="238" t="s">
        <v>139</v>
      </c>
      <c r="B36" s="149"/>
      <c r="C36" s="222">
        <f aca="true" t="shared" si="6" ref="C36:Y36">SUM(C32:C35)</f>
        <v>482969248</v>
      </c>
      <c r="D36" s="222">
        <f>SUM(D32:D35)</f>
        <v>0</v>
      </c>
      <c r="E36" s="218">
        <f t="shared" si="6"/>
        <v>726241000</v>
      </c>
      <c r="F36" s="220">
        <f t="shared" si="6"/>
        <v>726241000</v>
      </c>
      <c r="G36" s="220">
        <f t="shared" si="6"/>
        <v>0</v>
      </c>
      <c r="H36" s="220">
        <f t="shared" si="6"/>
        <v>115600</v>
      </c>
      <c r="I36" s="220">
        <f t="shared" si="6"/>
        <v>40532814</v>
      </c>
      <c r="J36" s="220">
        <f t="shared" si="6"/>
        <v>40648414</v>
      </c>
      <c r="K36" s="220">
        <f t="shared" si="6"/>
        <v>41829646</v>
      </c>
      <c r="L36" s="220">
        <f t="shared" si="6"/>
        <v>39459805</v>
      </c>
      <c r="M36" s="220">
        <f t="shared" si="6"/>
        <v>52093118</v>
      </c>
      <c r="N36" s="220">
        <f t="shared" si="6"/>
        <v>133382569</v>
      </c>
      <c r="O36" s="220">
        <f t="shared" si="6"/>
        <v>40642995</v>
      </c>
      <c r="P36" s="220">
        <f t="shared" si="6"/>
        <v>36779158</v>
      </c>
      <c r="Q36" s="220">
        <f t="shared" si="6"/>
        <v>72695863</v>
      </c>
      <c r="R36" s="220">
        <f t="shared" si="6"/>
        <v>150118016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324148999</v>
      </c>
      <c r="X36" s="220">
        <f t="shared" si="6"/>
        <v>440609247</v>
      </c>
      <c r="Y36" s="220">
        <f t="shared" si="6"/>
        <v>-116460248</v>
      </c>
      <c r="Z36" s="221">
        <f>+IF(X36&lt;&gt;0,+(Y36/X36)*100,0)</f>
        <v>-26.431639552040544</v>
      </c>
      <c r="AA36" s="239">
        <f>SUM(AA32:AA35)</f>
        <v>726241000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83861204</v>
      </c>
      <c r="D6" s="155"/>
      <c r="E6" s="59">
        <v>100068000</v>
      </c>
      <c r="F6" s="60">
        <v>100068000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75051000</v>
      </c>
      <c r="Y6" s="60">
        <v>-75051000</v>
      </c>
      <c r="Z6" s="140">
        <v>-100</v>
      </c>
      <c r="AA6" s="62">
        <v>100068000</v>
      </c>
    </row>
    <row r="7" spans="1:27" ht="12.75">
      <c r="A7" s="249" t="s">
        <v>144</v>
      </c>
      <c r="B7" s="182"/>
      <c r="C7" s="155">
        <v>887199360</v>
      </c>
      <c r="D7" s="155"/>
      <c r="E7" s="59">
        <v>951589000</v>
      </c>
      <c r="F7" s="60">
        <v>951589000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713691750</v>
      </c>
      <c r="Y7" s="60">
        <v>-713691750</v>
      </c>
      <c r="Z7" s="140">
        <v>-100</v>
      </c>
      <c r="AA7" s="62">
        <v>951589000</v>
      </c>
    </row>
    <row r="8" spans="1:27" ht="12.75">
      <c r="A8" s="249" t="s">
        <v>145</v>
      </c>
      <c r="B8" s="182"/>
      <c r="C8" s="155">
        <v>888164024</v>
      </c>
      <c r="D8" s="155"/>
      <c r="E8" s="59">
        <v>965246782</v>
      </c>
      <c r="F8" s="60">
        <v>965246782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723935087</v>
      </c>
      <c r="Y8" s="60">
        <v>-723935087</v>
      </c>
      <c r="Z8" s="140">
        <v>-100</v>
      </c>
      <c r="AA8" s="62">
        <v>965246782</v>
      </c>
    </row>
    <row r="9" spans="1:27" ht="12.75">
      <c r="A9" s="249" t="s">
        <v>146</v>
      </c>
      <c r="B9" s="182"/>
      <c r="C9" s="155">
        <v>370252082</v>
      </c>
      <c r="D9" s="155"/>
      <c r="E9" s="59">
        <v>376444000</v>
      </c>
      <c r="F9" s="60">
        <v>376444000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282333000</v>
      </c>
      <c r="Y9" s="60">
        <v>-282333000</v>
      </c>
      <c r="Z9" s="140">
        <v>-100</v>
      </c>
      <c r="AA9" s="62">
        <v>376444000</v>
      </c>
    </row>
    <row r="10" spans="1:27" ht="12.75">
      <c r="A10" s="249" t="s">
        <v>147</v>
      </c>
      <c r="B10" s="182"/>
      <c r="C10" s="155">
        <v>8318183</v>
      </c>
      <c r="D10" s="155"/>
      <c r="E10" s="59">
        <v>43081</v>
      </c>
      <c r="F10" s="60">
        <v>43081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32311</v>
      </c>
      <c r="Y10" s="159">
        <v>-32311</v>
      </c>
      <c r="Z10" s="141">
        <v>-100</v>
      </c>
      <c r="AA10" s="225">
        <v>43081</v>
      </c>
    </row>
    <row r="11" spans="1:27" ht="12.75">
      <c r="A11" s="249" t="s">
        <v>148</v>
      </c>
      <c r="B11" s="182"/>
      <c r="C11" s="155">
        <v>65151366</v>
      </c>
      <c r="D11" s="155"/>
      <c r="E11" s="59">
        <v>741893006</v>
      </c>
      <c r="F11" s="60">
        <v>741893006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556419755</v>
      </c>
      <c r="Y11" s="60">
        <v>-556419755</v>
      </c>
      <c r="Z11" s="140">
        <v>-100</v>
      </c>
      <c r="AA11" s="62">
        <v>741893006</v>
      </c>
    </row>
    <row r="12" spans="1:27" ht="12.75">
      <c r="A12" s="250" t="s">
        <v>56</v>
      </c>
      <c r="B12" s="251"/>
      <c r="C12" s="168">
        <f aca="true" t="shared" si="0" ref="C12:Y12">SUM(C6:C11)</f>
        <v>2302946219</v>
      </c>
      <c r="D12" s="168">
        <f>SUM(D6:D11)</f>
        <v>0</v>
      </c>
      <c r="E12" s="72">
        <f t="shared" si="0"/>
        <v>3135283869</v>
      </c>
      <c r="F12" s="73">
        <f t="shared" si="0"/>
        <v>3135283869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2351462903</v>
      </c>
      <c r="Y12" s="73">
        <f t="shared" si="0"/>
        <v>-2351462903</v>
      </c>
      <c r="Z12" s="170">
        <f>+IF(X12&lt;&gt;0,+(Y12/X12)*100,0)</f>
        <v>-100</v>
      </c>
      <c r="AA12" s="74">
        <f>SUM(AA6:AA11)</f>
        <v>3135283869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10317110</v>
      </c>
      <c r="D15" s="155"/>
      <c r="E15" s="59">
        <v>9455112</v>
      </c>
      <c r="F15" s="60">
        <v>9455112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7091334</v>
      </c>
      <c r="Y15" s="60">
        <v>-7091334</v>
      </c>
      <c r="Z15" s="140">
        <v>-100</v>
      </c>
      <c r="AA15" s="62">
        <v>9455112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656408640</v>
      </c>
      <c r="D17" s="155"/>
      <c r="E17" s="59">
        <v>356913816</v>
      </c>
      <c r="F17" s="60">
        <v>356913816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267685362</v>
      </c>
      <c r="Y17" s="60">
        <v>-267685362</v>
      </c>
      <c r="Z17" s="140">
        <v>-100</v>
      </c>
      <c r="AA17" s="62">
        <v>356913816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7159526467</v>
      </c>
      <c r="D19" s="155"/>
      <c r="E19" s="59">
        <v>7021207000</v>
      </c>
      <c r="F19" s="60">
        <v>7021207000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5265905250</v>
      </c>
      <c r="Y19" s="60">
        <v>-5265905250</v>
      </c>
      <c r="Z19" s="140">
        <v>-100</v>
      </c>
      <c r="AA19" s="62">
        <v>7021207000</v>
      </c>
    </row>
    <row r="20" spans="1:27" ht="12.75">
      <c r="A20" s="249" t="s">
        <v>155</v>
      </c>
      <c r="B20" s="182"/>
      <c r="C20" s="155">
        <v>54275801</v>
      </c>
      <c r="D20" s="155"/>
      <c r="E20" s="59">
        <v>46520046</v>
      </c>
      <c r="F20" s="60">
        <v>46520046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34890035</v>
      </c>
      <c r="Y20" s="60">
        <v>-34890035</v>
      </c>
      <c r="Z20" s="140">
        <v>-100</v>
      </c>
      <c r="AA20" s="62">
        <v>46520046</v>
      </c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39518564</v>
      </c>
      <c r="D22" s="155"/>
      <c r="E22" s="59">
        <v>27283200</v>
      </c>
      <c r="F22" s="60">
        <v>27283200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20462400</v>
      </c>
      <c r="Y22" s="60">
        <v>-20462400</v>
      </c>
      <c r="Z22" s="140">
        <v>-100</v>
      </c>
      <c r="AA22" s="62">
        <v>27283200</v>
      </c>
    </row>
    <row r="23" spans="1:27" ht="12.75">
      <c r="A23" s="249" t="s">
        <v>158</v>
      </c>
      <c r="B23" s="182"/>
      <c r="C23" s="155"/>
      <c r="D23" s="155"/>
      <c r="E23" s="59">
        <v>179008026</v>
      </c>
      <c r="F23" s="60">
        <v>179008026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134256020</v>
      </c>
      <c r="Y23" s="159">
        <v>-134256020</v>
      </c>
      <c r="Z23" s="141">
        <v>-100</v>
      </c>
      <c r="AA23" s="225">
        <v>179008026</v>
      </c>
    </row>
    <row r="24" spans="1:27" ht="12.75">
      <c r="A24" s="250" t="s">
        <v>57</v>
      </c>
      <c r="B24" s="253"/>
      <c r="C24" s="168">
        <f aca="true" t="shared" si="1" ref="C24:Y24">SUM(C15:C23)</f>
        <v>7920046582</v>
      </c>
      <c r="D24" s="168">
        <f>SUM(D15:D23)</f>
        <v>0</v>
      </c>
      <c r="E24" s="76">
        <f t="shared" si="1"/>
        <v>7640387200</v>
      </c>
      <c r="F24" s="77">
        <f t="shared" si="1"/>
        <v>7640387200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5730290401</v>
      </c>
      <c r="Y24" s="77">
        <f t="shared" si="1"/>
        <v>-5730290401</v>
      </c>
      <c r="Z24" s="212">
        <f>+IF(X24&lt;&gt;0,+(Y24/X24)*100,0)</f>
        <v>-100</v>
      </c>
      <c r="AA24" s="79">
        <f>SUM(AA15:AA23)</f>
        <v>7640387200</v>
      </c>
    </row>
    <row r="25" spans="1:27" ht="12.75">
      <c r="A25" s="250" t="s">
        <v>159</v>
      </c>
      <c r="B25" s="251"/>
      <c r="C25" s="168">
        <f aca="true" t="shared" si="2" ref="C25:Y25">+C12+C24</f>
        <v>10222992801</v>
      </c>
      <c r="D25" s="168">
        <f>+D12+D24</f>
        <v>0</v>
      </c>
      <c r="E25" s="72">
        <f t="shared" si="2"/>
        <v>10775671069</v>
      </c>
      <c r="F25" s="73">
        <f t="shared" si="2"/>
        <v>10775671069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8081753304</v>
      </c>
      <c r="Y25" s="73">
        <f t="shared" si="2"/>
        <v>-8081753304</v>
      </c>
      <c r="Z25" s="170">
        <f>+IF(X25&lt;&gt;0,+(Y25/X25)*100,0)</f>
        <v>-100</v>
      </c>
      <c r="AA25" s="74">
        <f>+AA12+AA24</f>
        <v>10775671069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69315474</v>
      </c>
      <c r="D30" s="155"/>
      <c r="E30" s="59">
        <v>67761975</v>
      </c>
      <c r="F30" s="60">
        <v>67761975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50821481</v>
      </c>
      <c r="Y30" s="60">
        <v>-50821481</v>
      </c>
      <c r="Z30" s="140">
        <v>-100</v>
      </c>
      <c r="AA30" s="62">
        <v>67761975</v>
      </c>
    </row>
    <row r="31" spans="1:27" ht="12.75">
      <c r="A31" s="249" t="s">
        <v>163</v>
      </c>
      <c r="B31" s="182"/>
      <c r="C31" s="155">
        <v>92378188</v>
      </c>
      <c r="D31" s="155"/>
      <c r="E31" s="59">
        <v>92797900</v>
      </c>
      <c r="F31" s="60">
        <v>92797900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69598425</v>
      </c>
      <c r="Y31" s="60">
        <v>-69598425</v>
      </c>
      <c r="Z31" s="140">
        <v>-100</v>
      </c>
      <c r="AA31" s="62">
        <v>92797900</v>
      </c>
    </row>
    <row r="32" spans="1:27" ht="12.75">
      <c r="A32" s="249" t="s">
        <v>164</v>
      </c>
      <c r="B32" s="182"/>
      <c r="C32" s="155">
        <v>843521489</v>
      </c>
      <c r="D32" s="155"/>
      <c r="E32" s="59">
        <v>1152457000</v>
      </c>
      <c r="F32" s="60">
        <v>1152457000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864342750</v>
      </c>
      <c r="Y32" s="60">
        <v>-864342750</v>
      </c>
      <c r="Z32" s="140">
        <v>-100</v>
      </c>
      <c r="AA32" s="62">
        <v>1152457000</v>
      </c>
    </row>
    <row r="33" spans="1:27" ht="12.75">
      <c r="A33" s="249" t="s">
        <v>165</v>
      </c>
      <c r="B33" s="182"/>
      <c r="C33" s="155">
        <v>27831579</v>
      </c>
      <c r="D33" s="155"/>
      <c r="E33" s="59">
        <v>6084404</v>
      </c>
      <c r="F33" s="60">
        <v>6084404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4563303</v>
      </c>
      <c r="Y33" s="60">
        <v>-4563303</v>
      </c>
      <c r="Z33" s="140">
        <v>-100</v>
      </c>
      <c r="AA33" s="62">
        <v>6084404</v>
      </c>
    </row>
    <row r="34" spans="1:27" ht="12.75">
      <c r="A34" s="250" t="s">
        <v>58</v>
      </c>
      <c r="B34" s="251"/>
      <c r="C34" s="168">
        <f aca="true" t="shared" si="3" ref="C34:Y34">SUM(C29:C33)</f>
        <v>1033046730</v>
      </c>
      <c r="D34" s="168">
        <f>SUM(D29:D33)</f>
        <v>0</v>
      </c>
      <c r="E34" s="72">
        <f t="shared" si="3"/>
        <v>1319101279</v>
      </c>
      <c r="F34" s="73">
        <f t="shared" si="3"/>
        <v>1319101279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989325959</v>
      </c>
      <c r="Y34" s="73">
        <f t="shared" si="3"/>
        <v>-989325959</v>
      </c>
      <c r="Z34" s="170">
        <f>+IF(X34&lt;&gt;0,+(Y34/X34)*100,0)</f>
        <v>-100</v>
      </c>
      <c r="AA34" s="74">
        <f>SUM(AA29:AA33)</f>
        <v>1319101279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568479933</v>
      </c>
      <c r="D37" s="155"/>
      <c r="E37" s="59">
        <v>511998811</v>
      </c>
      <c r="F37" s="60">
        <v>511998811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383999108</v>
      </c>
      <c r="Y37" s="60">
        <v>-383999108</v>
      </c>
      <c r="Z37" s="140">
        <v>-100</v>
      </c>
      <c r="AA37" s="62">
        <v>511998811</v>
      </c>
    </row>
    <row r="38" spans="1:27" ht="12.75">
      <c r="A38" s="249" t="s">
        <v>165</v>
      </c>
      <c r="B38" s="182"/>
      <c r="C38" s="155">
        <v>692740366</v>
      </c>
      <c r="D38" s="155"/>
      <c r="E38" s="59">
        <v>743547837</v>
      </c>
      <c r="F38" s="60">
        <v>743547837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557660878</v>
      </c>
      <c r="Y38" s="60">
        <v>-557660878</v>
      </c>
      <c r="Z38" s="140">
        <v>-100</v>
      </c>
      <c r="AA38" s="62">
        <v>743547837</v>
      </c>
    </row>
    <row r="39" spans="1:27" ht="12.75">
      <c r="A39" s="250" t="s">
        <v>59</v>
      </c>
      <c r="B39" s="253"/>
      <c r="C39" s="168">
        <f aca="true" t="shared" si="4" ref="C39:Y39">SUM(C37:C38)</f>
        <v>1261220299</v>
      </c>
      <c r="D39" s="168">
        <f>SUM(D37:D38)</f>
        <v>0</v>
      </c>
      <c r="E39" s="76">
        <f t="shared" si="4"/>
        <v>1255546648</v>
      </c>
      <c r="F39" s="77">
        <f t="shared" si="4"/>
        <v>1255546648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941659986</v>
      </c>
      <c r="Y39" s="77">
        <f t="shared" si="4"/>
        <v>-941659986</v>
      </c>
      <c r="Z39" s="212">
        <f>+IF(X39&lt;&gt;0,+(Y39/X39)*100,0)</f>
        <v>-100</v>
      </c>
      <c r="AA39" s="79">
        <f>SUM(AA37:AA38)</f>
        <v>1255546648</v>
      </c>
    </row>
    <row r="40" spans="1:27" ht="12.75">
      <c r="A40" s="250" t="s">
        <v>167</v>
      </c>
      <c r="B40" s="251"/>
      <c r="C40" s="168">
        <f aca="true" t="shared" si="5" ref="C40:Y40">+C34+C39</f>
        <v>2294267029</v>
      </c>
      <c r="D40" s="168">
        <f>+D34+D39</f>
        <v>0</v>
      </c>
      <c r="E40" s="72">
        <f t="shared" si="5"/>
        <v>2574647927</v>
      </c>
      <c r="F40" s="73">
        <f t="shared" si="5"/>
        <v>2574647927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1930985945</v>
      </c>
      <c r="Y40" s="73">
        <f t="shared" si="5"/>
        <v>-1930985945</v>
      </c>
      <c r="Z40" s="170">
        <f>+IF(X40&lt;&gt;0,+(Y40/X40)*100,0)</f>
        <v>-100</v>
      </c>
      <c r="AA40" s="74">
        <f>+AA34+AA39</f>
        <v>2574647927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7928725772</v>
      </c>
      <c r="D42" s="257">
        <f>+D25-D40</f>
        <v>0</v>
      </c>
      <c r="E42" s="258">
        <f t="shared" si="6"/>
        <v>8201023142</v>
      </c>
      <c r="F42" s="259">
        <f t="shared" si="6"/>
        <v>8201023142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6150767359</v>
      </c>
      <c r="Y42" s="259">
        <f t="shared" si="6"/>
        <v>-6150767359</v>
      </c>
      <c r="Z42" s="260">
        <f>+IF(X42&lt;&gt;0,+(Y42/X42)*100,0)</f>
        <v>-100</v>
      </c>
      <c r="AA42" s="261">
        <f>+AA25-AA40</f>
        <v>8201023142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7652501853</v>
      </c>
      <c r="D45" s="155"/>
      <c r="E45" s="59">
        <v>8028109000</v>
      </c>
      <c r="F45" s="60">
        <v>8028109000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6021081750</v>
      </c>
      <c r="Y45" s="60">
        <v>-6021081750</v>
      </c>
      <c r="Z45" s="139">
        <v>-100</v>
      </c>
      <c r="AA45" s="62">
        <v>8028109000</v>
      </c>
    </row>
    <row r="46" spans="1:27" ht="12.75">
      <c r="A46" s="249" t="s">
        <v>171</v>
      </c>
      <c r="B46" s="182"/>
      <c r="C46" s="155">
        <v>276223919</v>
      </c>
      <c r="D46" s="155"/>
      <c r="E46" s="59">
        <v>172914142</v>
      </c>
      <c r="F46" s="60">
        <v>172914142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129685607</v>
      </c>
      <c r="Y46" s="60">
        <v>-129685607</v>
      </c>
      <c r="Z46" s="139">
        <v>-100</v>
      </c>
      <c r="AA46" s="62">
        <v>172914142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7928725772</v>
      </c>
      <c r="D48" s="217">
        <f>SUM(D45:D47)</f>
        <v>0</v>
      </c>
      <c r="E48" s="264">
        <f t="shared" si="7"/>
        <v>8201023142</v>
      </c>
      <c r="F48" s="219">
        <f t="shared" si="7"/>
        <v>8201023142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6150767357</v>
      </c>
      <c r="Y48" s="219">
        <f t="shared" si="7"/>
        <v>-6150767357</v>
      </c>
      <c r="Z48" s="265">
        <f>+IF(X48&lt;&gt;0,+(Y48/X48)*100,0)</f>
        <v>-100</v>
      </c>
      <c r="AA48" s="232">
        <f>SUM(AA45:AA47)</f>
        <v>8201023142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762288210</v>
      </c>
      <c r="D6" s="155"/>
      <c r="E6" s="59">
        <v>741450655</v>
      </c>
      <c r="F6" s="60">
        <v>741450655</v>
      </c>
      <c r="G6" s="60">
        <v>52117061</v>
      </c>
      <c r="H6" s="60">
        <v>58437549</v>
      </c>
      <c r="I6" s="60">
        <v>63015275</v>
      </c>
      <c r="J6" s="60">
        <v>173569885</v>
      </c>
      <c r="K6" s="60">
        <v>58597546</v>
      </c>
      <c r="L6" s="60">
        <v>63896485</v>
      </c>
      <c r="M6" s="60">
        <v>58879877</v>
      </c>
      <c r="N6" s="60">
        <v>181373908</v>
      </c>
      <c r="O6" s="60">
        <v>51364565</v>
      </c>
      <c r="P6" s="60">
        <v>71224684</v>
      </c>
      <c r="Q6" s="60">
        <v>60949015</v>
      </c>
      <c r="R6" s="60">
        <v>183538264</v>
      </c>
      <c r="S6" s="60"/>
      <c r="T6" s="60"/>
      <c r="U6" s="60"/>
      <c r="V6" s="60"/>
      <c r="W6" s="60">
        <v>538482057</v>
      </c>
      <c r="X6" s="60">
        <v>568726353</v>
      </c>
      <c r="Y6" s="60">
        <v>-30244296</v>
      </c>
      <c r="Z6" s="140">
        <v>-5.32</v>
      </c>
      <c r="AA6" s="62">
        <v>741450655</v>
      </c>
    </row>
    <row r="7" spans="1:27" ht="12.75">
      <c r="A7" s="249" t="s">
        <v>32</v>
      </c>
      <c r="B7" s="182"/>
      <c r="C7" s="155">
        <v>2375629636</v>
      </c>
      <c r="D7" s="155"/>
      <c r="E7" s="59">
        <v>2533370133</v>
      </c>
      <c r="F7" s="60">
        <v>2533370133</v>
      </c>
      <c r="G7" s="60">
        <v>220790771</v>
      </c>
      <c r="H7" s="60">
        <v>204330578</v>
      </c>
      <c r="I7" s="60">
        <v>218886062</v>
      </c>
      <c r="J7" s="60">
        <v>644007411</v>
      </c>
      <c r="K7" s="60">
        <v>256606253</v>
      </c>
      <c r="L7" s="60">
        <v>217014407</v>
      </c>
      <c r="M7" s="60">
        <v>225214828</v>
      </c>
      <c r="N7" s="60">
        <v>698835488</v>
      </c>
      <c r="O7" s="60">
        <v>184311387</v>
      </c>
      <c r="P7" s="60">
        <v>195110574</v>
      </c>
      <c r="Q7" s="60">
        <v>215923664</v>
      </c>
      <c r="R7" s="60">
        <v>595345625</v>
      </c>
      <c r="S7" s="60"/>
      <c r="T7" s="60"/>
      <c r="U7" s="60"/>
      <c r="V7" s="60"/>
      <c r="W7" s="60">
        <v>1938188524</v>
      </c>
      <c r="X7" s="60">
        <v>1869276492</v>
      </c>
      <c r="Y7" s="60">
        <v>68912032</v>
      </c>
      <c r="Z7" s="140">
        <v>3.69</v>
      </c>
      <c r="AA7" s="62">
        <v>2533370133</v>
      </c>
    </row>
    <row r="8" spans="1:27" ht="12.75">
      <c r="A8" s="249" t="s">
        <v>178</v>
      </c>
      <c r="B8" s="182"/>
      <c r="C8" s="155">
        <v>161309976</v>
      </c>
      <c r="D8" s="155"/>
      <c r="E8" s="59">
        <v>138874986</v>
      </c>
      <c r="F8" s="60">
        <v>138874986</v>
      </c>
      <c r="G8" s="60">
        <v>4476254</v>
      </c>
      <c r="H8" s="60">
        <v>35248986</v>
      </c>
      <c r="I8" s="60">
        <v>30374195</v>
      </c>
      <c r="J8" s="60">
        <v>70099435</v>
      </c>
      <c r="K8" s="60">
        <v>26522577</v>
      </c>
      <c r="L8" s="60">
        <v>44602387</v>
      </c>
      <c r="M8" s="60">
        <v>20662102</v>
      </c>
      <c r="N8" s="60">
        <v>91787066</v>
      </c>
      <c r="O8" s="60">
        <v>80896229</v>
      </c>
      <c r="P8" s="60">
        <v>27460392</v>
      </c>
      <c r="Q8" s="60">
        <v>11556014</v>
      </c>
      <c r="R8" s="60">
        <v>119912635</v>
      </c>
      <c r="S8" s="60"/>
      <c r="T8" s="60"/>
      <c r="U8" s="60"/>
      <c r="V8" s="60"/>
      <c r="W8" s="60">
        <v>281799136</v>
      </c>
      <c r="X8" s="60">
        <v>99620775</v>
      </c>
      <c r="Y8" s="60">
        <v>182178361</v>
      </c>
      <c r="Z8" s="140">
        <v>182.87</v>
      </c>
      <c r="AA8" s="62">
        <v>138874986</v>
      </c>
    </row>
    <row r="9" spans="1:27" ht="12.75">
      <c r="A9" s="249" t="s">
        <v>179</v>
      </c>
      <c r="B9" s="182"/>
      <c r="C9" s="155">
        <v>466155846</v>
      </c>
      <c r="D9" s="155"/>
      <c r="E9" s="59">
        <v>489490814</v>
      </c>
      <c r="F9" s="60">
        <v>489490814</v>
      </c>
      <c r="G9" s="60">
        <v>180127000</v>
      </c>
      <c r="H9" s="60">
        <v>1625000</v>
      </c>
      <c r="I9" s="60"/>
      <c r="J9" s="60">
        <v>181752000</v>
      </c>
      <c r="K9" s="60">
        <v>7760761</v>
      </c>
      <c r="L9" s="60"/>
      <c r="M9" s="60">
        <v>159819680</v>
      </c>
      <c r="N9" s="60">
        <v>167580441</v>
      </c>
      <c r="O9" s="60">
        <v>6929509</v>
      </c>
      <c r="P9" s="60">
        <v>5107000</v>
      </c>
      <c r="Q9" s="60">
        <v>123739394</v>
      </c>
      <c r="R9" s="60">
        <v>135775903</v>
      </c>
      <c r="S9" s="60"/>
      <c r="T9" s="60"/>
      <c r="U9" s="60"/>
      <c r="V9" s="60"/>
      <c r="W9" s="60">
        <v>485108344</v>
      </c>
      <c r="X9" s="60">
        <v>349959879</v>
      </c>
      <c r="Y9" s="60">
        <v>135148465</v>
      </c>
      <c r="Z9" s="140">
        <v>38.62</v>
      </c>
      <c r="AA9" s="62">
        <v>489490814</v>
      </c>
    </row>
    <row r="10" spans="1:27" ht="12.75">
      <c r="A10" s="249" t="s">
        <v>180</v>
      </c>
      <c r="B10" s="182"/>
      <c r="C10" s="155">
        <v>303484251</v>
      </c>
      <c r="D10" s="155"/>
      <c r="E10" s="59">
        <v>447973157</v>
      </c>
      <c r="F10" s="60">
        <v>447973157</v>
      </c>
      <c r="G10" s="60">
        <v>99385000</v>
      </c>
      <c r="H10" s="60">
        <v>20320000</v>
      </c>
      <c r="I10" s="60">
        <v>1920000</v>
      </c>
      <c r="J10" s="60">
        <v>121625000</v>
      </c>
      <c r="K10" s="60">
        <v>76064746</v>
      </c>
      <c r="L10" s="60">
        <v>1512281</v>
      </c>
      <c r="M10" s="60">
        <v>109178319</v>
      </c>
      <c r="N10" s="60">
        <v>186755346</v>
      </c>
      <c r="O10" s="60">
        <v>56984491</v>
      </c>
      <c r="P10" s="60">
        <v>3259530</v>
      </c>
      <c r="Q10" s="60">
        <v>95709756</v>
      </c>
      <c r="R10" s="60">
        <v>155953777</v>
      </c>
      <c r="S10" s="60"/>
      <c r="T10" s="60"/>
      <c r="U10" s="60"/>
      <c r="V10" s="60"/>
      <c r="W10" s="60">
        <v>464334123</v>
      </c>
      <c r="X10" s="60">
        <v>350609247</v>
      </c>
      <c r="Y10" s="60">
        <v>113724876</v>
      </c>
      <c r="Z10" s="140">
        <v>32.44</v>
      </c>
      <c r="AA10" s="62">
        <v>447973157</v>
      </c>
    </row>
    <row r="11" spans="1:27" ht="12.75">
      <c r="A11" s="249" t="s">
        <v>181</v>
      </c>
      <c r="B11" s="182"/>
      <c r="C11" s="155">
        <v>128456302</v>
      </c>
      <c r="D11" s="155"/>
      <c r="E11" s="59">
        <v>107717346</v>
      </c>
      <c r="F11" s="60">
        <v>107717346</v>
      </c>
      <c r="G11" s="60">
        <v>40575567</v>
      </c>
      <c r="H11" s="60">
        <v>2222432</v>
      </c>
      <c r="I11" s="60">
        <v>2724405</v>
      </c>
      <c r="J11" s="60">
        <v>45522404</v>
      </c>
      <c r="K11" s="60">
        <v>1857407</v>
      </c>
      <c r="L11" s="60">
        <v>7115553</v>
      </c>
      <c r="M11" s="60">
        <v>2544303</v>
      </c>
      <c r="N11" s="60">
        <v>11517263</v>
      </c>
      <c r="O11" s="60">
        <v>13197618</v>
      </c>
      <c r="P11" s="60">
        <v>3698991</v>
      </c>
      <c r="Q11" s="60">
        <v>4548552</v>
      </c>
      <c r="R11" s="60">
        <v>21445161</v>
      </c>
      <c r="S11" s="60"/>
      <c r="T11" s="60"/>
      <c r="U11" s="60"/>
      <c r="V11" s="60"/>
      <c r="W11" s="60">
        <v>78484828</v>
      </c>
      <c r="X11" s="60">
        <v>81738243</v>
      </c>
      <c r="Y11" s="60">
        <v>-3253415</v>
      </c>
      <c r="Z11" s="140">
        <v>-3.98</v>
      </c>
      <c r="AA11" s="62">
        <v>107717346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-3554849200</v>
      </c>
      <c r="D14" s="155"/>
      <c r="E14" s="59">
        <v>-3619264414</v>
      </c>
      <c r="F14" s="60">
        <v>-3619264414</v>
      </c>
      <c r="G14" s="60">
        <v>-387435548</v>
      </c>
      <c r="H14" s="60">
        <v>-381976515</v>
      </c>
      <c r="I14" s="60">
        <v>-338501068</v>
      </c>
      <c r="J14" s="60">
        <v>-1107913131</v>
      </c>
      <c r="K14" s="60">
        <v>-372501933</v>
      </c>
      <c r="L14" s="60">
        <v>-527093799</v>
      </c>
      <c r="M14" s="60">
        <v>-346284579</v>
      </c>
      <c r="N14" s="60">
        <v>-1245880311</v>
      </c>
      <c r="O14" s="60">
        <v>-258314603</v>
      </c>
      <c r="P14" s="60">
        <v>-335470104</v>
      </c>
      <c r="Q14" s="60">
        <v>-302128191</v>
      </c>
      <c r="R14" s="60">
        <v>-895912898</v>
      </c>
      <c r="S14" s="60"/>
      <c r="T14" s="60"/>
      <c r="U14" s="60"/>
      <c r="V14" s="60"/>
      <c r="W14" s="60">
        <v>-3249706340</v>
      </c>
      <c r="X14" s="60">
        <v>-2567464038</v>
      </c>
      <c r="Y14" s="60">
        <v>-682242302</v>
      </c>
      <c r="Z14" s="140">
        <v>26.57</v>
      </c>
      <c r="AA14" s="62">
        <v>-3619264414</v>
      </c>
    </row>
    <row r="15" spans="1:27" ht="12.75">
      <c r="A15" s="249" t="s">
        <v>40</v>
      </c>
      <c r="B15" s="182"/>
      <c r="C15" s="155">
        <v>-75094944</v>
      </c>
      <c r="D15" s="155"/>
      <c r="E15" s="59">
        <v>-65474189</v>
      </c>
      <c r="F15" s="60">
        <v>-65474189</v>
      </c>
      <c r="G15" s="60"/>
      <c r="H15" s="60">
        <v>-397</v>
      </c>
      <c r="I15" s="60">
        <v>-16251232</v>
      </c>
      <c r="J15" s="60">
        <v>-16251629</v>
      </c>
      <c r="K15" s="60"/>
      <c r="L15" s="60">
        <v>-45</v>
      </c>
      <c r="M15" s="60">
        <v>-17668710</v>
      </c>
      <c r="N15" s="60">
        <v>-17668755</v>
      </c>
      <c r="O15" s="60"/>
      <c r="P15" s="60">
        <v>-4673</v>
      </c>
      <c r="Q15" s="60">
        <v>-15575459</v>
      </c>
      <c r="R15" s="60">
        <v>-15580132</v>
      </c>
      <c r="S15" s="60"/>
      <c r="T15" s="60"/>
      <c r="U15" s="60"/>
      <c r="V15" s="60"/>
      <c r="W15" s="60">
        <v>-49500516</v>
      </c>
      <c r="X15" s="60">
        <v>-48884064</v>
      </c>
      <c r="Y15" s="60">
        <v>-616452</v>
      </c>
      <c r="Z15" s="140">
        <v>1.26</v>
      </c>
      <c r="AA15" s="62">
        <v>-65474189</v>
      </c>
    </row>
    <row r="16" spans="1:27" ht="12.75">
      <c r="A16" s="249" t="s">
        <v>42</v>
      </c>
      <c r="B16" s="182"/>
      <c r="C16" s="155">
        <v>-238128</v>
      </c>
      <c r="D16" s="155"/>
      <c r="E16" s="59">
        <v>-191442</v>
      </c>
      <c r="F16" s="60">
        <v>-191442</v>
      </c>
      <c r="G16" s="60">
        <v>-1710307</v>
      </c>
      <c r="H16" s="60"/>
      <c r="I16" s="60"/>
      <c r="J16" s="60">
        <v>-1710307</v>
      </c>
      <c r="K16" s="60"/>
      <c r="L16" s="60"/>
      <c r="M16" s="60">
        <v>-19844</v>
      </c>
      <c r="N16" s="60">
        <v>-19844</v>
      </c>
      <c r="O16" s="60">
        <v>-1730151</v>
      </c>
      <c r="P16" s="60">
        <v>-543667</v>
      </c>
      <c r="Q16" s="60"/>
      <c r="R16" s="60">
        <v>-2273818</v>
      </c>
      <c r="S16" s="60"/>
      <c r="T16" s="60"/>
      <c r="U16" s="60"/>
      <c r="V16" s="60"/>
      <c r="W16" s="60">
        <v>-4003969</v>
      </c>
      <c r="X16" s="60">
        <v>-5849253</v>
      </c>
      <c r="Y16" s="60">
        <v>1845284</v>
      </c>
      <c r="Z16" s="140">
        <v>-31.55</v>
      </c>
      <c r="AA16" s="62">
        <v>-191442</v>
      </c>
    </row>
    <row r="17" spans="1:27" ht="12.75">
      <c r="A17" s="250" t="s">
        <v>185</v>
      </c>
      <c r="B17" s="251"/>
      <c r="C17" s="168">
        <f aca="true" t="shared" si="0" ref="C17:Y17">SUM(C6:C16)</f>
        <v>567141949</v>
      </c>
      <c r="D17" s="168">
        <f t="shared" si="0"/>
        <v>0</v>
      </c>
      <c r="E17" s="72">
        <f t="shared" si="0"/>
        <v>773947046</v>
      </c>
      <c r="F17" s="73">
        <f t="shared" si="0"/>
        <v>773947046</v>
      </c>
      <c r="G17" s="73">
        <f t="shared" si="0"/>
        <v>208325798</v>
      </c>
      <c r="H17" s="73">
        <f t="shared" si="0"/>
        <v>-59792367</v>
      </c>
      <c r="I17" s="73">
        <f t="shared" si="0"/>
        <v>-37832363</v>
      </c>
      <c r="J17" s="73">
        <f t="shared" si="0"/>
        <v>110701068</v>
      </c>
      <c r="K17" s="73">
        <f t="shared" si="0"/>
        <v>54907357</v>
      </c>
      <c r="L17" s="73">
        <f t="shared" si="0"/>
        <v>-192952731</v>
      </c>
      <c r="M17" s="73">
        <f t="shared" si="0"/>
        <v>212325976</v>
      </c>
      <c r="N17" s="73">
        <f t="shared" si="0"/>
        <v>74280602</v>
      </c>
      <c r="O17" s="73">
        <f t="shared" si="0"/>
        <v>133639045</v>
      </c>
      <c r="P17" s="73">
        <f t="shared" si="0"/>
        <v>-30157273</v>
      </c>
      <c r="Q17" s="73">
        <f t="shared" si="0"/>
        <v>194722745</v>
      </c>
      <c r="R17" s="73">
        <f t="shared" si="0"/>
        <v>298204517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483186187</v>
      </c>
      <c r="X17" s="73">
        <f t="shared" si="0"/>
        <v>697733634</v>
      </c>
      <c r="Y17" s="73">
        <f t="shared" si="0"/>
        <v>-214547447</v>
      </c>
      <c r="Z17" s="170">
        <f>+IF(X17&lt;&gt;0,+(Y17/X17)*100,0)</f>
        <v>-30.749190886790473</v>
      </c>
      <c r="AA17" s="74">
        <f>SUM(AA6:AA16)</f>
        <v>773947046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-1084005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-383475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-481984506</v>
      </c>
      <c r="D26" s="155"/>
      <c r="E26" s="59">
        <v>-617304822</v>
      </c>
      <c r="F26" s="60">
        <v>-617304822</v>
      </c>
      <c r="G26" s="60">
        <v>-115600</v>
      </c>
      <c r="H26" s="60"/>
      <c r="I26" s="60">
        <v>-40532814</v>
      </c>
      <c r="J26" s="60">
        <v>-40648414</v>
      </c>
      <c r="K26" s="60">
        <v>-41829643</v>
      </c>
      <c r="L26" s="60">
        <v>-39459805</v>
      </c>
      <c r="M26" s="60">
        <v>-52093118</v>
      </c>
      <c r="N26" s="60">
        <v>-133382566</v>
      </c>
      <c r="O26" s="60">
        <v>-40642995</v>
      </c>
      <c r="P26" s="60">
        <v>-36779158</v>
      </c>
      <c r="Q26" s="60">
        <v>-57643248</v>
      </c>
      <c r="R26" s="60">
        <v>-135065401</v>
      </c>
      <c r="S26" s="60"/>
      <c r="T26" s="60"/>
      <c r="U26" s="60"/>
      <c r="V26" s="60"/>
      <c r="W26" s="60">
        <v>-309096381</v>
      </c>
      <c r="X26" s="60">
        <v>-352718874</v>
      </c>
      <c r="Y26" s="60">
        <v>43622493</v>
      </c>
      <c r="Z26" s="140">
        <v>-12.37</v>
      </c>
      <c r="AA26" s="62">
        <v>-617304822</v>
      </c>
    </row>
    <row r="27" spans="1:27" ht="12.75">
      <c r="A27" s="250" t="s">
        <v>192</v>
      </c>
      <c r="B27" s="251"/>
      <c r="C27" s="168">
        <f aca="true" t="shared" si="1" ref="C27:Y27">SUM(C21:C26)</f>
        <v>-483451986</v>
      </c>
      <c r="D27" s="168">
        <f>SUM(D21:D26)</f>
        <v>0</v>
      </c>
      <c r="E27" s="72">
        <f t="shared" si="1"/>
        <v>-617304822</v>
      </c>
      <c r="F27" s="73">
        <f t="shared" si="1"/>
        <v>-617304822</v>
      </c>
      <c r="G27" s="73">
        <f t="shared" si="1"/>
        <v>-115600</v>
      </c>
      <c r="H27" s="73">
        <f t="shared" si="1"/>
        <v>0</v>
      </c>
      <c r="I27" s="73">
        <f t="shared" si="1"/>
        <v>-40532814</v>
      </c>
      <c r="J27" s="73">
        <f t="shared" si="1"/>
        <v>-40648414</v>
      </c>
      <c r="K27" s="73">
        <f t="shared" si="1"/>
        <v>-41829643</v>
      </c>
      <c r="L27" s="73">
        <f t="shared" si="1"/>
        <v>-39459805</v>
      </c>
      <c r="M27" s="73">
        <f t="shared" si="1"/>
        <v>-52093118</v>
      </c>
      <c r="N27" s="73">
        <f t="shared" si="1"/>
        <v>-133382566</v>
      </c>
      <c r="O27" s="73">
        <f t="shared" si="1"/>
        <v>-40642995</v>
      </c>
      <c r="P27" s="73">
        <f t="shared" si="1"/>
        <v>-36779158</v>
      </c>
      <c r="Q27" s="73">
        <f t="shared" si="1"/>
        <v>-57643248</v>
      </c>
      <c r="R27" s="73">
        <f t="shared" si="1"/>
        <v>-135065401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-309096381</v>
      </c>
      <c r="X27" s="73">
        <f t="shared" si="1"/>
        <v>-352718874</v>
      </c>
      <c r="Y27" s="73">
        <f t="shared" si="1"/>
        <v>43622493</v>
      </c>
      <c r="Z27" s="170">
        <f>+IF(X27&lt;&gt;0,+(Y27/X27)*100,0)</f>
        <v>-12.367496103993574</v>
      </c>
      <c r="AA27" s="74">
        <f>SUM(AA21:AA26)</f>
        <v>-617304822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100000000</v>
      </c>
      <c r="D32" s="155"/>
      <c r="E32" s="59">
        <v>50000000</v>
      </c>
      <c r="F32" s="60">
        <v>50000000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>
        <v>50000000</v>
      </c>
      <c r="Q32" s="60"/>
      <c r="R32" s="60">
        <v>50000000</v>
      </c>
      <c r="S32" s="60"/>
      <c r="T32" s="60"/>
      <c r="U32" s="60"/>
      <c r="V32" s="60"/>
      <c r="W32" s="60">
        <v>50000000</v>
      </c>
      <c r="X32" s="60">
        <v>50000000</v>
      </c>
      <c r="Y32" s="60"/>
      <c r="Z32" s="140"/>
      <c r="AA32" s="62">
        <v>50000000</v>
      </c>
    </row>
    <row r="33" spans="1:27" ht="12.75">
      <c r="A33" s="249" t="s">
        <v>196</v>
      </c>
      <c r="B33" s="182"/>
      <c r="C33" s="155">
        <v>5347635</v>
      </c>
      <c r="D33" s="155"/>
      <c r="E33" s="59"/>
      <c r="F33" s="60"/>
      <c r="G33" s="60">
        <v>1011072</v>
      </c>
      <c r="H33" s="159">
        <v>271539</v>
      </c>
      <c r="I33" s="159">
        <v>445135</v>
      </c>
      <c r="J33" s="159">
        <v>1727746</v>
      </c>
      <c r="K33" s="60">
        <v>443285</v>
      </c>
      <c r="L33" s="60">
        <v>304247</v>
      </c>
      <c r="M33" s="60">
        <v>335429</v>
      </c>
      <c r="N33" s="60">
        <v>1082961</v>
      </c>
      <c r="O33" s="159">
        <v>5084</v>
      </c>
      <c r="P33" s="159">
        <v>92112</v>
      </c>
      <c r="Q33" s="159">
        <v>1840142</v>
      </c>
      <c r="R33" s="60">
        <v>1937338</v>
      </c>
      <c r="S33" s="60"/>
      <c r="T33" s="60"/>
      <c r="U33" s="60"/>
      <c r="V33" s="159"/>
      <c r="W33" s="159">
        <v>4748045</v>
      </c>
      <c r="X33" s="159"/>
      <c r="Y33" s="60">
        <v>4748045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-59129657</v>
      </c>
      <c r="D35" s="155"/>
      <c r="E35" s="59">
        <v>-67761975</v>
      </c>
      <c r="F35" s="60">
        <v>-67761975</v>
      </c>
      <c r="G35" s="60">
        <v>-23717</v>
      </c>
      <c r="H35" s="60">
        <v>-23717</v>
      </c>
      <c r="I35" s="60">
        <v>-18698459</v>
      </c>
      <c r="J35" s="60">
        <v>-18745893</v>
      </c>
      <c r="K35" s="60">
        <v>-23717</v>
      </c>
      <c r="L35" s="60">
        <v>-23717</v>
      </c>
      <c r="M35" s="60">
        <v>-14429589</v>
      </c>
      <c r="N35" s="60">
        <v>-14477023</v>
      </c>
      <c r="O35" s="60">
        <v>-23717</v>
      </c>
      <c r="P35" s="60">
        <v>-23717</v>
      </c>
      <c r="Q35" s="60">
        <v>-21139163</v>
      </c>
      <c r="R35" s="60">
        <v>-21186597</v>
      </c>
      <c r="S35" s="60"/>
      <c r="T35" s="60"/>
      <c r="U35" s="60"/>
      <c r="V35" s="60"/>
      <c r="W35" s="60">
        <v>-54409513</v>
      </c>
      <c r="X35" s="60">
        <v>-52679098</v>
      </c>
      <c r="Y35" s="60">
        <v>-1730415</v>
      </c>
      <c r="Z35" s="140">
        <v>3.28</v>
      </c>
      <c r="AA35" s="62">
        <v>-67761975</v>
      </c>
    </row>
    <row r="36" spans="1:27" ht="12.75">
      <c r="A36" s="250" t="s">
        <v>198</v>
      </c>
      <c r="B36" s="251"/>
      <c r="C36" s="168">
        <f aca="true" t="shared" si="2" ref="C36:Y36">SUM(C31:C35)</f>
        <v>46217978</v>
      </c>
      <c r="D36" s="168">
        <f>SUM(D31:D35)</f>
        <v>0</v>
      </c>
      <c r="E36" s="72">
        <f t="shared" si="2"/>
        <v>-17761975</v>
      </c>
      <c r="F36" s="73">
        <f t="shared" si="2"/>
        <v>-17761975</v>
      </c>
      <c r="G36" s="73">
        <f t="shared" si="2"/>
        <v>987355</v>
      </c>
      <c r="H36" s="73">
        <f t="shared" si="2"/>
        <v>247822</v>
      </c>
      <c r="I36" s="73">
        <f t="shared" si="2"/>
        <v>-18253324</v>
      </c>
      <c r="J36" s="73">
        <f t="shared" si="2"/>
        <v>-17018147</v>
      </c>
      <c r="K36" s="73">
        <f t="shared" si="2"/>
        <v>419568</v>
      </c>
      <c r="L36" s="73">
        <f t="shared" si="2"/>
        <v>280530</v>
      </c>
      <c r="M36" s="73">
        <f t="shared" si="2"/>
        <v>-14094160</v>
      </c>
      <c r="N36" s="73">
        <f t="shared" si="2"/>
        <v>-13394062</v>
      </c>
      <c r="O36" s="73">
        <f t="shared" si="2"/>
        <v>-18633</v>
      </c>
      <c r="P36" s="73">
        <f t="shared" si="2"/>
        <v>50068395</v>
      </c>
      <c r="Q36" s="73">
        <f t="shared" si="2"/>
        <v>-19299021</v>
      </c>
      <c r="R36" s="73">
        <f t="shared" si="2"/>
        <v>30750741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338532</v>
      </c>
      <c r="X36" s="73">
        <f t="shared" si="2"/>
        <v>-2679098</v>
      </c>
      <c r="Y36" s="73">
        <f t="shared" si="2"/>
        <v>3017630</v>
      </c>
      <c r="Z36" s="170">
        <f>+IF(X36&lt;&gt;0,+(Y36/X36)*100,0)</f>
        <v>-112.63604392224546</v>
      </c>
      <c r="AA36" s="74">
        <f>SUM(AA31:AA35)</f>
        <v>-17761975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129907941</v>
      </c>
      <c r="D38" s="153">
        <f>+D17+D27+D36</f>
        <v>0</v>
      </c>
      <c r="E38" s="99">
        <f t="shared" si="3"/>
        <v>138880249</v>
      </c>
      <c r="F38" s="100">
        <f t="shared" si="3"/>
        <v>138880249</v>
      </c>
      <c r="G38" s="100">
        <f t="shared" si="3"/>
        <v>209197553</v>
      </c>
      <c r="H38" s="100">
        <f t="shared" si="3"/>
        <v>-59544545</v>
      </c>
      <c r="I38" s="100">
        <f t="shared" si="3"/>
        <v>-96618501</v>
      </c>
      <c r="J38" s="100">
        <f t="shared" si="3"/>
        <v>53034507</v>
      </c>
      <c r="K38" s="100">
        <f t="shared" si="3"/>
        <v>13497282</v>
      </c>
      <c r="L38" s="100">
        <f t="shared" si="3"/>
        <v>-232132006</v>
      </c>
      <c r="M38" s="100">
        <f t="shared" si="3"/>
        <v>146138698</v>
      </c>
      <c r="N38" s="100">
        <f t="shared" si="3"/>
        <v>-72496026</v>
      </c>
      <c r="O38" s="100">
        <f t="shared" si="3"/>
        <v>92977417</v>
      </c>
      <c r="P38" s="100">
        <f t="shared" si="3"/>
        <v>-16868036</v>
      </c>
      <c r="Q38" s="100">
        <f t="shared" si="3"/>
        <v>117780476</v>
      </c>
      <c r="R38" s="100">
        <f t="shared" si="3"/>
        <v>193889857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174428338</v>
      </c>
      <c r="X38" s="100">
        <f t="shared" si="3"/>
        <v>342335662</v>
      </c>
      <c r="Y38" s="100">
        <f t="shared" si="3"/>
        <v>-167907324</v>
      </c>
      <c r="Z38" s="137">
        <f>+IF(X38&lt;&gt;0,+(Y38/X38)*100,0)</f>
        <v>-49.04757015937183</v>
      </c>
      <c r="AA38" s="102">
        <f>+AA17+AA27+AA36</f>
        <v>138880249</v>
      </c>
    </row>
    <row r="39" spans="1:27" ht="12.75">
      <c r="A39" s="249" t="s">
        <v>200</v>
      </c>
      <c r="B39" s="182"/>
      <c r="C39" s="153">
        <v>841152623</v>
      </c>
      <c r="D39" s="153"/>
      <c r="E39" s="99">
        <v>912709086</v>
      </c>
      <c r="F39" s="100">
        <v>912709086</v>
      </c>
      <c r="G39" s="100">
        <v>976716826</v>
      </c>
      <c r="H39" s="100">
        <v>1185914379</v>
      </c>
      <c r="I39" s="100">
        <v>1126369834</v>
      </c>
      <c r="J39" s="100">
        <v>976716826</v>
      </c>
      <c r="K39" s="100">
        <v>1029751333</v>
      </c>
      <c r="L39" s="100">
        <v>1043248615</v>
      </c>
      <c r="M39" s="100">
        <v>811116609</v>
      </c>
      <c r="N39" s="100">
        <v>1029751333</v>
      </c>
      <c r="O39" s="100">
        <v>957255307</v>
      </c>
      <c r="P39" s="100">
        <v>1050232724</v>
      </c>
      <c r="Q39" s="100">
        <v>1033364688</v>
      </c>
      <c r="R39" s="100">
        <v>957255307</v>
      </c>
      <c r="S39" s="100"/>
      <c r="T39" s="100"/>
      <c r="U39" s="100"/>
      <c r="V39" s="100"/>
      <c r="W39" s="100">
        <v>976716826</v>
      </c>
      <c r="X39" s="100">
        <v>912709086</v>
      </c>
      <c r="Y39" s="100">
        <v>64007740</v>
      </c>
      <c r="Z39" s="137">
        <v>7.01</v>
      </c>
      <c r="AA39" s="102">
        <v>912709086</v>
      </c>
    </row>
    <row r="40" spans="1:27" ht="12.75">
      <c r="A40" s="269" t="s">
        <v>201</v>
      </c>
      <c r="B40" s="256"/>
      <c r="C40" s="257">
        <v>971060564</v>
      </c>
      <c r="D40" s="257"/>
      <c r="E40" s="258">
        <v>1051589335</v>
      </c>
      <c r="F40" s="259">
        <v>1051589335</v>
      </c>
      <c r="G40" s="259">
        <v>1185914379</v>
      </c>
      <c r="H40" s="259">
        <v>1126369834</v>
      </c>
      <c r="I40" s="259">
        <v>1029751333</v>
      </c>
      <c r="J40" s="259">
        <v>1029751333</v>
      </c>
      <c r="K40" s="259">
        <v>1043248615</v>
      </c>
      <c r="L40" s="259">
        <v>811116609</v>
      </c>
      <c r="M40" s="259">
        <v>957255307</v>
      </c>
      <c r="N40" s="259">
        <v>957255307</v>
      </c>
      <c r="O40" s="259">
        <v>1050232724</v>
      </c>
      <c r="P40" s="259">
        <v>1033364688</v>
      </c>
      <c r="Q40" s="259">
        <v>1151145164</v>
      </c>
      <c r="R40" s="259">
        <v>1151145164</v>
      </c>
      <c r="S40" s="259"/>
      <c r="T40" s="259"/>
      <c r="U40" s="259"/>
      <c r="V40" s="259"/>
      <c r="W40" s="259">
        <v>1151145164</v>
      </c>
      <c r="X40" s="259">
        <v>1255044748</v>
      </c>
      <c r="Y40" s="259">
        <v>-103899584</v>
      </c>
      <c r="Z40" s="260">
        <v>-8.28</v>
      </c>
      <c r="AA40" s="261">
        <v>1051589335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185312229</v>
      </c>
      <c r="D5" s="200">
        <f t="shared" si="0"/>
        <v>0</v>
      </c>
      <c r="E5" s="106">
        <f t="shared" si="0"/>
        <v>726241000</v>
      </c>
      <c r="F5" s="106">
        <f t="shared" si="0"/>
        <v>726241000</v>
      </c>
      <c r="G5" s="106">
        <f t="shared" si="0"/>
        <v>0</v>
      </c>
      <c r="H5" s="106">
        <f t="shared" si="0"/>
        <v>115600</v>
      </c>
      <c r="I5" s="106">
        <f t="shared" si="0"/>
        <v>3637947</v>
      </c>
      <c r="J5" s="106">
        <f t="shared" si="0"/>
        <v>3753547</v>
      </c>
      <c r="K5" s="106">
        <f t="shared" si="0"/>
        <v>1144197</v>
      </c>
      <c r="L5" s="106">
        <f t="shared" si="0"/>
        <v>1177199</v>
      </c>
      <c r="M5" s="106">
        <f t="shared" si="0"/>
        <v>20948544</v>
      </c>
      <c r="N5" s="106">
        <f t="shared" si="0"/>
        <v>23269940</v>
      </c>
      <c r="O5" s="106">
        <f t="shared" si="0"/>
        <v>10752821</v>
      </c>
      <c r="P5" s="106">
        <f t="shared" si="0"/>
        <v>6168699</v>
      </c>
      <c r="Q5" s="106">
        <f t="shared" si="0"/>
        <v>28540330</v>
      </c>
      <c r="R5" s="106">
        <f t="shared" si="0"/>
        <v>45461850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72485337</v>
      </c>
      <c r="X5" s="106">
        <f t="shared" si="0"/>
        <v>544680750</v>
      </c>
      <c r="Y5" s="106">
        <f t="shared" si="0"/>
        <v>-472195413</v>
      </c>
      <c r="Z5" s="201">
        <f>+IF(X5&lt;&gt;0,+(Y5/X5)*100,0)</f>
        <v>-86.69214269092491</v>
      </c>
      <c r="AA5" s="199">
        <f>SUM(AA11:AA18)</f>
        <v>726241000</v>
      </c>
    </row>
    <row r="6" spans="1:27" ht="12.75">
      <c r="A6" s="291" t="s">
        <v>205</v>
      </c>
      <c r="B6" s="142"/>
      <c r="C6" s="62">
        <v>34982820</v>
      </c>
      <c r="D6" s="156"/>
      <c r="E6" s="60">
        <v>260311500</v>
      </c>
      <c r="F6" s="60">
        <v>260311500</v>
      </c>
      <c r="G6" s="60"/>
      <c r="H6" s="60"/>
      <c r="I6" s="60"/>
      <c r="J6" s="60"/>
      <c r="K6" s="60">
        <v>155800</v>
      </c>
      <c r="L6" s="60"/>
      <c r="M6" s="60">
        <v>1388673</v>
      </c>
      <c r="N6" s="60">
        <v>1544473</v>
      </c>
      <c r="O6" s="60"/>
      <c r="P6" s="60"/>
      <c r="Q6" s="60">
        <v>623901</v>
      </c>
      <c r="R6" s="60">
        <v>623901</v>
      </c>
      <c r="S6" s="60"/>
      <c r="T6" s="60"/>
      <c r="U6" s="60"/>
      <c r="V6" s="60"/>
      <c r="W6" s="60">
        <v>2168374</v>
      </c>
      <c r="X6" s="60">
        <v>195233625</v>
      </c>
      <c r="Y6" s="60">
        <v>-193065251</v>
      </c>
      <c r="Z6" s="140">
        <v>-98.89</v>
      </c>
      <c r="AA6" s="155">
        <v>260311500</v>
      </c>
    </row>
    <row r="7" spans="1:27" ht="12.75">
      <c r="A7" s="291" t="s">
        <v>206</v>
      </c>
      <c r="B7" s="142"/>
      <c r="C7" s="62">
        <v>27835535</v>
      </c>
      <c r="D7" s="156"/>
      <c r="E7" s="60">
        <v>190720500</v>
      </c>
      <c r="F7" s="60">
        <v>190720500</v>
      </c>
      <c r="G7" s="60"/>
      <c r="H7" s="60"/>
      <c r="I7" s="60"/>
      <c r="J7" s="60"/>
      <c r="K7" s="60"/>
      <c r="L7" s="60"/>
      <c r="M7" s="60">
        <v>387350</v>
      </c>
      <c r="N7" s="60">
        <v>387350</v>
      </c>
      <c r="O7" s="60">
        <v>7641746</v>
      </c>
      <c r="P7" s="60">
        <v>471124</v>
      </c>
      <c r="Q7" s="60">
        <v>752525</v>
      </c>
      <c r="R7" s="60">
        <v>8865395</v>
      </c>
      <c r="S7" s="60"/>
      <c r="T7" s="60"/>
      <c r="U7" s="60"/>
      <c r="V7" s="60"/>
      <c r="W7" s="60">
        <v>9252745</v>
      </c>
      <c r="X7" s="60">
        <v>143040375</v>
      </c>
      <c r="Y7" s="60">
        <v>-133787630</v>
      </c>
      <c r="Z7" s="140">
        <v>-93.53</v>
      </c>
      <c r="AA7" s="155">
        <v>190720500</v>
      </c>
    </row>
    <row r="8" spans="1:27" ht="12.75">
      <c r="A8" s="291" t="s">
        <v>207</v>
      </c>
      <c r="B8" s="142"/>
      <c r="C8" s="62">
        <v>3412274</v>
      </c>
      <c r="D8" s="156"/>
      <c r="E8" s="60">
        <v>58727500</v>
      </c>
      <c r="F8" s="60">
        <v>58727500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44045625</v>
      </c>
      <c r="Y8" s="60">
        <v>-44045625</v>
      </c>
      <c r="Z8" s="140">
        <v>-100</v>
      </c>
      <c r="AA8" s="155">
        <v>58727500</v>
      </c>
    </row>
    <row r="9" spans="1:27" ht="12.75">
      <c r="A9" s="291" t="s">
        <v>208</v>
      </c>
      <c r="B9" s="142"/>
      <c r="C9" s="62">
        <v>8376795</v>
      </c>
      <c r="D9" s="156"/>
      <c r="E9" s="60">
        <v>31402500</v>
      </c>
      <c r="F9" s="60">
        <v>31402500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23551875</v>
      </c>
      <c r="Y9" s="60">
        <v>-23551875</v>
      </c>
      <c r="Z9" s="140">
        <v>-100</v>
      </c>
      <c r="AA9" s="155">
        <v>31402500</v>
      </c>
    </row>
    <row r="10" spans="1:27" ht="12.75">
      <c r="A10" s="291" t="s">
        <v>209</v>
      </c>
      <c r="B10" s="142"/>
      <c r="C10" s="62">
        <v>7645050</v>
      </c>
      <c r="D10" s="156"/>
      <c r="E10" s="60">
        <v>116332000</v>
      </c>
      <c r="F10" s="60">
        <v>116332000</v>
      </c>
      <c r="G10" s="60"/>
      <c r="H10" s="60"/>
      <c r="I10" s="60"/>
      <c r="J10" s="60"/>
      <c r="K10" s="60"/>
      <c r="L10" s="60"/>
      <c r="M10" s="60">
        <v>215850</v>
      </c>
      <c r="N10" s="60">
        <v>215850</v>
      </c>
      <c r="O10" s="60"/>
      <c r="P10" s="60"/>
      <c r="Q10" s="60">
        <v>340001</v>
      </c>
      <c r="R10" s="60">
        <v>340001</v>
      </c>
      <c r="S10" s="60"/>
      <c r="T10" s="60"/>
      <c r="U10" s="60"/>
      <c r="V10" s="60"/>
      <c r="W10" s="60">
        <v>555851</v>
      </c>
      <c r="X10" s="60">
        <v>87249000</v>
      </c>
      <c r="Y10" s="60">
        <v>-86693149</v>
      </c>
      <c r="Z10" s="140">
        <v>-99.36</v>
      </c>
      <c r="AA10" s="155">
        <v>116332000</v>
      </c>
    </row>
    <row r="11" spans="1:27" ht="12.75">
      <c r="A11" s="292" t="s">
        <v>210</v>
      </c>
      <c r="B11" s="142"/>
      <c r="C11" s="293">
        <f aca="true" t="shared" si="1" ref="C11:Y11">SUM(C6:C10)</f>
        <v>82252474</v>
      </c>
      <c r="D11" s="294">
        <f t="shared" si="1"/>
        <v>0</v>
      </c>
      <c r="E11" s="295">
        <f t="shared" si="1"/>
        <v>657494000</v>
      </c>
      <c r="F11" s="295">
        <f t="shared" si="1"/>
        <v>657494000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155800</v>
      </c>
      <c r="L11" s="295">
        <f t="shared" si="1"/>
        <v>0</v>
      </c>
      <c r="M11" s="295">
        <f t="shared" si="1"/>
        <v>1991873</v>
      </c>
      <c r="N11" s="295">
        <f t="shared" si="1"/>
        <v>2147673</v>
      </c>
      <c r="O11" s="295">
        <f t="shared" si="1"/>
        <v>7641746</v>
      </c>
      <c r="P11" s="295">
        <f t="shared" si="1"/>
        <v>471124</v>
      </c>
      <c r="Q11" s="295">
        <f t="shared" si="1"/>
        <v>1716427</v>
      </c>
      <c r="R11" s="295">
        <f t="shared" si="1"/>
        <v>9829297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11976970</v>
      </c>
      <c r="X11" s="295">
        <f t="shared" si="1"/>
        <v>493120500</v>
      </c>
      <c r="Y11" s="295">
        <f t="shared" si="1"/>
        <v>-481143530</v>
      </c>
      <c r="Z11" s="296">
        <f>+IF(X11&lt;&gt;0,+(Y11/X11)*100,0)</f>
        <v>-97.57118797535288</v>
      </c>
      <c r="AA11" s="297">
        <f>SUM(AA6:AA10)</f>
        <v>657494000</v>
      </c>
    </row>
    <row r="12" spans="1:27" ht="12.75">
      <c r="A12" s="298" t="s">
        <v>211</v>
      </c>
      <c r="B12" s="136"/>
      <c r="C12" s="62">
        <v>34618127</v>
      </c>
      <c r="D12" s="156"/>
      <c r="E12" s="60">
        <v>31425000</v>
      </c>
      <c r="F12" s="60">
        <v>31425000</v>
      </c>
      <c r="G12" s="60"/>
      <c r="H12" s="60"/>
      <c r="I12" s="60"/>
      <c r="J12" s="60"/>
      <c r="K12" s="60"/>
      <c r="L12" s="60"/>
      <c r="M12" s="60">
        <v>1033560</v>
      </c>
      <c r="N12" s="60">
        <v>1033560</v>
      </c>
      <c r="O12" s="60">
        <v>1394247</v>
      </c>
      <c r="P12" s="60">
        <v>-644336</v>
      </c>
      <c r="Q12" s="60">
        <v>88722</v>
      </c>
      <c r="R12" s="60">
        <v>838633</v>
      </c>
      <c r="S12" s="60"/>
      <c r="T12" s="60"/>
      <c r="U12" s="60"/>
      <c r="V12" s="60"/>
      <c r="W12" s="60">
        <v>1872193</v>
      </c>
      <c r="X12" s="60">
        <v>23568750</v>
      </c>
      <c r="Y12" s="60">
        <v>-21696557</v>
      </c>
      <c r="Z12" s="140">
        <v>-92.06</v>
      </c>
      <c r="AA12" s="155">
        <v>31425000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39154742</v>
      </c>
      <c r="D15" s="156"/>
      <c r="E15" s="60">
        <v>11612000</v>
      </c>
      <c r="F15" s="60">
        <v>11612000</v>
      </c>
      <c r="G15" s="60"/>
      <c r="H15" s="60">
        <v>115600</v>
      </c>
      <c r="I15" s="60">
        <v>3637947</v>
      </c>
      <c r="J15" s="60">
        <v>3753547</v>
      </c>
      <c r="K15" s="60">
        <v>988397</v>
      </c>
      <c r="L15" s="60">
        <v>1177199</v>
      </c>
      <c r="M15" s="60">
        <v>17923111</v>
      </c>
      <c r="N15" s="60">
        <v>20088707</v>
      </c>
      <c r="O15" s="60">
        <v>1716828</v>
      </c>
      <c r="P15" s="60">
        <v>6341911</v>
      </c>
      <c r="Q15" s="60">
        <v>26735181</v>
      </c>
      <c r="R15" s="60">
        <v>34793920</v>
      </c>
      <c r="S15" s="60"/>
      <c r="T15" s="60"/>
      <c r="U15" s="60"/>
      <c r="V15" s="60"/>
      <c r="W15" s="60">
        <v>58636174</v>
      </c>
      <c r="X15" s="60">
        <v>8709000</v>
      </c>
      <c r="Y15" s="60">
        <v>49927174</v>
      </c>
      <c r="Z15" s="140">
        <v>573.28</v>
      </c>
      <c r="AA15" s="155">
        <v>11612000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29286886</v>
      </c>
      <c r="D18" s="276"/>
      <c r="E18" s="82">
        <v>25710000</v>
      </c>
      <c r="F18" s="82">
        <v>25710000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19282500</v>
      </c>
      <c r="Y18" s="82">
        <v>-19282500</v>
      </c>
      <c r="Z18" s="270">
        <v>-100</v>
      </c>
      <c r="AA18" s="278">
        <v>25710000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297657019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36894867</v>
      </c>
      <c r="J20" s="100">
        <f t="shared" si="2"/>
        <v>36894867</v>
      </c>
      <c r="K20" s="100">
        <f t="shared" si="2"/>
        <v>40685449</v>
      </c>
      <c r="L20" s="100">
        <f t="shared" si="2"/>
        <v>38282606</v>
      </c>
      <c r="M20" s="100">
        <f t="shared" si="2"/>
        <v>31144574</v>
      </c>
      <c r="N20" s="100">
        <f t="shared" si="2"/>
        <v>110112629</v>
      </c>
      <c r="O20" s="100">
        <f t="shared" si="2"/>
        <v>29890174</v>
      </c>
      <c r="P20" s="100">
        <f t="shared" si="2"/>
        <v>30610459</v>
      </c>
      <c r="Q20" s="100">
        <f t="shared" si="2"/>
        <v>44155533</v>
      </c>
      <c r="R20" s="100">
        <f t="shared" si="2"/>
        <v>104656166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251663662</v>
      </c>
      <c r="X20" s="100">
        <f t="shared" si="2"/>
        <v>0</v>
      </c>
      <c r="Y20" s="100">
        <f t="shared" si="2"/>
        <v>251663662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>
        <v>108918250</v>
      </c>
      <c r="D21" s="156"/>
      <c r="E21" s="60"/>
      <c r="F21" s="60"/>
      <c r="G21" s="60"/>
      <c r="H21" s="60"/>
      <c r="I21" s="60">
        <v>3480008</v>
      </c>
      <c r="J21" s="60">
        <v>3480008</v>
      </c>
      <c r="K21" s="60">
        <v>4258424</v>
      </c>
      <c r="L21" s="60">
        <v>11579796</v>
      </c>
      <c r="M21" s="60">
        <v>15155591</v>
      </c>
      <c r="N21" s="60">
        <v>30993811</v>
      </c>
      <c r="O21" s="60">
        <v>6961976</v>
      </c>
      <c r="P21" s="60">
        <v>11799865</v>
      </c>
      <c r="Q21" s="60">
        <v>9772873</v>
      </c>
      <c r="R21" s="60">
        <v>28534714</v>
      </c>
      <c r="S21" s="60"/>
      <c r="T21" s="60"/>
      <c r="U21" s="60"/>
      <c r="V21" s="60"/>
      <c r="W21" s="60">
        <v>63008533</v>
      </c>
      <c r="X21" s="60"/>
      <c r="Y21" s="60">
        <v>63008533</v>
      </c>
      <c r="Z21" s="140"/>
      <c r="AA21" s="155"/>
    </row>
    <row r="22" spans="1:27" ht="12.75">
      <c r="A22" s="291" t="s">
        <v>206</v>
      </c>
      <c r="B22" s="142"/>
      <c r="C22" s="62">
        <v>66802290</v>
      </c>
      <c r="D22" s="156"/>
      <c r="E22" s="60"/>
      <c r="F22" s="60"/>
      <c r="G22" s="60"/>
      <c r="H22" s="60"/>
      <c r="I22" s="60">
        <v>2414804</v>
      </c>
      <c r="J22" s="60">
        <v>2414804</v>
      </c>
      <c r="K22" s="60">
        <v>1283200</v>
      </c>
      <c r="L22" s="60">
        <v>3838660</v>
      </c>
      <c r="M22" s="60">
        <v>1696900</v>
      </c>
      <c r="N22" s="60">
        <v>6818760</v>
      </c>
      <c r="O22" s="60">
        <v>2943579</v>
      </c>
      <c r="P22" s="60">
        <v>5893274</v>
      </c>
      <c r="Q22" s="60">
        <v>1747009</v>
      </c>
      <c r="R22" s="60">
        <v>10583862</v>
      </c>
      <c r="S22" s="60"/>
      <c r="T22" s="60"/>
      <c r="U22" s="60"/>
      <c r="V22" s="60"/>
      <c r="W22" s="60">
        <v>19817426</v>
      </c>
      <c r="X22" s="60"/>
      <c r="Y22" s="60">
        <v>19817426</v>
      </c>
      <c r="Z22" s="140"/>
      <c r="AA22" s="155"/>
    </row>
    <row r="23" spans="1:27" ht="12.75">
      <c r="A23" s="291" t="s">
        <v>207</v>
      </c>
      <c r="B23" s="142"/>
      <c r="C23" s="62">
        <v>71045871</v>
      </c>
      <c r="D23" s="156"/>
      <c r="E23" s="60"/>
      <c r="F23" s="60"/>
      <c r="G23" s="60"/>
      <c r="H23" s="60"/>
      <c r="I23" s="60">
        <v>2240166</v>
      </c>
      <c r="J23" s="60">
        <v>2240166</v>
      </c>
      <c r="K23" s="60">
        <v>19175198</v>
      </c>
      <c r="L23" s="60">
        <v>8540940</v>
      </c>
      <c r="M23" s="60">
        <v>2166486</v>
      </c>
      <c r="N23" s="60">
        <v>29882624</v>
      </c>
      <c r="O23" s="60">
        <v>7252657</v>
      </c>
      <c r="P23" s="60">
        <v>147844</v>
      </c>
      <c r="Q23" s="60">
        <v>3122088</v>
      </c>
      <c r="R23" s="60">
        <v>10522589</v>
      </c>
      <c r="S23" s="60"/>
      <c r="T23" s="60"/>
      <c r="U23" s="60"/>
      <c r="V23" s="60"/>
      <c r="W23" s="60">
        <v>42645379</v>
      </c>
      <c r="X23" s="60"/>
      <c r="Y23" s="60">
        <v>42645379</v>
      </c>
      <c r="Z23" s="140"/>
      <c r="AA23" s="155"/>
    </row>
    <row r="24" spans="1:27" ht="12.75">
      <c r="A24" s="291" t="s">
        <v>208</v>
      </c>
      <c r="B24" s="142"/>
      <c r="C24" s="62">
        <v>28814431</v>
      </c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2322197</v>
      </c>
      <c r="D25" s="156"/>
      <c r="E25" s="60"/>
      <c r="F25" s="60"/>
      <c r="G25" s="60"/>
      <c r="H25" s="60"/>
      <c r="I25" s="60">
        <v>24599380</v>
      </c>
      <c r="J25" s="60">
        <v>24599380</v>
      </c>
      <c r="K25" s="60">
        <v>11807287</v>
      </c>
      <c r="L25" s="60">
        <v>4797654</v>
      </c>
      <c r="M25" s="60">
        <v>4838759</v>
      </c>
      <c r="N25" s="60">
        <v>21443700</v>
      </c>
      <c r="O25" s="60">
        <v>11313858</v>
      </c>
      <c r="P25" s="60">
        <v>8496466</v>
      </c>
      <c r="Q25" s="60">
        <v>22105671</v>
      </c>
      <c r="R25" s="60">
        <v>41915995</v>
      </c>
      <c r="S25" s="60"/>
      <c r="T25" s="60"/>
      <c r="U25" s="60"/>
      <c r="V25" s="60"/>
      <c r="W25" s="60">
        <v>87959075</v>
      </c>
      <c r="X25" s="60"/>
      <c r="Y25" s="60">
        <v>87959075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277903039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32734358</v>
      </c>
      <c r="J26" s="295">
        <f t="shared" si="3"/>
        <v>32734358</v>
      </c>
      <c r="K26" s="295">
        <f t="shared" si="3"/>
        <v>36524109</v>
      </c>
      <c r="L26" s="295">
        <f t="shared" si="3"/>
        <v>28757050</v>
      </c>
      <c r="M26" s="295">
        <f t="shared" si="3"/>
        <v>23857736</v>
      </c>
      <c r="N26" s="295">
        <f t="shared" si="3"/>
        <v>89138895</v>
      </c>
      <c r="O26" s="295">
        <f t="shared" si="3"/>
        <v>28472070</v>
      </c>
      <c r="P26" s="295">
        <f t="shared" si="3"/>
        <v>26337449</v>
      </c>
      <c r="Q26" s="295">
        <f t="shared" si="3"/>
        <v>36747641</v>
      </c>
      <c r="R26" s="295">
        <f t="shared" si="3"/>
        <v>91557160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213430413</v>
      </c>
      <c r="X26" s="295">
        <f t="shared" si="3"/>
        <v>0</v>
      </c>
      <c r="Y26" s="295">
        <f t="shared" si="3"/>
        <v>213430413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>
        <v>3482296</v>
      </c>
      <c r="D27" s="156"/>
      <c r="E27" s="60"/>
      <c r="F27" s="60"/>
      <c r="G27" s="60"/>
      <c r="H27" s="60"/>
      <c r="I27" s="60">
        <v>1002998</v>
      </c>
      <c r="J27" s="60">
        <v>1002998</v>
      </c>
      <c r="K27" s="60">
        <v>3601371</v>
      </c>
      <c r="L27" s="60">
        <v>5473194</v>
      </c>
      <c r="M27" s="60">
        <v>5695955</v>
      </c>
      <c r="N27" s="60">
        <v>14770520</v>
      </c>
      <c r="O27" s="60">
        <v>1418104</v>
      </c>
      <c r="P27" s="60">
        <v>1533502</v>
      </c>
      <c r="Q27" s="60">
        <v>5182283</v>
      </c>
      <c r="R27" s="60">
        <v>8133889</v>
      </c>
      <c r="S27" s="60"/>
      <c r="T27" s="60"/>
      <c r="U27" s="60"/>
      <c r="V27" s="60"/>
      <c r="W27" s="60">
        <v>23907407</v>
      </c>
      <c r="X27" s="60"/>
      <c r="Y27" s="60">
        <v>23907407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16271684</v>
      </c>
      <c r="D30" s="156"/>
      <c r="E30" s="60"/>
      <c r="F30" s="60"/>
      <c r="G30" s="60"/>
      <c r="H30" s="60"/>
      <c r="I30" s="60">
        <v>3157511</v>
      </c>
      <c r="J30" s="60">
        <v>3157511</v>
      </c>
      <c r="K30" s="60">
        <v>559969</v>
      </c>
      <c r="L30" s="60">
        <v>4052362</v>
      </c>
      <c r="M30" s="60">
        <v>1590883</v>
      </c>
      <c r="N30" s="60">
        <v>6203214</v>
      </c>
      <c r="O30" s="60"/>
      <c r="P30" s="60">
        <v>2739508</v>
      </c>
      <c r="Q30" s="60">
        <v>2225609</v>
      </c>
      <c r="R30" s="60">
        <v>4965117</v>
      </c>
      <c r="S30" s="60"/>
      <c r="T30" s="60"/>
      <c r="U30" s="60"/>
      <c r="V30" s="60"/>
      <c r="W30" s="60">
        <v>14325842</v>
      </c>
      <c r="X30" s="60"/>
      <c r="Y30" s="60">
        <v>14325842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143901070</v>
      </c>
      <c r="D36" s="156">
        <f t="shared" si="4"/>
        <v>0</v>
      </c>
      <c r="E36" s="60">
        <f t="shared" si="4"/>
        <v>260311500</v>
      </c>
      <c r="F36" s="60">
        <f t="shared" si="4"/>
        <v>260311500</v>
      </c>
      <c r="G36" s="60">
        <f t="shared" si="4"/>
        <v>0</v>
      </c>
      <c r="H36" s="60">
        <f t="shared" si="4"/>
        <v>0</v>
      </c>
      <c r="I36" s="60">
        <f t="shared" si="4"/>
        <v>3480008</v>
      </c>
      <c r="J36" s="60">
        <f t="shared" si="4"/>
        <v>3480008</v>
      </c>
      <c r="K36" s="60">
        <f t="shared" si="4"/>
        <v>4414224</v>
      </c>
      <c r="L36" s="60">
        <f t="shared" si="4"/>
        <v>11579796</v>
      </c>
      <c r="M36" s="60">
        <f t="shared" si="4"/>
        <v>16544264</v>
      </c>
      <c r="N36" s="60">
        <f t="shared" si="4"/>
        <v>32538284</v>
      </c>
      <c r="O36" s="60">
        <f t="shared" si="4"/>
        <v>6961976</v>
      </c>
      <c r="P36" s="60">
        <f t="shared" si="4"/>
        <v>11799865</v>
      </c>
      <c r="Q36" s="60">
        <f t="shared" si="4"/>
        <v>10396774</v>
      </c>
      <c r="R36" s="60">
        <f t="shared" si="4"/>
        <v>29158615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65176907</v>
      </c>
      <c r="X36" s="60">
        <f t="shared" si="4"/>
        <v>195233625</v>
      </c>
      <c r="Y36" s="60">
        <f t="shared" si="4"/>
        <v>-130056718</v>
      </c>
      <c r="Z36" s="140">
        <f aca="true" t="shared" si="5" ref="Z36:Z49">+IF(X36&lt;&gt;0,+(Y36/X36)*100,0)</f>
        <v>-66.61594179793568</v>
      </c>
      <c r="AA36" s="155">
        <f>AA6+AA21</f>
        <v>260311500</v>
      </c>
    </row>
    <row r="37" spans="1:27" ht="12.75">
      <c r="A37" s="291" t="s">
        <v>206</v>
      </c>
      <c r="B37" s="142"/>
      <c r="C37" s="62">
        <f t="shared" si="4"/>
        <v>94637825</v>
      </c>
      <c r="D37" s="156">
        <f t="shared" si="4"/>
        <v>0</v>
      </c>
      <c r="E37" s="60">
        <f t="shared" si="4"/>
        <v>190720500</v>
      </c>
      <c r="F37" s="60">
        <f t="shared" si="4"/>
        <v>190720500</v>
      </c>
      <c r="G37" s="60">
        <f t="shared" si="4"/>
        <v>0</v>
      </c>
      <c r="H37" s="60">
        <f t="shared" si="4"/>
        <v>0</v>
      </c>
      <c r="I37" s="60">
        <f t="shared" si="4"/>
        <v>2414804</v>
      </c>
      <c r="J37" s="60">
        <f t="shared" si="4"/>
        <v>2414804</v>
      </c>
      <c r="K37" s="60">
        <f t="shared" si="4"/>
        <v>1283200</v>
      </c>
      <c r="L37" s="60">
        <f t="shared" si="4"/>
        <v>3838660</v>
      </c>
      <c r="M37" s="60">
        <f t="shared" si="4"/>
        <v>2084250</v>
      </c>
      <c r="N37" s="60">
        <f t="shared" si="4"/>
        <v>7206110</v>
      </c>
      <c r="O37" s="60">
        <f t="shared" si="4"/>
        <v>10585325</v>
      </c>
      <c r="P37" s="60">
        <f t="shared" si="4"/>
        <v>6364398</v>
      </c>
      <c r="Q37" s="60">
        <f t="shared" si="4"/>
        <v>2499534</v>
      </c>
      <c r="R37" s="60">
        <f t="shared" si="4"/>
        <v>19449257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29070171</v>
      </c>
      <c r="X37" s="60">
        <f t="shared" si="4"/>
        <v>143040375</v>
      </c>
      <c r="Y37" s="60">
        <f t="shared" si="4"/>
        <v>-113970204</v>
      </c>
      <c r="Z37" s="140">
        <f t="shared" si="5"/>
        <v>-79.67694715565447</v>
      </c>
      <c r="AA37" s="155">
        <f>AA7+AA22</f>
        <v>190720500</v>
      </c>
    </row>
    <row r="38" spans="1:27" ht="12.75">
      <c r="A38" s="291" t="s">
        <v>207</v>
      </c>
      <c r="B38" s="142"/>
      <c r="C38" s="62">
        <f t="shared" si="4"/>
        <v>74458145</v>
      </c>
      <c r="D38" s="156">
        <f t="shared" si="4"/>
        <v>0</v>
      </c>
      <c r="E38" s="60">
        <f t="shared" si="4"/>
        <v>58727500</v>
      </c>
      <c r="F38" s="60">
        <f t="shared" si="4"/>
        <v>58727500</v>
      </c>
      <c r="G38" s="60">
        <f t="shared" si="4"/>
        <v>0</v>
      </c>
      <c r="H38" s="60">
        <f t="shared" si="4"/>
        <v>0</v>
      </c>
      <c r="I38" s="60">
        <f t="shared" si="4"/>
        <v>2240166</v>
      </c>
      <c r="J38" s="60">
        <f t="shared" si="4"/>
        <v>2240166</v>
      </c>
      <c r="K38" s="60">
        <f t="shared" si="4"/>
        <v>19175198</v>
      </c>
      <c r="L38" s="60">
        <f t="shared" si="4"/>
        <v>8540940</v>
      </c>
      <c r="M38" s="60">
        <f t="shared" si="4"/>
        <v>2166486</v>
      </c>
      <c r="N38" s="60">
        <f t="shared" si="4"/>
        <v>29882624</v>
      </c>
      <c r="O38" s="60">
        <f t="shared" si="4"/>
        <v>7252657</v>
      </c>
      <c r="P38" s="60">
        <f t="shared" si="4"/>
        <v>147844</v>
      </c>
      <c r="Q38" s="60">
        <f t="shared" si="4"/>
        <v>3122088</v>
      </c>
      <c r="R38" s="60">
        <f t="shared" si="4"/>
        <v>10522589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42645379</v>
      </c>
      <c r="X38" s="60">
        <f t="shared" si="4"/>
        <v>44045625</v>
      </c>
      <c r="Y38" s="60">
        <f t="shared" si="4"/>
        <v>-1400246</v>
      </c>
      <c r="Z38" s="140">
        <f t="shared" si="5"/>
        <v>-3.179080782711109</v>
      </c>
      <c r="AA38" s="155">
        <f>AA8+AA23</f>
        <v>58727500</v>
      </c>
    </row>
    <row r="39" spans="1:27" ht="12.75">
      <c r="A39" s="291" t="s">
        <v>208</v>
      </c>
      <c r="B39" s="142"/>
      <c r="C39" s="62">
        <f t="shared" si="4"/>
        <v>37191226</v>
      </c>
      <c r="D39" s="156">
        <f t="shared" si="4"/>
        <v>0</v>
      </c>
      <c r="E39" s="60">
        <f t="shared" si="4"/>
        <v>31402500</v>
      </c>
      <c r="F39" s="60">
        <f t="shared" si="4"/>
        <v>31402500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23551875</v>
      </c>
      <c r="Y39" s="60">
        <f t="shared" si="4"/>
        <v>-23551875</v>
      </c>
      <c r="Z39" s="140">
        <f t="shared" si="5"/>
        <v>-100</v>
      </c>
      <c r="AA39" s="155">
        <f>AA9+AA24</f>
        <v>31402500</v>
      </c>
    </row>
    <row r="40" spans="1:27" ht="12.75">
      <c r="A40" s="291" t="s">
        <v>209</v>
      </c>
      <c r="B40" s="142"/>
      <c r="C40" s="62">
        <f t="shared" si="4"/>
        <v>9967247</v>
      </c>
      <c r="D40" s="156">
        <f t="shared" si="4"/>
        <v>0</v>
      </c>
      <c r="E40" s="60">
        <f t="shared" si="4"/>
        <v>116332000</v>
      </c>
      <c r="F40" s="60">
        <f t="shared" si="4"/>
        <v>116332000</v>
      </c>
      <c r="G40" s="60">
        <f t="shared" si="4"/>
        <v>0</v>
      </c>
      <c r="H40" s="60">
        <f t="shared" si="4"/>
        <v>0</v>
      </c>
      <c r="I40" s="60">
        <f t="shared" si="4"/>
        <v>24599380</v>
      </c>
      <c r="J40" s="60">
        <f t="shared" si="4"/>
        <v>24599380</v>
      </c>
      <c r="K40" s="60">
        <f t="shared" si="4"/>
        <v>11807287</v>
      </c>
      <c r="L40" s="60">
        <f t="shared" si="4"/>
        <v>4797654</v>
      </c>
      <c r="M40" s="60">
        <f t="shared" si="4"/>
        <v>5054609</v>
      </c>
      <c r="N40" s="60">
        <f t="shared" si="4"/>
        <v>21659550</v>
      </c>
      <c r="O40" s="60">
        <f t="shared" si="4"/>
        <v>11313858</v>
      </c>
      <c r="P40" s="60">
        <f t="shared" si="4"/>
        <v>8496466</v>
      </c>
      <c r="Q40" s="60">
        <f t="shared" si="4"/>
        <v>22445672</v>
      </c>
      <c r="R40" s="60">
        <f t="shared" si="4"/>
        <v>42255996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88514926</v>
      </c>
      <c r="X40" s="60">
        <f t="shared" si="4"/>
        <v>87249000</v>
      </c>
      <c r="Y40" s="60">
        <f t="shared" si="4"/>
        <v>1265926</v>
      </c>
      <c r="Z40" s="140">
        <f t="shared" si="5"/>
        <v>1.4509346811997845</v>
      </c>
      <c r="AA40" s="155">
        <f>AA10+AA25</f>
        <v>116332000</v>
      </c>
    </row>
    <row r="41" spans="1:27" ht="12.75">
      <c r="A41" s="292" t="s">
        <v>210</v>
      </c>
      <c r="B41" s="142"/>
      <c r="C41" s="293">
        <f aca="true" t="shared" si="6" ref="C41:Y41">SUM(C36:C40)</f>
        <v>360155513</v>
      </c>
      <c r="D41" s="294">
        <f t="shared" si="6"/>
        <v>0</v>
      </c>
      <c r="E41" s="295">
        <f t="shared" si="6"/>
        <v>657494000</v>
      </c>
      <c r="F41" s="295">
        <f t="shared" si="6"/>
        <v>657494000</v>
      </c>
      <c r="G41" s="295">
        <f t="shared" si="6"/>
        <v>0</v>
      </c>
      <c r="H41" s="295">
        <f t="shared" si="6"/>
        <v>0</v>
      </c>
      <c r="I41" s="295">
        <f t="shared" si="6"/>
        <v>32734358</v>
      </c>
      <c r="J41" s="295">
        <f t="shared" si="6"/>
        <v>32734358</v>
      </c>
      <c r="K41" s="295">
        <f t="shared" si="6"/>
        <v>36679909</v>
      </c>
      <c r="L41" s="295">
        <f t="shared" si="6"/>
        <v>28757050</v>
      </c>
      <c r="M41" s="295">
        <f t="shared" si="6"/>
        <v>25849609</v>
      </c>
      <c r="N41" s="295">
        <f t="shared" si="6"/>
        <v>91286568</v>
      </c>
      <c r="O41" s="295">
        <f t="shared" si="6"/>
        <v>36113816</v>
      </c>
      <c r="P41" s="295">
        <f t="shared" si="6"/>
        <v>26808573</v>
      </c>
      <c r="Q41" s="295">
        <f t="shared" si="6"/>
        <v>38464068</v>
      </c>
      <c r="R41" s="295">
        <f t="shared" si="6"/>
        <v>101386457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225407383</v>
      </c>
      <c r="X41" s="295">
        <f t="shared" si="6"/>
        <v>493120500</v>
      </c>
      <c r="Y41" s="295">
        <f t="shared" si="6"/>
        <v>-267713117</v>
      </c>
      <c r="Z41" s="296">
        <f t="shared" si="5"/>
        <v>-54.289593922783574</v>
      </c>
      <c r="AA41" s="297">
        <f>SUM(AA36:AA40)</f>
        <v>657494000</v>
      </c>
    </row>
    <row r="42" spans="1:27" ht="12.75">
      <c r="A42" s="298" t="s">
        <v>211</v>
      </c>
      <c r="B42" s="136"/>
      <c r="C42" s="95">
        <f aca="true" t="shared" si="7" ref="C42:Y48">C12+C27</f>
        <v>38100423</v>
      </c>
      <c r="D42" s="129">
        <f t="shared" si="7"/>
        <v>0</v>
      </c>
      <c r="E42" s="54">
        <f t="shared" si="7"/>
        <v>31425000</v>
      </c>
      <c r="F42" s="54">
        <f t="shared" si="7"/>
        <v>31425000</v>
      </c>
      <c r="G42" s="54">
        <f t="shared" si="7"/>
        <v>0</v>
      </c>
      <c r="H42" s="54">
        <f t="shared" si="7"/>
        <v>0</v>
      </c>
      <c r="I42" s="54">
        <f t="shared" si="7"/>
        <v>1002998</v>
      </c>
      <c r="J42" s="54">
        <f t="shared" si="7"/>
        <v>1002998</v>
      </c>
      <c r="K42" s="54">
        <f t="shared" si="7"/>
        <v>3601371</v>
      </c>
      <c r="L42" s="54">
        <f t="shared" si="7"/>
        <v>5473194</v>
      </c>
      <c r="M42" s="54">
        <f t="shared" si="7"/>
        <v>6729515</v>
      </c>
      <c r="N42" s="54">
        <f t="shared" si="7"/>
        <v>15804080</v>
      </c>
      <c r="O42" s="54">
        <f t="shared" si="7"/>
        <v>2812351</v>
      </c>
      <c r="P42" s="54">
        <f t="shared" si="7"/>
        <v>889166</v>
      </c>
      <c r="Q42" s="54">
        <f t="shared" si="7"/>
        <v>5271005</v>
      </c>
      <c r="R42" s="54">
        <f t="shared" si="7"/>
        <v>8972522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25779600</v>
      </c>
      <c r="X42" s="54">
        <f t="shared" si="7"/>
        <v>23568750</v>
      </c>
      <c r="Y42" s="54">
        <f t="shared" si="7"/>
        <v>2210850</v>
      </c>
      <c r="Z42" s="184">
        <f t="shared" si="5"/>
        <v>9.380429594272076</v>
      </c>
      <c r="AA42" s="130">
        <f aca="true" t="shared" si="8" ref="AA42:AA48">AA12+AA27</f>
        <v>31425000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55426426</v>
      </c>
      <c r="D45" s="129">
        <f t="shared" si="7"/>
        <v>0</v>
      </c>
      <c r="E45" s="54">
        <f t="shared" si="7"/>
        <v>11612000</v>
      </c>
      <c r="F45" s="54">
        <f t="shared" si="7"/>
        <v>11612000</v>
      </c>
      <c r="G45" s="54">
        <f t="shared" si="7"/>
        <v>0</v>
      </c>
      <c r="H45" s="54">
        <f t="shared" si="7"/>
        <v>115600</v>
      </c>
      <c r="I45" s="54">
        <f t="shared" si="7"/>
        <v>6795458</v>
      </c>
      <c r="J45" s="54">
        <f t="shared" si="7"/>
        <v>6911058</v>
      </c>
      <c r="K45" s="54">
        <f t="shared" si="7"/>
        <v>1548366</v>
      </c>
      <c r="L45" s="54">
        <f t="shared" si="7"/>
        <v>5229561</v>
      </c>
      <c r="M45" s="54">
        <f t="shared" si="7"/>
        <v>19513994</v>
      </c>
      <c r="N45" s="54">
        <f t="shared" si="7"/>
        <v>26291921</v>
      </c>
      <c r="O45" s="54">
        <f t="shared" si="7"/>
        <v>1716828</v>
      </c>
      <c r="P45" s="54">
        <f t="shared" si="7"/>
        <v>9081419</v>
      </c>
      <c r="Q45" s="54">
        <f t="shared" si="7"/>
        <v>28960790</v>
      </c>
      <c r="R45" s="54">
        <f t="shared" si="7"/>
        <v>39759037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72962016</v>
      </c>
      <c r="X45" s="54">
        <f t="shared" si="7"/>
        <v>8709000</v>
      </c>
      <c r="Y45" s="54">
        <f t="shared" si="7"/>
        <v>64253016</v>
      </c>
      <c r="Z45" s="184">
        <f t="shared" si="5"/>
        <v>737.7771960041337</v>
      </c>
      <c r="AA45" s="130">
        <f t="shared" si="8"/>
        <v>11612000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29286886</v>
      </c>
      <c r="D48" s="129">
        <f t="shared" si="7"/>
        <v>0</v>
      </c>
      <c r="E48" s="54">
        <f t="shared" si="7"/>
        <v>25710000</v>
      </c>
      <c r="F48" s="54">
        <f t="shared" si="7"/>
        <v>25710000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19282500</v>
      </c>
      <c r="Y48" s="54">
        <f t="shared" si="7"/>
        <v>-19282500</v>
      </c>
      <c r="Z48" s="184">
        <f t="shared" si="5"/>
        <v>-100</v>
      </c>
      <c r="AA48" s="130">
        <f t="shared" si="8"/>
        <v>25710000</v>
      </c>
    </row>
    <row r="49" spans="1:27" ht="12.75">
      <c r="A49" s="308" t="s">
        <v>220</v>
      </c>
      <c r="B49" s="149"/>
      <c r="C49" s="239">
        <f aca="true" t="shared" si="9" ref="C49:Y49">SUM(C41:C48)</f>
        <v>482969248</v>
      </c>
      <c r="D49" s="218">
        <f t="shared" si="9"/>
        <v>0</v>
      </c>
      <c r="E49" s="220">
        <f t="shared" si="9"/>
        <v>726241000</v>
      </c>
      <c r="F49" s="220">
        <f t="shared" si="9"/>
        <v>726241000</v>
      </c>
      <c r="G49" s="220">
        <f t="shared" si="9"/>
        <v>0</v>
      </c>
      <c r="H49" s="220">
        <f t="shared" si="9"/>
        <v>115600</v>
      </c>
      <c r="I49" s="220">
        <f t="shared" si="9"/>
        <v>40532814</v>
      </c>
      <c r="J49" s="220">
        <f t="shared" si="9"/>
        <v>40648414</v>
      </c>
      <c r="K49" s="220">
        <f t="shared" si="9"/>
        <v>41829646</v>
      </c>
      <c r="L49" s="220">
        <f t="shared" si="9"/>
        <v>39459805</v>
      </c>
      <c r="M49" s="220">
        <f t="shared" si="9"/>
        <v>52093118</v>
      </c>
      <c r="N49" s="220">
        <f t="shared" si="9"/>
        <v>133382569</v>
      </c>
      <c r="O49" s="220">
        <f t="shared" si="9"/>
        <v>40642995</v>
      </c>
      <c r="P49" s="220">
        <f t="shared" si="9"/>
        <v>36779158</v>
      </c>
      <c r="Q49" s="220">
        <f t="shared" si="9"/>
        <v>72695863</v>
      </c>
      <c r="R49" s="220">
        <f t="shared" si="9"/>
        <v>150118016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324148999</v>
      </c>
      <c r="X49" s="220">
        <f t="shared" si="9"/>
        <v>544680750</v>
      </c>
      <c r="Y49" s="220">
        <f t="shared" si="9"/>
        <v>-220531751</v>
      </c>
      <c r="Z49" s="221">
        <f t="shared" si="5"/>
        <v>-40.488258672626124</v>
      </c>
      <c r="AA49" s="222">
        <f>SUM(AA41:AA48)</f>
        <v>726241000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151542252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10551</v>
      </c>
      <c r="H51" s="54">
        <f t="shared" si="10"/>
        <v>145109</v>
      </c>
      <c r="I51" s="54">
        <f t="shared" si="10"/>
        <v>13143806</v>
      </c>
      <c r="J51" s="54">
        <f t="shared" si="10"/>
        <v>13299466</v>
      </c>
      <c r="K51" s="54">
        <f t="shared" si="10"/>
        <v>3402605</v>
      </c>
      <c r="L51" s="54">
        <f t="shared" si="10"/>
        <v>7392277</v>
      </c>
      <c r="M51" s="54">
        <f t="shared" si="10"/>
        <v>9364061</v>
      </c>
      <c r="N51" s="54">
        <f t="shared" si="10"/>
        <v>20158943</v>
      </c>
      <c r="O51" s="54">
        <f t="shared" si="10"/>
        <v>3629612</v>
      </c>
      <c r="P51" s="54">
        <f t="shared" si="10"/>
        <v>7268526</v>
      </c>
      <c r="Q51" s="54">
        <f t="shared" si="10"/>
        <v>12206473</v>
      </c>
      <c r="R51" s="54">
        <f t="shared" si="10"/>
        <v>23104611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56563020</v>
      </c>
      <c r="X51" s="54">
        <f t="shared" si="10"/>
        <v>0</v>
      </c>
      <c r="Y51" s="54">
        <f t="shared" si="10"/>
        <v>56563020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7869444</v>
      </c>
      <c r="D52" s="156"/>
      <c r="E52" s="60"/>
      <c r="F52" s="60"/>
      <c r="G52" s="60"/>
      <c r="H52" s="60"/>
      <c r="I52" s="60"/>
      <c r="J52" s="60"/>
      <c r="K52" s="60"/>
      <c r="L52" s="60"/>
      <c r="M52" s="60">
        <v>55000</v>
      </c>
      <c r="N52" s="60">
        <v>55000</v>
      </c>
      <c r="O52" s="60">
        <v>30173</v>
      </c>
      <c r="P52" s="60">
        <v>3712958</v>
      </c>
      <c r="Q52" s="60"/>
      <c r="R52" s="60">
        <v>3743131</v>
      </c>
      <c r="S52" s="60"/>
      <c r="T52" s="60"/>
      <c r="U52" s="60"/>
      <c r="V52" s="60"/>
      <c r="W52" s="60">
        <v>3798131</v>
      </c>
      <c r="X52" s="60"/>
      <c r="Y52" s="60">
        <v>3798131</v>
      </c>
      <c r="Z52" s="140"/>
      <c r="AA52" s="155"/>
    </row>
    <row r="53" spans="1:27" ht="12.75">
      <c r="A53" s="310" t="s">
        <v>206</v>
      </c>
      <c r="B53" s="142"/>
      <c r="C53" s="62">
        <v>30213437</v>
      </c>
      <c r="D53" s="156"/>
      <c r="E53" s="60"/>
      <c r="F53" s="60"/>
      <c r="G53" s="60">
        <v>848</v>
      </c>
      <c r="H53" s="60"/>
      <c r="I53" s="60"/>
      <c r="J53" s="60">
        <v>848</v>
      </c>
      <c r="K53" s="60"/>
      <c r="L53" s="60"/>
      <c r="M53" s="60"/>
      <c r="N53" s="60"/>
      <c r="O53" s="60">
        <v>1311</v>
      </c>
      <c r="P53" s="60">
        <v>107</v>
      </c>
      <c r="Q53" s="60"/>
      <c r="R53" s="60">
        <v>1418</v>
      </c>
      <c r="S53" s="60"/>
      <c r="T53" s="60"/>
      <c r="U53" s="60"/>
      <c r="V53" s="60"/>
      <c r="W53" s="60">
        <v>2266</v>
      </c>
      <c r="X53" s="60"/>
      <c r="Y53" s="60">
        <v>2266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>
        <v>729880</v>
      </c>
      <c r="L54" s="60"/>
      <c r="M54" s="60"/>
      <c r="N54" s="60">
        <v>729880</v>
      </c>
      <c r="O54" s="60">
        <v>636947</v>
      </c>
      <c r="P54" s="60">
        <v>38432</v>
      </c>
      <c r="Q54" s="60">
        <v>60612</v>
      </c>
      <c r="R54" s="60">
        <v>735991</v>
      </c>
      <c r="S54" s="60"/>
      <c r="T54" s="60"/>
      <c r="U54" s="60"/>
      <c r="V54" s="60"/>
      <c r="W54" s="60">
        <v>1465871</v>
      </c>
      <c r="X54" s="60"/>
      <c r="Y54" s="60">
        <v>1465871</v>
      </c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>
        <v>639000</v>
      </c>
      <c r="N55" s="60">
        <v>639000</v>
      </c>
      <c r="O55" s="60">
        <v>166684</v>
      </c>
      <c r="P55" s="60"/>
      <c r="Q55" s="60"/>
      <c r="R55" s="60">
        <v>166684</v>
      </c>
      <c r="S55" s="60"/>
      <c r="T55" s="60"/>
      <c r="U55" s="60"/>
      <c r="V55" s="60"/>
      <c r="W55" s="60">
        <v>805684</v>
      </c>
      <c r="X55" s="60"/>
      <c r="Y55" s="60">
        <v>805684</v>
      </c>
      <c r="Z55" s="140"/>
      <c r="AA55" s="155"/>
    </row>
    <row r="56" spans="1:27" ht="12.75">
      <c r="A56" s="310" t="s">
        <v>209</v>
      </c>
      <c r="B56" s="142"/>
      <c r="C56" s="62">
        <v>3253071</v>
      </c>
      <c r="D56" s="156"/>
      <c r="E56" s="60"/>
      <c r="F56" s="60"/>
      <c r="G56" s="60"/>
      <c r="H56" s="60"/>
      <c r="I56" s="60">
        <v>24734</v>
      </c>
      <c r="J56" s="60">
        <v>24734</v>
      </c>
      <c r="K56" s="60">
        <v>13226</v>
      </c>
      <c r="L56" s="60">
        <v>18208</v>
      </c>
      <c r="M56" s="60">
        <v>81541</v>
      </c>
      <c r="N56" s="60">
        <v>112975</v>
      </c>
      <c r="O56" s="60">
        <v>9069</v>
      </c>
      <c r="P56" s="60">
        <v>43323</v>
      </c>
      <c r="Q56" s="60">
        <v>47719</v>
      </c>
      <c r="R56" s="60">
        <v>100111</v>
      </c>
      <c r="S56" s="60"/>
      <c r="T56" s="60"/>
      <c r="U56" s="60"/>
      <c r="V56" s="60"/>
      <c r="W56" s="60">
        <v>237820</v>
      </c>
      <c r="X56" s="60"/>
      <c r="Y56" s="60">
        <v>237820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41335952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848</v>
      </c>
      <c r="H57" s="295">
        <f t="shared" si="11"/>
        <v>0</v>
      </c>
      <c r="I57" s="295">
        <f t="shared" si="11"/>
        <v>24734</v>
      </c>
      <c r="J57" s="295">
        <f t="shared" si="11"/>
        <v>25582</v>
      </c>
      <c r="K57" s="295">
        <f t="shared" si="11"/>
        <v>743106</v>
      </c>
      <c r="L57" s="295">
        <f t="shared" si="11"/>
        <v>18208</v>
      </c>
      <c r="M57" s="295">
        <f t="shared" si="11"/>
        <v>775541</v>
      </c>
      <c r="N57" s="295">
        <f t="shared" si="11"/>
        <v>1536855</v>
      </c>
      <c r="O57" s="295">
        <f t="shared" si="11"/>
        <v>844184</v>
      </c>
      <c r="P57" s="295">
        <f t="shared" si="11"/>
        <v>3794820</v>
      </c>
      <c r="Q57" s="295">
        <f t="shared" si="11"/>
        <v>108331</v>
      </c>
      <c r="R57" s="295">
        <f t="shared" si="11"/>
        <v>4747335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6309772</v>
      </c>
      <c r="X57" s="295">
        <f t="shared" si="11"/>
        <v>0</v>
      </c>
      <c r="Y57" s="295">
        <f t="shared" si="11"/>
        <v>6309772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12410048</v>
      </c>
      <c r="D58" s="156"/>
      <c r="E58" s="60"/>
      <c r="F58" s="60"/>
      <c r="G58" s="60"/>
      <c r="H58" s="60">
        <v>1606</v>
      </c>
      <c r="I58" s="60"/>
      <c r="J58" s="60">
        <v>1606</v>
      </c>
      <c r="K58" s="60">
        <v>3595</v>
      </c>
      <c r="L58" s="60"/>
      <c r="M58" s="60">
        <v>26075</v>
      </c>
      <c r="N58" s="60">
        <v>29670</v>
      </c>
      <c r="O58" s="60">
        <v>16000</v>
      </c>
      <c r="P58" s="60"/>
      <c r="Q58" s="60">
        <v>8000</v>
      </c>
      <c r="R58" s="60">
        <v>24000</v>
      </c>
      <c r="S58" s="60"/>
      <c r="T58" s="60"/>
      <c r="U58" s="60"/>
      <c r="V58" s="60"/>
      <c r="W58" s="60">
        <v>55276</v>
      </c>
      <c r="X58" s="60"/>
      <c r="Y58" s="60">
        <v>55276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97796252</v>
      </c>
      <c r="D61" s="156"/>
      <c r="E61" s="60"/>
      <c r="F61" s="60"/>
      <c r="G61" s="60">
        <v>9703</v>
      </c>
      <c r="H61" s="60">
        <v>143503</v>
      </c>
      <c r="I61" s="60">
        <v>13119072</v>
      </c>
      <c r="J61" s="60">
        <v>13272278</v>
      </c>
      <c r="K61" s="60">
        <v>2655904</v>
      </c>
      <c r="L61" s="60">
        <v>7374069</v>
      </c>
      <c r="M61" s="60">
        <v>8562445</v>
      </c>
      <c r="N61" s="60">
        <v>18592418</v>
      </c>
      <c r="O61" s="60">
        <v>2769428</v>
      </c>
      <c r="P61" s="60">
        <v>3473706</v>
      </c>
      <c r="Q61" s="60">
        <v>12090142</v>
      </c>
      <c r="R61" s="60">
        <v>18333276</v>
      </c>
      <c r="S61" s="60"/>
      <c r="T61" s="60"/>
      <c r="U61" s="60"/>
      <c r="V61" s="60"/>
      <c r="W61" s="60">
        <v>50197972</v>
      </c>
      <c r="X61" s="60"/>
      <c r="Y61" s="60">
        <v>50197972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171343508</v>
      </c>
      <c r="F66" s="275"/>
      <c r="G66" s="275"/>
      <c r="H66" s="275"/>
      <c r="I66" s="275"/>
      <c r="J66" s="275"/>
      <c r="K66" s="275">
        <v>733114</v>
      </c>
      <c r="L66" s="275"/>
      <c r="M66" s="275"/>
      <c r="N66" s="275">
        <v>733114</v>
      </c>
      <c r="O66" s="275">
        <v>647893</v>
      </c>
      <c r="P66" s="275">
        <v>48500</v>
      </c>
      <c r="Q66" s="275">
        <v>68301</v>
      </c>
      <c r="R66" s="275">
        <v>764694</v>
      </c>
      <c r="S66" s="275"/>
      <c r="T66" s="275"/>
      <c r="U66" s="275"/>
      <c r="V66" s="275"/>
      <c r="W66" s="275">
        <v>1497808</v>
      </c>
      <c r="X66" s="275"/>
      <c r="Y66" s="275">
        <v>1497808</v>
      </c>
      <c r="Z66" s="140"/>
      <c r="AA66" s="277"/>
    </row>
    <row r="67" spans="1:27" ht="12.75">
      <c r="A67" s="311" t="s">
        <v>225</v>
      </c>
      <c r="B67" s="316"/>
      <c r="C67" s="62">
        <v>163291744</v>
      </c>
      <c r="D67" s="156">
        <v>172008597</v>
      </c>
      <c r="E67" s="60"/>
      <c r="F67" s="60">
        <v>171343508</v>
      </c>
      <c r="G67" s="60">
        <v>10551</v>
      </c>
      <c r="H67" s="60">
        <v>145109</v>
      </c>
      <c r="I67" s="60">
        <v>12943072</v>
      </c>
      <c r="J67" s="60">
        <v>13098732</v>
      </c>
      <c r="K67" s="60">
        <v>1686384</v>
      </c>
      <c r="L67" s="60">
        <v>7002389</v>
      </c>
      <c r="M67" s="60">
        <v>6476970</v>
      </c>
      <c r="N67" s="60">
        <v>15165743</v>
      </c>
      <c r="O67" s="60">
        <v>2574659</v>
      </c>
      <c r="P67" s="60">
        <v>3155963</v>
      </c>
      <c r="Q67" s="60">
        <v>9213937</v>
      </c>
      <c r="R67" s="60">
        <v>14944559</v>
      </c>
      <c r="S67" s="60"/>
      <c r="T67" s="60"/>
      <c r="U67" s="60"/>
      <c r="V67" s="60"/>
      <c r="W67" s="60">
        <v>43209034</v>
      </c>
      <c r="X67" s="60">
        <v>128507631</v>
      </c>
      <c r="Y67" s="60">
        <v>-85298597</v>
      </c>
      <c r="Z67" s="140">
        <v>-66.38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200734</v>
      </c>
      <c r="J68" s="60">
        <v>200734</v>
      </c>
      <c r="K68" s="60">
        <v>983107</v>
      </c>
      <c r="L68" s="60">
        <v>389888</v>
      </c>
      <c r="M68" s="60">
        <v>2887091</v>
      </c>
      <c r="N68" s="60">
        <v>4260086</v>
      </c>
      <c r="O68" s="60">
        <v>407060</v>
      </c>
      <c r="P68" s="60">
        <v>4064063</v>
      </c>
      <c r="Q68" s="60">
        <v>2924235</v>
      </c>
      <c r="R68" s="60">
        <v>7395358</v>
      </c>
      <c r="S68" s="60"/>
      <c r="T68" s="60"/>
      <c r="U68" s="60"/>
      <c r="V68" s="60"/>
      <c r="W68" s="60">
        <v>11856178</v>
      </c>
      <c r="X68" s="60"/>
      <c r="Y68" s="60">
        <v>11856178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163291744</v>
      </c>
      <c r="D69" s="218">
        <f t="shared" si="12"/>
        <v>172008597</v>
      </c>
      <c r="E69" s="220">
        <f t="shared" si="12"/>
        <v>171343508</v>
      </c>
      <c r="F69" s="220">
        <f t="shared" si="12"/>
        <v>171343508</v>
      </c>
      <c r="G69" s="220">
        <f t="shared" si="12"/>
        <v>10551</v>
      </c>
      <c r="H69" s="220">
        <f t="shared" si="12"/>
        <v>145109</v>
      </c>
      <c r="I69" s="220">
        <f t="shared" si="12"/>
        <v>13143806</v>
      </c>
      <c r="J69" s="220">
        <f t="shared" si="12"/>
        <v>13299466</v>
      </c>
      <c r="K69" s="220">
        <f t="shared" si="12"/>
        <v>3402605</v>
      </c>
      <c r="L69" s="220">
        <f t="shared" si="12"/>
        <v>7392277</v>
      </c>
      <c r="M69" s="220">
        <f t="shared" si="12"/>
        <v>9364061</v>
      </c>
      <c r="N69" s="220">
        <f t="shared" si="12"/>
        <v>20158943</v>
      </c>
      <c r="O69" s="220">
        <f t="shared" si="12"/>
        <v>3629612</v>
      </c>
      <c r="P69" s="220">
        <f t="shared" si="12"/>
        <v>7268526</v>
      </c>
      <c r="Q69" s="220">
        <f t="shared" si="12"/>
        <v>12206473</v>
      </c>
      <c r="R69" s="220">
        <f t="shared" si="12"/>
        <v>23104611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56563020</v>
      </c>
      <c r="X69" s="220">
        <f t="shared" si="12"/>
        <v>128507631</v>
      </c>
      <c r="Y69" s="220">
        <f t="shared" si="12"/>
        <v>-71944611</v>
      </c>
      <c r="Z69" s="221">
        <f>+IF(X69&lt;&gt;0,+(Y69/X69)*100,0)</f>
        <v>-55.98469946115495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82252474</v>
      </c>
      <c r="D5" s="357">
        <f t="shared" si="0"/>
        <v>0</v>
      </c>
      <c r="E5" s="356">
        <f t="shared" si="0"/>
        <v>657494000</v>
      </c>
      <c r="F5" s="358">
        <f t="shared" si="0"/>
        <v>657494000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155800</v>
      </c>
      <c r="L5" s="356">
        <f t="shared" si="0"/>
        <v>0</v>
      </c>
      <c r="M5" s="356">
        <f t="shared" si="0"/>
        <v>1991873</v>
      </c>
      <c r="N5" s="358">
        <f t="shared" si="0"/>
        <v>2147673</v>
      </c>
      <c r="O5" s="358">
        <f t="shared" si="0"/>
        <v>7641746</v>
      </c>
      <c r="P5" s="356">
        <f t="shared" si="0"/>
        <v>471124</v>
      </c>
      <c r="Q5" s="356">
        <f t="shared" si="0"/>
        <v>1716427</v>
      </c>
      <c r="R5" s="358">
        <f t="shared" si="0"/>
        <v>9829297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11976970</v>
      </c>
      <c r="X5" s="356">
        <f t="shared" si="0"/>
        <v>493120500</v>
      </c>
      <c r="Y5" s="358">
        <f t="shared" si="0"/>
        <v>-481143530</v>
      </c>
      <c r="Z5" s="359">
        <f>+IF(X5&lt;&gt;0,+(Y5/X5)*100,0)</f>
        <v>-97.57118797535288</v>
      </c>
      <c r="AA5" s="360">
        <f>+AA6+AA8+AA11+AA13+AA15</f>
        <v>657494000</v>
      </c>
    </row>
    <row r="6" spans="1:27" ht="12.75">
      <c r="A6" s="361" t="s">
        <v>205</v>
      </c>
      <c r="B6" s="142"/>
      <c r="C6" s="60">
        <f>+C7</f>
        <v>34982820</v>
      </c>
      <c r="D6" s="340">
        <f aca="true" t="shared" si="1" ref="D6:AA6">+D7</f>
        <v>0</v>
      </c>
      <c r="E6" s="60">
        <f t="shared" si="1"/>
        <v>260311500</v>
      </c>
      <c r="F6" s="59">
        <f t="shared" si="1"/>
        <v>260311500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155800</v>
      </c>
      <c r="L6" s="60">
        <f t="shared" si="1"/>
        <v>0</v>
      </c>
      <c r="M6" s="60">
        <f t="shared" si="1"/>
        <v>1388673</v>
      </c>
      <c r="N6" s="59">
        <f t="shared" si="1"/>
        <v>1544473</v>
      </c>
      <c r="O6" s="59">
        <f t="shared" si="1"/>
        <v>0</v>
      </c>
      <c r="P6" s="60">
        <f t="shared" si="1"/>
        <v>0</v>
      </c>
      <c r="Q6" s="60">
        <f t="shared" si="1"/>
        <v>623901</v>
      </c>
      <c r="R6" s="59">
        <f t="shared" si="1"/>
        <v>623901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2168374</v>
      </c>
      <c r="X6" s="60">
        <f t="shared" si="1"/>
        <v>195233625</v>
      </c>
      <c r="Y6" s="59">
        <f t="shared" si="1"/>
        <v>-193065251</v>
      </c>
      <c r="Z6" s="61">
        <f>+IF(X6&lt;&gt;0,+(Y6/X6)*100,0)</f>
        <v>-98.88934398467477</v>
      </c>
      <c r="AA6" s="62">
        <f t="shared" si="1"/>
        <v>260311500</v>
      </c>
    </row>
    <row r="7" spans="1:27" ht="12.75">
      <c r="A7" s="291" t="s">
        <v>229</v>
      </c>
      <c r="B7" s="142"/>
      <c r="C7" s="60">
        <v>34982820</v>
      </c>
      <c r="D7" s="340"/>
      <c r="E7" s="60">
        <v>260311500</v>
      </c>
      <c r="F7" s="59">
        <v>260311500</v>
      </c>
      <c r="G7" s="59"/>
      <c r="H7" s="60"/>
      <c r="I7" s="60"/>
      <c r="J7" s="59"/>
      <c r="K7" s="59">
        <v>155800</v>
      </c>
      <c r="L7" s="60"/>
      <c r="M7" s="60">
        <v>1388673</v>
      </c>
      <c r="N7" s="59">
        <v>1544473</v>
      </c>
      <c r="O7" s="59"/>
      <c r="P7" s="60"/>
      <c r="Q7" s="60">
        <v>623901</v>
      </c>
      <c r="R7" s="59">
        <v>623901</v>
      </c>
      <c r="S7" s="59"/>
      <c r="T7" s="60"/>
      <c r="U7" s="60"/>
      <c r="V7" s="59"/>
      <c r="W7" s="59">
        <v>2168374</v>
      </c>
      <c r="X7" s="60">
        <v>195233625</v>
      </c>
      <c r="Y7" s="59">
        <v>-193065251</v>
      </c>
      <c r="Z7" s="61">
        <v>-98.89</v>
      </c>
      <c r="AA7" s="62">
        <v>260311500</v>
      </c>
    </row>
    <row r="8" spans="1:27" ht="12.75">
      <c r="A8" s="361" t="s">
        <v>206</v>
      </c>
      <c r="B8" s="142"/>
      <c r="C8" s="60">
        <f aca="true" t="shared" si="2" ref="C8:Y8">SUM(C9:C10)</f>
        <v>27835535</v>
      </c>
      <c r="D8" s="340">
        <f t="shared" si="2"/>
        <v>0</v>
      </c>
      <c r="E8" s="60">
        <f t="shared" si="2"/>
        <v>190720500</v>
      </c>
      <c r="F8" s="59">
        <f t="shared" si="2"/>
        <v>190720500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387350</v>
      </c>
      <c r="N8" s="59">
        <f t="shared" si="2"/>
        <v>387350</v>
      </c>
      <c r="O8" s="59">
        <f t="shared" si="2"/>
        <v>7641746</v>
      </c>
      <c r="P8" s="60">
        <f t="shared" si="2"/>
        <v>471124</v>
      </c>
      <c r="Q8" s="60">
        <f t="shared" si="2"/>
        <v>752525</v>
      </c>
      <c r="R8" s="59">
        <f t="shared" si="2"/>
        <v>8865395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9252745</v>
      </c>
      <c r="X8" s="60">
        <f t="shared" si="2"/>
        <v>143040375</v>
      </c>
      <c r="Y8" s="59">
        <f t="shared" si="2"/>
        <v>-133787630</v>
      </c>
      <c r="Z8" s="61">
        <f>+IF(X8&lt;&gt;0,+(Y8/X8)*100,0)</f>
        <v>-93.53137531973053</v>
      </c>
      <c r="AA8" s="62">
        <f>SUM(AA9:AA10)</f>
        <v>190720500</v>
      </c>
    </row>
    <row r="9" spans="1:27" ht="12.75">
      <c r="A9" s="291" t="s">
        <v>230</v>
      </c>
      <c r="B9" s="142"/>
      <c r="C9" s="60">
        <v>27835535</v>
      </c>
      <c r="D9" s="340"/>
      <c r="E9" s="60">
        <v>190720500</v>
      </c>
      <c r="F9" s="59">
        <v>190720500</v>
      </c>
      <c r="G9" s="59"/>
      <c r="H9" s="60"/>
      <c r="I9" s="60"/>
      <c r="J9" s="59"/>
      <c r="K9" s="59"/>
      <c r="L9" s="60"/>
      <c r="M9" s="60"/>
      <c r="N9" s="59"/>
      <c r="O9" s="59">
        <v>368233</v>
      </c>
      <c r="P9" s="60">
        <v>211841</v>
      </c>
      <c r="Q9" s="60">
        <v>752525</v>
      </c>
      <c r="R9" s="59">
        <v>1332599</v>
      </c>
      <c r="S9" s="59"/>
      <c r="T9" s="60"/>
      <c r="U9" s="60"/>
      <c r="V9" s="59"/>
      <c r="W9" s="59">
        <v>1332599</v>
      </c>
      <c r="X9" s="60">
        <v>143040375</v>
      </c>
      <c r="Y9" s="59">
        <v>-141707776</v>
      </c>
      <c r="Z9" s="61">
        <v>-99.07</v>
      </c>
      <c r="AA9" s="62">
        <v>190720500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387350</v>
      </c>
      <c r="N10" s="59">
        <v>387350</v>
      </c>
      <c r="O10" s="59">
        <v>7273513</v>
      </c>
      <c r="P10" s="60">
        <v>259283</v>
      </c>
      <c r="Q10" s="60"/>
      <c r="R10" s="59">
        <v>7532796</v>
      </c>
      <c r="S10" s="59"/>
      <c r="T10" s="60"/>
      <c r="U10" s="60"/>
      <c r="V10" s="59"/>
      <c r="W10" s="59">
        <v>7920146</v>
      </c>
      <c r="X10" s="60"/>
      <c r="Y10" s="59">
        <v>7920146</v>
      </c>
      <c r="Z10" s="61"/>
      <c r="AA10" s="62"/>
    </row>
    <row r="11" spans="1:27" ht="12.75">
      <c r="A11" s="361" t="s">
        <v>207</v>
      </c>
      <c r="B11" s="142"/>
      <c r="C11" s="362">
        <f>+C12</f>
        <v>3412274</v>
      </c>
      <c r="D11" s="363">
        <f aca="true" t="shared" si="3" ref="D11:AA11">+D12</f>
        <v>0</v>
      </c>
      <c r="E11" s="362">
        <f t="shared" si="3"/>
        <v>58727500</v>
      </c>
      <c r="F11" s="364">
        <f t="shared" si="3"/>
        <v>58727500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44045625</v>
      </c>
      <c r="Y11" s="364">
        <f t="shared" si="3"/>
        <v>-44045625</v>
      </c>
      <c r="Z11" s="365">
        <f>+IF(X11&lt;&gt;0,+(Y11/X11)*100,0)</f>
        <v>-100</v>
      </c>
      <c r="AA11" s="366">
        <f t="shared" si="3"/>
        <v>58727500</v>
      </c>
    </row>
    <row r="12" spans="1:27" ht="12.75">
      <c r="A12" s="291" t="s">
        <v>232</v>
      </c>
      <c r="B12" s="136"/>
      <c r="C12" s="60">
        <v>3412274</v>
      </c>
      <c r="D12" s="340"/>
      <c r="E12" s="60">
        <v>58727500</v>
      </c>
      <c r="F12" s="59">
        <v>58727500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44045625</v>
      </c>
      <c r="Y12" s="59">
        <v>-44045625</v>
      </c>
      <c r="Z12" s="61">
        <v>-100</v>
      </c>
      <c r="AA12" s="62">
        <v>58727500</v>
      </c>
    </row>
    <row r="13" spans="1:27" ht="12.75">
      <c r="A13" s="361" t="s">
        <v>208</v>
      </c>
      <c r="B13" s="136"/>
      <c r="C13" s="275">
        <f>+C14</f>
        <v>8376795</v>
      </c>
      <c r="D13" s="341">
        <f aca="true" t="shared" si="4" ref="D13:AA13">+D14</f>
        <v>0</v>
      </c>
      <c r="E13" s="275">
        <f t="shared" si="4"/>
        <v>31402500</v>
      </c>
      <c r="F13" s="342">
        <f t="shared" si="4"/>
        <v>31402500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23551875</v>
      </c>
      <c r="Y13" s="342">
        <f t="shared" si="4"/>
        <v>-23551875</v>
      </c>
      <c r="Z13" s="335">
        <f>+IF(X13&lt;&gt;0,+(Y13/X13)*100,0)</f>
        <v>-100</v>
      </c>
      <c r="AA13" s="273">
        <f t="shared" si="4"/>
        <v>31402500</v>
      </c>
    </row>
    <row r="14" spans="1:27" ht="12.75">
      <c r="A14" s="291" t="s">
        <v>233</v>
      </c>
      <c r="B14" s="136"/>
      <c r="C14" s="60">
        <v>8376795</v>
      </c>
      <c r="D14" s="340"/>
      <c r="E14" s="60">
        <v>31402500</v>
      </c>
      <c r="F14" s="59">
        <v>31402500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23551875</v>
      </c>
      <c r="Y14" s="59">
        <v>-23551875</v>
      </c>
      <c r="Z14" s="61">
        <v>-100</v>
      </c>
      <c r="AA14" s="62">
        <v>31402500</v>
      </c>
    </row>
    <row r="15" spans="1:27" ht="12.75">
      <c r="A15" s="361" t="s">
        <v>209</v>
      </c>
      <c r="B15" s="136"/>
      <c r="C15" s="60">
        <f aca="true" t="shared" si="5" ref="C15:Y15">SUM(C16:C20)</f>
        <v>7645050</v>
      </c>
      <c r="D15" s="340">
        <f t="shared" si="5"/>
        <v>0</v>
      </c>
      <c r="E15" s="60">
        <f t="shared" si="5"/>
        <v>116332000</v>
      </c>
      <c r="F15" s="59">
        <f t="shared" si="5"/>
        <v>116332000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215850</v>
      </c>
      <c r="N15" s="59">
        <f t="shared" si="5"/>
        <v>215850</v>
      </c>
      <c r="O15" s="59">
        <f t="shared" si="5"/>
        <v>0</v>
      </c>
      <c r="P15" s="60">
        <f t="shared" si="5"/>
        <v>0</v>
      </c>
      <c r="Q15" s="60">
        <f t="shared" si="5"/>
        <v>340001</v>
      </c>
      <c r="R15" s="59">
        <f t="shared" si="5"/>
        <v>340001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555851</v>
      </c>
      <c r="X15" s="60">
        <f t="shared" si="5"/>
        <v>87249000</v>
      </c>
      <c r="Y15" s="59">
        <f t="shared" si="5"/>
        <v>-86693149</v>
      </c>
      <c r="Z15" s="61">
        <f>+IF(X15&lt;&gt;0,+(Y15/X15)*100,0)</f>
        <v>-99.36291418812823</v>
      </c>
      <c r="AA15" s="62">
        <f>SUM(AA16:AA20)</f>
        <v>116332000</v>
      </c>
    </row>
    <row r="16" spans="1:27" ht="12.75">
      <c r="A16" s="291" t="s">
        <v>234</v>
      </c>
      <c r="B16" s="300"/>
      <c r="C16" s="60"/>
      <c r="D16" s="340"/>
      <c r="E16" s="60">
        <v>10500000</v>
      </c>
      <c r="F16" s="59">
        <v>10500000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7875000</v>
      </c>
      <c r="Y16" s="59">
        <v>-7875000</v>
      </c>
      <c r="Z16" s="61">
        <v>-100</v>
      </c>
      <c r="AA16" s="62">
        <v>10500000</v>
      </c>
    </row>
    <row r="17" spans="1:27" ht="12.75">
      <c r="A17" s="291" t="s">
        <v>235</v>
      </c>
      <c r="B17" s="136"/>
      <c r="C17" s="60">
        <v>469329</v>
      </c>
      <c r="D17" s="340"/>
      <c r="E17" s="60"/>
      <c r="F17" s="59"/>
      <c r="G17" s="59"/>
      <c r="H17" s="60"/>
      <c r="I17" s="60"/>
      <c r="J17" s="59"/>
      <c r="K17" s="59"/>
      <c r="L17" s="60"/>
      <c r="M17" s="60">
        <v>215850</v>
      </c>
      <c r="N17" s="59">
        <v>215850</v>
      </c>
      <c r="O17" s="59"/>
      <c r="P17" s="60"/>
      <c r="Q17" s="60"/>
      <c r="R17" s="59"/>
      <c r="S17" s="59"/>
      <c r="T17" s="60"/>
      <c r="U17" s="60"/>
      <c r="V17" s="59"/>
      <c r="W17" s="59">
        <v>215850</v>
      </c>
      <c r="X17" s="60"/>
      <c r="Y17" s="59">
        <v>215850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35434000</v>
      </c>
      <c r="F18" s="59">
        <v>35434000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26575500</v>
      </c>
      <c r="Y18" s="59">
        <v>-26575500</v>
      </c>
      <c r="Z18" s="61">
        <v>-100</v>
      </c>
      <c r="AA18" s="62">
        <v>35434000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7175721</v>
      </c>
      <c r="D20" s="340"/>
      <c r="E20" s="60">
        <v>70398000</v>
      </c>
      <c r="F20" s="59">
        <v>70398000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340001</v>
      </c>
      <c r="R20" s="59">
        <v>340001</v>
      </c>
      <c r="S20" s="59"/>
      <c r="T20" s="60"/>
      <c r="U20" s="60"/>
      <c r="V20" s="59"/>
      <c r="W20" s="59">
        <v>340001</v>
      </c>
      <c r="X20" s="60">
        <v>52798500</v>
      </c>
      <c r="Y20" s="59">
        <v>-52458499</v>
      </c>
      <c r="Z20" s="61">
        <v>-99.36</v>
      </c>
      <c r="AA20" s="62">
        <v>70398000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34618127</v>
      </c>
      <c r="D22" s="344">
        <f t="shared" si="6"/>
        <v>0</v>
      </c>
      <c r="E22" s="343">
        <f t="shared" si="6"/>
        <v>31425000</v>
      </c>
      <c r="F22" s="345">
        <f t="shared" si="6"/>
        <v>31425000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1033560</v>
      </c>
      <c r="N22" s="345">
        <f t="shared" si="6"/>
        <v>1033560</v>
      </c>
      <c r="O22" s="345">
        <f t="shared" si="6"/>
        <v>1394247</v>
      </c>
      <c r="P22" s="343">
        <f t="shared" si="6"/>
        <v>-644336</v>
      </c>
      <c r="Q22" s="343">
        <f t="shared" si="6"/>
        <v>88722</v>
      </c>
      <c r="R22" s="345">
        <f t="shared" si="6"/>
        <v>838633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1872193</v>
      </c>
      <c r="X22" s="343">
        <f t="shared" si="6"/>
        <v>23568750</v>
      </c>
      <c r="Y22" s="345">
        <f t="shared" si="6"/>
        <v>-21696557</v>
      </c>
      <c r="Z22" s="336">
        <f>+IF(X22&lt;&gt;0,+(Y22/X22)*100,0)</f>
        <v>-92.0564603553434</v>
      </c>
      <c r="AA22" s="350">
        <f>SUM(AA23:AA32)</f>
        <v>31425000</v>
      </c>
    </row>
    <row r="23" spans="1:27" ht="12.75">
      <c r="A23" s="361" t="s">
        <v>237</v>
      </c>
      <c r="B23" s="142"/>
      <c r="C23" s="60">
        <v>168828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31145795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3188920</v>
      </c>
      <c r="D27" s="340"/>
      <c r="E27" s="60"/>
      <c r="F27" s="59"/>
      <c r="G27" s="59"/>
      <c r="H27" s="60"/>
      <c r="I27" s="60"/>
      <c r="J27" s="59"/>
      <c r="K27" s="59"/>
      <c r="L27" s="60"/>
      <c r="M27" s="60">
        <v>1033560</v>
      </c>
      <c r="N27" s="59">
        <v>1033560</v>
      </c>
      <c r="O27" s="59">
        <v>1394247</v>
      </c>
      <c r="P27" s="60">
        <v>-644336</v>
      </c>
      <c r="Q27" s="60">
        <v>88722</v>
      </c>
      <c r="R27" s="59">
        <v>838633</v>
      </c>
      <c r="S27" s="59"/>
      <c r="T27" s="60"/>
      <c r="U27" s="60"/>
      <c r="V27" s="59"/>
      <c r="W27" s="59">
        <v>1872193</v>
      </c>
      <c r="X27" s="60"/>
      <c r="Y27" s="59">
        <v>1872193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114584</v>
      </c>
      <c r="D32" s="340"/>
      <c r="E32" s="60">
        <v>31425000</v>
      </c>
      <c r="F32" s="59">
        <v>31425000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23568750</v>
      </c>
      <c r="Y32" s="59">
        <v>-23568750</v>
      </c>
      <c r="Z32" s="61">
        <v>-100</v>
      </c>
      <c r="AA32" s="62">
        <v>31425000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39154742</v>
      </c>
      <c r="D40" s="344">
        <f t="shared" si="9"/>
        <v>0</v>
      </c>
      <c r="E40" s="343">
        <f t="shared" si="9"/>
        <v>11612000</v>
      </c>
      <c r="F40" s="345">
        <f t="shared" si="9"/>
        <v>11612000</v>
      </c>
      <c r="G40" s="345">
        <f t="shared" si="9"/>
        <v>0</v>
      </c>
      <c r="H40" s="343">
        <f t="shared" si="9"/>
        <v>115600</v>
      </c>
      <c r="I40" s="343">
        <f t="shared" si="9"/>
        <v>3637947</v>
      </c>
      <c r="J40" s="345">
        <f t="shared" si="9"/>
        <v>3753547</v>
      </c>
      <c r="K40" s="345">
        <f t="shared" si="9"/>
        <v>988397</v>
      </c>
      <c r="L40" s="343">
        <f t="shared" si="9"/>
        <v>1177199</v>
      </c>
      <c r="M40" s="343">
        <f t="shared" si="9"/>
        <v>17923111</v>
      </c>
      <c r="N40" s="345">
        <f t="shared" si="9"/>
        <v>20088707</v>
      </c>
      <c r="O40" s="345">
        <f t="shared" si="9"/>
        <v>1716828</v>
      </c>
      <c r="P40" s="343">
        <f t="shared" si="9"/>
        <v>6341911</v>
      </c>
      <c r="Q40" s="343">
        <f t="shared" si="9"/>
        <v>26735181</v>
      </c>
      <c r="R40" s="345">
        <f t="shared" si="9"/>
        <v>34793920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58636174</v>
      </c>
      <c r="X40" s="343">
        <f t="shared" si="9"/>
        <v>8709000</v>
      </c>
      <c r="Y40" s="345">
        <f t="shared" si="9"/>
        <v>49927174</v>
      </c>
      <c r="Z40" s="336">
        <f>+IF(X40&lt;&gt;0,+(Y40/X40)*100,0)</f>
        <v>573.2825123435526</v>
      </c>
      <c r="AA40" s="350">
        <f>SUM(AA41:AA49)</f>
        <v>11612000</v>
      </c>
    </row>
    <row r="41" spans="1:27" ht="12.75">
      <c r="A41" s="361" t="s">
        <v>248</v>
      </c>
      <c r="B41" s="142"/>
      <c r="C41" s="362">
        <v>6106017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18717195</v>
      </c>
      <c r="D43" s="369"/>
      <c r="E43" s="305"/>
      <c r="F43" s="370"/>
      <c r="G43" s="370"/>
      <c r="H43" s="305"/>
      <c r="I43" s="305">
        <v>876246</v>
      </c>
      <c r="J43" s="370">
        <v>876246</v>
      </c>
      <c r="K43" s="370"/>
      <c r="L43" s="305">
        <v>963282</v>
      </c>
      <c r="M43" s="305">
        <v>2237737</v>
      </c>
      <c r="N43" s="370">
        <v>3201019</v>
      </c>
      <c r="O43" s="370">
        <v>1658923</v>
      </c>
      <c r="P43" s="305">
        <v>1026825</v>
      </c>
      <c r="Q43" s="305">
        <v>5073442</v>
      </c>
      <c r="R43" s="370">
        <v>7759190</v>
      </c>
      <c r="S43" s="370"/>
      <c r="T43" s="305"/>
      <c r="U43" s="305"/>
      <c r="V43" s="370"/>
      <c r="W43" s="370">
        <v>11836455</v>
      </c>
      <c r="X43" s="305"/>
      <c r="Y43" s="370">
        <v>11836455</v>
      </c>
      <c r="Z43" s="371"/>
      <c r="AA43" s="303"/>
    </row>
    <row r="44" spans="1:27" ht="12.75">
      <c r="A44" s="361" t="s">
        <v>251</v>
      </c>
      <c r="B44" s="136"/>
      <c r="C44" s="60">
        <v>9148862</v>
      </c>
      <c r="D44" s="368"/>
      <c r="E44" s="54"/>
      <c r="F44" s="53"/>
      <c r="G44" s="53"/>
      <c r="H44" s="54">
        <v>115600</v>
      </c>
      <c r="I44" s="54"/>
      <c r="J44" s="53">
        <v>115600</v>
      </c>
      <c r="K44" s="53">
        <v>988397</v>
      </c>
      <c r="L44" s="54">
        <v>213917</v>
      </c>
      <c r="M44" s="54">
        <v>15395374</v>
      </c>
      <c r="N44" s="53">
        <v>16597688</v>
      </c>
      <c r="O44" s="53">
        <v>57905</v>
      </c>
      <c r="P44" s="54">
        <v>4287836</v>
      </c>
      <c r="Q44" s="54">
        <v>21661739</v>
      </c>
      <c r="R44" s="53">
        <v>26007480</v>
      </c>
      <c r="S44" s="53"/>
      <c r="T44" s="54"/>
      <c r="U44" s="54"/>
      <c r="V44" s="53"/>
      <c r="W44" s="53">
        <v>42720768</v>
      </c>
      <c r="X44" s="54"/>
      <c r="Y44" s="53">
        <v>42720768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5182668</v>
      </c>
      <c r="D48" s="368"/>
      <c r="E48" s="54"/>
      <c r="F48" s="53"/>
      <c r="G48" s="53"/>
      <c r="H48" s="54"/>
      <c r="I48" s="54">
        <v>2761701</v>
      </c>
      <c r="J48" s="53">
        <v>2761701</v>
      </c>
      <c r="K48" s="53"/>
      <c r="L48" s="54"/>
      <c r="M48" s="54">
        <v>290000</v>
      </c>
      <c r="N48" s="53">
        <v>290000</v>
      </c>
      <c r="O48" s="53"/>
      <c r="P48" s="54">
        <v>1027250</v>
      </c>
      <c r="Q48" s="54"/>
      <c r="R48" s="53">
        <v>1027250</v>
      </c>
      <c r="S48" s="53"/>
      <c r="T48" s="54"/>
      <c r="U48" s="54"/>
      <c r="V48" s="53"/>
      <c r="W48" s="53">
        <v>4078951</v>
      </c>
      <c r="X48" s="54"/>
      <c r="Y48" s="53">
        <v>4078951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11612000</v>
      </c>
      <c r="F49" s="53">
        <v>11612000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8709000</v>
      </c>
      <c r="Y49" s="53">
        <v>-8709000</v>
      </c>
      <c r="Z49" s="94">
        <v>-100</v>
      </c>
      <c r="AA49" s="95">
        <v>11612000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29286886</v>
      </c>
      <c r="D57" s="344">
        <f aca="true" t="shared" si="13" ref="D57:AA57">+D58</f>
        <v>0</v>
      </c>
      <c r="E57" s="343">
        <f t="shared" si="13"/>
        <v>25710000</v>
      </c>
      <c r="F57" s="345">
        <f t="shared" si="13"/>
        <v>25710000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19282500</v>
      </c>
      <c r="Y57" s="345">
        <f t="shared" si="13"/>
        <v>-19282500</v>
      </c>
      <c r="Z57" s="336">
        <f>+IF(X57&lt;&gt;0,+(Y57/X57)*100,0)</f>
        <v>-100</v>
      </c>
      <c r="AA57" s="350">
        <f t="shared" si="13"/>
        <v>25710000</v>
      </c>
    </row>
    <row r="58" spans="1:27" ht="12.75">
      <c r="A58" s="361" t="s">
        <v>217</v>
      </c>
      <c r="B58" s="136"/>
      <c r="C58" s="60">
        <v>29286886</v>
      </c>
      <c r="D58" s="340"/>
      <c r="E58" s="60">
        <v>25710000</v>
      </c>
      <c r="F58" s="59">
        <v>25710000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19282500</v>
      </c>
      <c r="Y58" s="59">
        <v>-19282500</v>
      </c>
      <c r="Z58" s="61">
        <v>-100</v>
      </c>
      <c r="AA58" s="62">
        <v>25710000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185312229</v>
      </c>
      <c r="D60" s="346">
        <f t="shared" si="14"/>
        <v>0</v>
      </c>
      <c r="E60" s="219">
        <f t="shared" si="14"/>
        <v>726241000</v>
      </c>
      <c r="F60" s="264">
        <f t="shared" si="14"/>
        <v>726241000</v>
      </c>
      <c r="G60" s="264">
        <f t="shared" si="14"/>
        <v>0</v>
      </c>
      <c r="H60" s="219">
        <f t="shared" si="14"/>
        <v>115600</v>
      </c>
      <c r="I60" s="219">
        <f t="shared" si="14"/>
        <v>3637947</v>
      </c>
      <c r="J60" s="264">
        <f t="shared" si="14"/>
        <v>3753547</v>
      </c>
      <c r="K60" s="264">
        <f t="shared" si="14"/>
        <v>1144197</v>
      </c>
      <c r="L60" s="219">
        <f t="shared" si="14"/>
        <v>1177199</v>
      </c>
      <c r="M60" s="219">
        <f t="shared" si="14"/>
        <v>20948544</v>
      </c>
      <c r="N60" s="264">
        <f t="shared" si="14"/>
        <v>23269940</v>
      </c>
      <c r="O60" s="264">
        <f t="shared" si="14"/>
        <v>10752821</v>
      </c>
      <c r="P60" s="219">
        <f t="shared" si="14"/>
        <v>6168699</v>
      </c>
      <c r="Q60" s="219">
        <f t="shared" si="14"/>
        <v>28540330</v>
      </c>
      <c r="R60" s="264">
        <f t="shared" si="14"/>
        <v>45461850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72485337</v>
      </c>
      <c r="X60" s="219">
        <f t="shared" si="14"/>
        <v>544680750</v>
      </c>
      <c r="Y60" s="264">
        <f t="shared" si="14"/>
        <v>-472195413</v>
      </c>
      <c r="Z60" s="337">
        <f>+IF(X60&lt;&gt;0,+(Y60/X60)*100,0)</f>
        <v>-86.69214269092491</v>
      </c>
      <c r="AA60" s="232">
        <f>+AA57+AA54+AA51+AA40+AA37+AA34+AA22+AA5</f>
        <v>726241000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277903039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32734358</v>
      </c>
      <c r="J5" s="358">
        <f t="shared" si="0"/>
        <v>32734358</v>
      </c>
      <c r="K5" s="358">
        <f t="shared" si="0"/>
        <v>36524109</v>
      </c>
      <c r="L5" s="356">
        <f t="shared" si="0"/>
        <v>28757050</v>
      </c>
      <c r="M5" s="356">
        <f t="shared" si="0"/>
        <v>23857736</v>
      </c>
      <c r="N5" s="358">
        <f t="shared" si="0"/>
        <v>89138895</v>
      </c>
      <c r="O5" s="358">
        <f t="shared" si="0"/>
        <v>28472070</v>
      </c>
      <c r="P5" s="356">
        <f t="shared" si="0"/>
        <v>26337449</v>
      </c>
      <c r="Q5" s="356">
        <f t="shared" si="0"/>
        <v>36747641</v>
      </c>
      <c r="R5" s="358">
        <f t="shared" si="0"/>
        <v>91557160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213430413</v>
      </c>
      <c r="X5" s="356">
        <f t="shared" si="0"/>
        <v>0</v>
      </c>
      <c r="Y5" s="358">
        <f t="shared" si="0"/>
        <v>213430413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108918250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3480008</v>
      </c>
      <c r="J6" s="59">
        <f t="shared" si="1"/>
        <v>3480008</v>
      </c>
      <c r="K6" s="59">
        <f t="shared" si="1"/>
        <v>4258424</v>
      </c>
      <c r="L6" s="60">
        <f t="shared" si="1"/>
        <v>11579796</v>
      </c>
      <c r="M6" s="60">
        <f t="shared" si="1"/>
        <v>15155591</v>
      </c>
      <c r="N6" s="59">
        <f t="shared" si="1"/>
        <v>30993811</v>
      </c>
      <c r="O6" s="59">
        <f t="shared" si="1"/>
        <v>6961976</v>
      </c>
      <c r="P6" s="60">
        <f t="shared" si="1"/>
        <v>11799865</v>
      </c>
      <c r="Q6" s="60">
        <f t="shared" si="1"/>
        <v>9772873</v>
      </c>
      <c r="R6" s="59">
        <f t="shared" si="1"/>
        <v>28534714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63008533</v>
      </c>
      <c r="X6" s="60">
        <f t="shared" si="1"/>
        <v>0</v>
      </c>
      <c r="Y6" s="59">
        <f t="shared" si="1"/>
        <v>63008533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108918250</v>
      </c>
      <c r="D7" s="340"/>
      <c r="E7" s="60"/>
      <c r="F7" s="59"/>
      <c r="G7" s="59"/>
      <c r="H7" s="60"/>
      <c r="I7" s="60">
        <v>3480008</v>
      </c>
      <c r="J7" s="59">
        <v>3480008</v>
      </c>
      <c r="K7" s="59">
        <v>4258424</v>
      </c>
      <c r="L7" s="60">
        <v>11579796</v>
      </c>
      <c r="M7" s="60">
        <v>15155591</v>
      </c>
      <c r="N7" s="59">
        <v>30993811</v>
      </c>
      <c r="O7" s="59">
        <v>6961976</v>
      </c>
      <c r="P7" s="60">
        <v>11799865</v>
      </c>
      <c r="Q7" s="60">
        <v>9772873</v>
      </c>
      <c r="R7" s="59">
        <v>28534714</v>
      </c>
      <c r="S7" s="59"/>
      <c r="T7" s="60"/>
      <c r="U7" s="60"/>
      <c r="V7" s="59"/>
      <c r="W7" s="59">
        <v>63008533</v>
      </c>
      <c r="X7" s="60"/>
      <c r="Y7" s="59">
        <v>63008533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66802290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2414804</v>
      </c>
      <c r="J8" s="59">
        <f t="shared" si="2"/>
        <v>2414804</v>
      </c>
      <c r="K8" s="59">
        <f t="shared" si="2"/>
        <v>1283200</v>
      </c>
      <c r="L8" s="60">
        <f t="shared" si="2"/>
        <v>3838660</v>
      </c>
      <c r="M8" s="60">
        <f t="shared" si="2"/>
        <v>1696900</v>
      </c>
      <c r="N8" s="59">
        <f t="shared" si="2"/>
        <v>6818760</v>
      </c>
      <c r="O8" s="59">
        <f t="shared" si="2"/>
        <v>2943579</v>
      </c>
      <c r="P8" s="60">
        <f t="shared" si="2"/>
        <v>5893274</v>
      </c>
      <c r="Q8" s="60">
        <f t="shared" si="2"/>
        <v>1747009</v>
      </c>
      <c r="R8" s="59">
        <f t="shared" si="2"/>
        <v>10583862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19817426</v>
      </c>
      <c r="X8" s="60">
        <f t="shared" si="2"/>
        <v>0</v>
      </c>
      <c r="Y8" s="59">
        <f t="shared" si="2"/>
        <v>19817426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66802290</v>
      </c>
      <c r="D9" s="340"/>
      <c r="E9" s="60"/>
      <c r="F9" s="59"/>
      <c r="G9" s="59"/>
      <c r="H9" s="60"/>
      <c r="I9" s="60">
        <v>2414804</v>
      </c>
      <c r="J9" s="59">
        <v>2414804</v>
      </c>
      <c r="K9" s="59">
        <v>1283200</v>
      </c>
      <c r="L9" s="60">
        <v>1625111</v>
      </c>
      <c r="M9" s="60">
        <v>1696900</v>
      </c>
      <c r="N9" s="59">
        <v>4605211</v>
      </c>
      <c r="O9" s="59">
        <v>131619</v>
      </c>
      <c r="P9" s="60">
        <v>5893274</v>
      </c>
      <c r="Q9" s="60">
        <v>626909</v>
      </c>
      <c r="R9" s="59">
        <v>6651802</v>
      </c>
      <c r="S9" s="59"/>
      <c r="T9" s="60"/>
      <c r="U9" s="60"/>
      <c r="V9" s="59"/>
      <c r="W9" s="59">
        <v>13671817</v>
      </c>
      <c r="X9" s="60"/>
      <c r="Y9" s="59">
        <v>13671817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2213549</v>
      </c>
      <c r="M10" s="60"/>
      <c r="N10" s="59">
        <v>2213549</v>
      </c>
      <c r="O10" s="59">
        <v>2811960</v>
      </c>
      <c r="P10" s="60"/>
      <c r="Q10" s="60">
        <v>1120100</v>
      </c>
      <c r="R10" s="59">
        <v>3932060</v>
      </c>
      <c r="S10" s="59"/>
      <c r="T10" s="60"/>
      <c r="U10" s="60"/>
      <c r="V10" s="59"/>
      <c r="W10" s="59">
        <v>6145609</v>
      </c>
      <c r="X10" s="60"/>
      <c r="Y10" s="59">
        <v>6145609</v>
      </c>
      <c r="Z10" s="61"/>
      <c r="AA10" s="62"/>
    </row>
    <row r="11" spans="1:27" ht="12.75">
      <c r="A11" s="361" t="s">
        <v>207</v>
      </c>
      <c r="B11" s="142"/>
      <c r="C11" s="362">
        <f>+C12</f>
        <v>71045871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2240166</v>
      </c>
      <c r="J11" s="364">
        <f t="shared" si="3"/>
        <v>2240166</v>
      </c>
      <c r="K11" s="364">
        <f t="shared" si="3"/>
        <v>19175198</v>
      </c>
      <c r="L11" s="362">
        <f t="shared" si="3"/>
        <v>8540940</v>
      </c>
      <c r="M11" s="362">
        <f t="shared" si="3"/>
        <v>2166486</v>
      </c>
      <c r="N11" s="364">
        <f t="shared" si="3"/>
        <v>29882624</v>
      </c>
      <c r="O11" s="364">
        <f t="shared" si="3"/>
        <v>7252657</v>
      </c>
      <c r="P11" s="362">
        <f t="shared" si="3"/>
        <v>147844</v>
      </c>
      <c r="Q11" s="362">
        <f t="shared" si="3"/>
        <v>3122088</v>
      </c>
      <c r="R11" s="364">
        <f t="shared" si="3"/>
        <v>10522589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42645379</v>
      </c>
      <c r="X11" s="362">
        <f t="shared" si="3"/>
        <v>0</v>
      </c>
      <c r="Y11" s="364">
        <f t="shared" si="3"/>
        <v>42645379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71045871</v>
      </c>
      <c r="D12" s="340"/>
      <c r="E12" s="60"/>
      <c r="F12" s="59"/>
      <c r="G12" s="59"/>
      <c r="H12" s="60"/>
      <c r="I12" s="60">
        <v>2240166</v>
      </c>
      <c r="J12" s="59">
        <v>2240166</v>
      </c>
      <c r="K12" s="59">
        <v>19175198</v>
      </c>
      <c r="L12" s="60">
        <v>8540940</v>
      </c>
      <c r="M12" s="60">
        <v>2166486</v>
      </c>
      <c r="N12" s="59">
        <v>29882624</v>
      </c>
      <c r="O12" s="59">
        <v>7252657</v>
      </c>
      <c r="P12" s="60">
        <v>147844</v>
      </c>
      <c r="Q12" s="60">
        <v>3122088</v>
      </c>
      <c r="R12" s="59">
        <v>10522589</v>
      </c>
      <c r="S12" s="59"/>
      <c r="T12" s="60"/>
      <c r="U12" s="60"/>
      <c r="V12" s="59"/>
      <c r="W12" s="59">
        <v>42645379</v>
      </c>
      <c r="X12" s="60"/>
      <c r="Y12" s="59">
        <v>42645379</v>
      </c>
      <c r="Z12" s="61"/>
      <c r="AA12" s="62"/>
    </row>
    <row r="13" spans="1:27" ht="12.75">
      <c r="A13" s="361" t="s">
        <v>208</v>
      </c>
      <c r="B13" s="136"/>
      <c r="C13" s="275">
        <f>+C14</f>
        <v>28814431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28814431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2322197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24599380</v>
      </c>
      <c r="J15" s="59">
        <f t="shared" si="5"/>
        <v>24599380</v>
      </c>
      <c r="K15" s="59">
        <f t="shared" si="5"/>
        <v>11807287</v>
      </c>
      <c r="L15" s="60">
        <f t="shared" si="5"/>
        <v>4797654</v>
      </c>
      <c r="M15" s="60">
        <f t="shared" si="5"/>
        <v>4838759</v>
      </c>
      <c r="N15" s="59">
        <f t="shared" si="5"/>
        <v>21443700</v>
      </c>
      <c r="O15" s="59">
        <f t="shared" si="5"/>
        <v>11313858</v>
      </c>
      <c r="P15" s="60">
        <f t="shared" si="5"/>
        <v>8496466</v>
      </c>
      <c r="Q15" s="60">
        <f t="shared" si="5"/>
        <v>22105671</v>
      </c>
      <c r="R15" s="59">
        <f t="shared" si="5"/>
        <v>41915995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87959075</v>
      </c>
      <c r="X15" s="60">
        <f t="shared" si="5"/>
        <v>0</v>
      </c>
      <c r="Y15" s="59">
        <f t="shared" si="5"/>
        <v>87959075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1056657</v>
      </c>
      <c r="D16" s="340"/>
      <c r="E16" s="60"/>
      <c r="F16" s="59"/>
      <c r="G16" s="59"/>
      <c r="H16" s="60"/>
      <c r="I16" s="60">
        <v>3074506</v>
      </c>
      <c r="J16" s="59">
        <v>3074506</v>
      </c>
      <c r="K16" s="59">
        <v>1626551</v>
      </c>
      <c r="L16" s="60">
        <v>2936073</v>
      </c>
      <c r="M16" s="60">
        <v>271097</v>
      </c>
      <c r="N16" s="59">
        <v>4833721</v>
      </c>
      <c r="O16" s="59">
        <v>4696564</v>
      </c>
      <c r="P16" s="60">
        <v>1195689</v>
      </c>
      <c r="Q16" s="60">
        <v>1862958</v>
      </c>
      <c r="R16" s="59">
        <v>7755211</v>
      </c>
      <c r="S16" s="59"/>
      <c r="T16" s="60"/>
      <c r="U16" s="60"/>
      <c r="V16" s="59"/>
      <c r="W16" s="59">
        <v>15663438</v>
      </c>
      <c r="X16" s="60"/>
      <c r="Y16" s="59">
        <v>15663438</v>
      </c>
      <c r="Z16" s="61"/>
      <c r="AA16" s="62"/>
    </row>
    <row r="17" spans="1:27" ht="12.75">
      <c r="A17" s="291" t="s">
        <v>235</v>
      </c>
      <c r="B17" s="136"/>
      <c r="C17" s="60">
        <v>954341</v>
      </c>
      <c r="D17" s="340"/>
      <c r="E17" s="60"/>
      <c r="F17" s="59"/>
      <c r="G17" s="59"/>
      <c r="H17" s="60"/>
      <c r="I17" s="60">
        <v>21524874</v>
      </c>
      <c r="J17" s="59">
        <v>21524874</v>
      </c>
      <c r="K17" s="59">
        <v>10180736</v>
      </c>
      <c r="L17" s="60">
        <v>1861581</v>
      </c>
      <c r="M17" s="60">
        <v>4567662</v>
      </c>
      <c r="N17" s="59">
        <v>16609979</v>
      </c>
      <c r="O17" s="59">
        <v>6617294</v>
      </c>
      <c r="P17" s="60">
        <v>7300777</v>
      </c>
      <c r="Q17" s="60">
        <v>20242713</v>
      </c>
      <c r="R17" s="59">
        <v>34160784</v>
      </c>
      <c r="S17" s="59"/>
      <c r="T17" s="60"/>
      <c r="U17" s="60"/>
      <c r="V17" s="59"/>
      <c r="W17" s="59">
        <v>72295637</v>
      </c>
      <c r="X17" s="60"/>
      <c r="Y17" s="59">
        <v>72295637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311199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3482296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1002998</v>
      </c>
      <c r="J22" s="345">
        <f t="shared" si="6"/>
        <v>1002998</v>
      </c>
      <c r="K22" s="345">
        <f t="shared" si="6"/>
        <v>3601371</v>
      </c>
      <c r="L22" s="343">
        <f t="shared" si="6"/>
        <v>5473194</v>
      </c>
      <c r="M22" s="343">
        <f t="shared" si="6"/>
        <v>5695955</v>
      </c>
      <c r="N22" s="345">
        <f t="shared" si="6"/>
        <v>14770520</v>
      </c>
      <c r="O22" s="345">
        <f t="shared" si="6"/>
        <v>1418104</v>
      </c>
      <c r="P22" s="343">
        <f t="shared" si="6"/>
        <v>1533502</v>
      </c>
      <c r="Q22" s="343">
        <f t="shared" si="6"/>
        <v>5182283</v>
      </c>
      <c r="R22" s="345">
        <f t="shared" si="6"/>
        <v>8133889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23907407</v>
      </c>
      <c r="X22" s="343">
        <f t="shared" si="6"/>
        <v>0</v>
      </c>
      <c r="Y22" s="345">
        <f t="shared" si="6"/>
        <v>23907407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>
        <v>45849</v>
      </c>
      <c r="Q23" s="60">
        <v>793615</v>
      </c>
      <c r="R23" s="59">
        <v>839464</v>
      </c>
      <c r="S23" s="59"/>
      <c r="T23" s="60"/>
      <c r="U23" s="60"/>
      <c r="V23" s="59"/>
      <c r="W23" s="59">
        <v>839464</v>
      </c>
      <c r="X23" s="60"/>
      <c r="Y23" s="59">
        <v>839464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2769231</v>
      </c>
      <c r="L24" s="60">
        <v>3525472</v>
      </c>
      <c r="M24" s="60">
        <v>2237581</v>
      </c>
      <c r="N24" s="59">
        <v>8532284</v>
      </c>
      <c r="O24" s="59">
        <v>315514</v>
      </c>
      <c r="P24" s="60"/>
      <c r="Q24" s="60">
        <v>2872360</v>
      </c>
      <c r="R24" s="59">
        <v>3187874</v>
      </c>
      <c r="S24" s="59"/>
      <c r="T24" s="60"/>
      <c r="U24" s="60"/>
      <c r="V24" s="59"/>
      <c r="W24" s="59">
        <v>11720158</v>
      </c>
      <c r="X24" s="60"/>
      <c r="Y24" s="59">
        <v>11720158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1136344</v>
      </c>
      <c r="M25" s="60">
        <v>2969874</v>
      </c>
      <c r="N25" s="59">
        <v>4106218</v>
      </c>
      <c r="O25" s="59">
        <v>870292</v>
      </c>
      <c r="P25" s="60">
        <v>1487653</v>
      </c>
      <c r="Q25" s="60"/>
      <c r="R25" s="59">
        <v>2357945</v>
      </c>
      <c r="S25" s="59"/>
      <c r="T25" s="60"/>
      <c r="U25" s="60"/>
      <c r="V25" s="59"/>
      <c r="W25" s="59">
        <v>6464163</v>
      </c>
      <c r="X25" s="60"/>
      <c r="Y25" s="59">
        <v>6464163</v>
      </c>
      <c r="Z25" s="61"/>
      <c r="AA25" s="62"/>
    </row>
    <row r="26" spans="1:27" ht="12.75">
      <c r="A26" s="361" t="s">
        <v>240</v>
      </c>
      <c r="B26" s="302"/>
      <c r="C26" s="362">
        <v>659458</v>
      </c>
      <c r="D26" s="363"/>
      <c r="E26" s="362"/>
      <c r="F26" s="364"/>
      <c r="G26" s="364"/>
      <c r="H26" s="362"/>
      <c r="I26" s="362">
        <v>610554</v>
      </c>
      <c r="J26" s="364">
        <v>610554</v>
      </c>
      <c r="K26" s="364">
        <v>593000</v>
      </c>
      <c r="L26" s="362">
        <v>592388</v>
      </c>
      <c r="M26" s="362"/>
      <c r="N26" s="364">
        <v>1185388</v>
      </c>
      <c r="O26" s="364"/>
      <c r="P26" s="362"/>
      <c r="Q26" s="362">
        <v>1516308</v>
      </c>
      <c r="R26" s="364">
        <v>1516308</v>
      </c>
      <c r="S26" s="364"/>
      <c r="T26" s="362"/>
      <c r="U26" s="362"/>
      <c r="V26" s="364"/>
      <c r="W26" s="364">
        <v>3312250</v>
      </c>
      <c r="X26" s="362"/>
      <c r="Y26" s="364">
        <v>3312250</v>
      </c>
      <c r="Z26" s="365"/>
      <c r="AA26" s="366"/>
    </row>
    <row r="27" spans="1:27" ht="12.75">
      <c r="A27" s="361" t="s">
        <v>241</v>
      </c>
      <c r="B27" s="147"/>
      <c r="C27" s="60">
        <v>2822838</v>
      </c>
      <c r="D27" s="340"/>
      <c r="E27" s="60"/>
      <c r="F27" s="59"/>
      <c r="G27" s="59"/>
      <c r="H27" s="60"/>
      <c r="I27" s="60"/>
      <c r="J27" s="59"/>
      <c r="K27" s="59"/>
      <c r="L27" s="60">
        <v>68241</v>
      </c>
      <c r="M27" s="60"/>
      <c r="N27" s="59">
        <v>68241</v>
      </c>
      <c r="O27" s="59"/>
      <c r="P27" s="60"/>
      <c r="Q27" s="60"/>
      <c r="R27" s="59"/>
      <c r="S27" s="59"/>
      <c r="T27" s="60"/>
      <c r="U27" s="60"/>
      <c r="V27" s="59"/>
      <c r="W27" s="59">
        <v>68241</v>
      </c>
      <c r="X27" s="60"/>
      <c r="Y27" s="59">
        <v>68241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392444</v>
      </c>
      <c r="J32" s="59">
        <v>392444</v>
      </c>
      <c r="K32" s="59">
        <v>239140</v>
      </c>
      <c r="L32" s="60">
        <v>150749</v>
      </c>
      <c r="M32" s="60">
        <v>488500</v>
      </c>
      <c r="N32" s="59">
        <v>878389</v>
      </c>
      <c r="O32" s="59">
        <v>232298</v>
      </c>
      <c r="P32" s="60"/>
      <c r="Q32" s="60"/>
      <c r="R32" s="59">
        <v>232298</v>
      </c>
      <c r="S32" s="59"/>
      <c r="T32" s="60"/>
      <c r="U32" s="60"/>
      <c r="V32" s="59"/>
      <c r="W32" s="59">
        <v>1503131</v>
      </c>
      <c r="X32" s="60"/>
      <c r="Y32" s="59">
        <v>1503131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16271684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3157511</v>
      </c>
      <c r="J40" s="345">
        <f t="shared" si="9"/>
        <v>3157511</v>
      </c>
      <c r="K40" s="345">
        <f t="shared" si="9"/>
        <v>559969</v>
      </c>
      <c r="L40" s="343">
        <f t="shared" si="9"/>
        <v>4052362</v>
      </c>
      <c r="M40" s="343">
        <f t="shared" si="9"/>
        <v>1590883</v>
      </c>
      <c r="N40" s="345">
        <f t="shared" si="9"/>
        <v>6203214</v>
      </c>
      <c r="O40" s="345">
        <f t="shared" si="9"/>
        <v>0</v>
      </c>
      <c r="P40" s="343">
        <f t="shared" si="9"/>
        <v>2739508</v>
      </c>
      <c r="Q40" s="343">
        <f t="shared" si="9"/>
        <v>2225609</v>
      </c>
      <c r="R40" s="345">
        <f t="shared" si="9"/>
        <v>4965117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14325842</v>
      </c>
      <c r="X40" s="343">
        <f t="shared" si="9"/>
        <v>0</v>
      </c>
      <c r="Y40" s="345">
        <f t="shared" si="9"/>
        <v>14325842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299999</v>
      </c>
      <c r="D43" s="369"/>
      <c r="E43" s="305"/>
      <c r="F43" s="370"/>
      <c r="G43" s="370"/>
      <c r="H43" s="305"/>
      <c r="I43" s="305"/>
      <c r="J43" s="370"/>
      <c r="K43" s="370"/>
      <c r="L43" s="305">
        <v>829478</v>
      </c>
      <c r="M43" s="305"/>
      <c r="N43" s="370">
        <v>829478</v>
      </c>
      <c r="O43" s="370"/>
      <c r="P43" s="305">
        <v>1109635</v>
      </c>
      <c r="Q43" s="305"/>
      <c r="R43" s="370">
        <v>1109635</v>
      </c>
      <c r="S43" s="370"/>
      <c r="T43" s="305"/>
      <c r="U43" s="305"/>
      <c r="V43" s="370"/>
      <c r="W43" s="370">
        <v>1939113</v>
      </c>
      <c r="X43" s="305"/>
      <c r="Y43" s="370">
        <v>1939113</v>
      </c>
      <c r="Z43" s="371"/>
      <c r="AA43" s="303"/>
    </row>
    <row r="44" spans="1:27" ht="12.75">
      <c r="A44" s="361" t="s">
        <v>251</v>
      </c>
      <c r="B44" s="136"/>
      <c r="C44" s="60">
        <v>2018790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250538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13702357</v>
      </c>
      <c r="D48" s="368"/>
      <c r="E48" s="54"/>
      <c r="F48" s="53"/>
      <c r="G48" s="53"/>
      <c r="H48" s="54"/>
      <c r="I48" s="54">
        <v>3157511</v>
      </c>
      <c r="J48" s="53">
        <v>3157511</v>
      </c>
      <c r="K48" s="53">
        <v>559969</v>
      </c>
      <c r="L48" s="54">
        <v>3222884</v>
      </c>
      <c r="M48" s="54">
        <v>1590883</v>
      </c>
      <c r="N48" s="53">
        <v>5373736</v>
      </c>
      <c r="O48" s="53"/>
      <c r="P48" s="54">
        <v>1629873</v>
      </c>
      <c r="Q48" s="54">
        <v>2225609</v>
      </c>
      <c r="R48" s="53">
        <v>3855482</v>
      </c>
      <c r="S48" s="53"/>
      <c r="T48" s="54"/>
      <c r="U48" s="54"/>
      <c r="V48" s="53"/>
      <c r="W48" s="53">
        <v>12386729</v>
      </c>
      <c r="X48" s="54"/>
      <c r="Y48" s="53">
        <v>12386729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297657019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36894867</v>
      </c>
      <c r="J60" s="264">
        <f t="shared" si="14"/>
        <v>36894867</v>
      </c>
      <c r="K60" s="264">
        <f t="shared" si="14"/>
        <v>40685449</v>
      </c>
      <c r="L60" s="219">
        <f t="shared" si="14"/>
        <v>38282606</v>
      </c>
      <c r="M60" s="219">
        <f t="shared" si="14"/>
        <v>31144574</v>
      </c>
      <c r="N60" s="264">
        <f t="shared" si="14"/>
        <v>110112629</v>
      </c>
      <c r="O60" s="264">
        <f t="shared" si="14"/>
        <v>29890174</v>
      </c>
      <c r="P60" s="219">
        <f t="shared" si="14"/>
        <v>30610459</v>
      </c>
      <c r="Q60" s="219">
        <f t="shared" si="14"/>
        <v>44155533</v>
      </c>
      <c r="R60" s="264">
        <f t="shared" si="14"/>
        <v>104656166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251663662</v>
      </c>
      <c r="X60" s="219">
        <f t="shared" si="14"/>
        <v>0</v>
      </c>
      <c r="Y60" s="264">
        <f t="shared" si="14"/>
        <v>251663662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2017-05-05T08:47:46Z</dcterms:created>
  <dcterms:modified xsi:type="dcterms:W3CDTF">2017-05-05T08:47:49Z</dcterms:modified>
  <cp:category/>
  <cp:version/>
  <cp:contentType/>
  <cp:contentStatus/>
</cp:coreProperties>
</file>