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<sst xmlns="http://schemas.openxmlformats.org/spreadsheetml/2006/main" count="857" uniqueCount="303">
  <si>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Mkhambathini(KZN226)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</si>
  <si>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</si>
  <si>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</si>
  <si>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</si>
  <si>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</si>
  <si>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</si>
  <si>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</si>
  <si>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</si>
  <si>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</si>
  <si>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</si>
  <si>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</si>
  <si>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</si>
  <si>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</si>
  <si>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</si>
  <si>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</si>
  <si>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</si>
  <si>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</si>
  <si>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</si>
  <si>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</si>
  <si>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</si>
  <si>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</si>
  <si>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</si>
  <si>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</si>
  <si>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</si>
  <si>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</si>
  <si>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</si>
  <si>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</si>
  <si>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</si>
  <si>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</si>
  <si>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</si>
  <si>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</si>
  <si>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</si>
  <si>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</si>
  <si>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</si>
  <si>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</si>
  <si>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</si>
  <si>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</si>
  <si>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</si>
  <si>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</si>
  <si>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</si>
  <si>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</si>
  <si>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</si>
  <si>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</si>
  <si>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</si>
  <si>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</si>
  <si>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</si>
  <si>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</si>
  <si>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</si>
  <si>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</si>
  <si>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</si>
  <si>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</si>
  <si>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</si>
  <si>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</si>
  <si>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</si>
  <si>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</si>
  <si>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</si>
  <si>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</si>
  <si>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</si>
  <si>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</si>
  <si>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</si>
  <si>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</si>
  <si>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</si>
  <si>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</si>
  <si>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</si>
  <si>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</si>
  <si>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</si>
  <si>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</si>
  <si>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</si>
  <si>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</si>
  <si>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</si>
  <si>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Mkhambathini(KZN226)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</si>
  <si>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</si>
  <si>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</si>
  <si>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</si>
  <si>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</si>
  <si>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</si>
  <si>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</si>
  <si>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</si>
  <si>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</si>
  <si>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</si>
  <si>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</si>
  <si>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</si>
  <si>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</si>
  <si>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</si>
  <si>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</si>
  <si>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</si>
  <si>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</si>
  <si>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</si>
  <si>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</si>
  <si>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</si>
  <si>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</si>
  <si>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</si>
  <si>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</si>
  <si>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</si>
  <si>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</si>
  <si>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</si>
  <si>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</si>
  <si>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</si>
  <si>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</si>
  <si>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</si>
  <si>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Mkhambathini(KZN226)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</si>
  <si>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</si>
  <si>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</si>
  <si>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</si>
  <si>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</si>
  <si>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</si>
  <si>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</si>
  <si>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</si>
  <si>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</si>
  <si>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</si>
  <si>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</si>
  <si>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</si>
  <si>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</si>
  <si>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</si>
  <si>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</si>
  <si>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</si>
  <si>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</si>
  <si>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</si>
  <si>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</si>
  <si>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</si>
  <si>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</si>
  <si>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</si>
  <si>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</si>
  <si>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</si>
  <si>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</si>
  <si>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</si>
  <si>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</si>
  <si>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</si>
  <si>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</si>
  <si>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Mkhambathini(KZN226)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</si>
  <si>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</si>
  <si>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</si>
  <si>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</si>
  <si>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</si>
  <si>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</si>
  <si>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</si>
  <si>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</si>
  <si>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</si>
  <si>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</si>
  <si>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</si>
  <si>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Mkhambathini(KZN226)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</si>
  <si>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</si>
  <si>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</si>
  <si>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</si>
  <si>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</si>
  <si>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</si>
  <si>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</si>
  <si>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</si>
  <si>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</si>
  <si>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</si>
  <si>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</si>
  <si>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</si>
  <si>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</si>
  <si>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</si>
  <si>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</si>
  <si>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</si>
  <si>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</si>
  <si>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</si>
  <si>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</si>
  <si>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</si>
  <si>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</si>
  <si>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</si>
  <si>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</si>
  <si>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</si>
  <si>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</si>
  <si>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</si>
  <si>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</si>
  <si>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</si>
  <si>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</si>
  <si>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</si>
  <si>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</si>
  <si>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</si>
  <si>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</si>
  <si>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</si>
  <si>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Mkhambathini(KZN226)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</si>
  <si>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</si>
  <si>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</si>
  <si>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</si>
  <si>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</si>
  <si>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</si>
  <si>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</si>
  <si>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</si>
  <si>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</si>
  <si>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</si>
  <si>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</si>
  <si>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</si>
  <si>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</si>
  <si>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</si>
  <si>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</si>
  <si>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</si>
  <si>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</si>
  <si>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</si>
  <si>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</si>
  <si>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</si>
  <si>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</si>
  <si>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</si>
  <si>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</si>
  <si>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</si>
  <si>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</si>
  <si>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</si>
  <si>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</si>
  <si>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</si>
  <si>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Mkhambathini(KZN226)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</si>
  <si>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</si>
  <si>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</si>
  <si>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</si>
  <si>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</si>
  <si>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</si>
  <si>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</si>
  <si>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</si>
  <si>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</si>
  <si>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</si>
  <si>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</si>
  <si>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</si>
  <si>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</si>
  <si>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</si>
  <si>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</si>
  <si>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</si>
  <si>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</si>
  <si>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</si>
  <si>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</si>
  <si>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</si>
  <si>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</si>
  <si>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</si>
  <si>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</si>
  <si>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</si>
  <si>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</si>
  <si>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Mkhambathini(KZN226)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</si>
  <si>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</si>
  <si>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</si>
  <si>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</si>
  <si>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</si>
  <si>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</si>
  <si>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</si>
  <si>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</si>
  <si>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</si>
  <si>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</si>
  <si>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</si>
  <si>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</si>
  <si>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</si>
  <si>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</si>
  <si>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</si>
  <si>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</si>
  <si>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</si>
  <si>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</si>
  <si>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</si>
  <si>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</si>
  <si>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</si>
  <si>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</si>
  <si>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</si>
  <si>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</si>
  <si>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</si>
  <si>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</si>
  <si>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</si>
  <si>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</si>
  <si>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</si>
  <si>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</si>
  <si>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</si>
  <si>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</si>
  <si>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</si>
  <si>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</si>
  <si>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</si>
  <si>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</si>
  <si>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Mkhambathini(KZN226)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</si>
  <si>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</si>
  <si>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</si>
  <si>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Mkhambathini(KZN226)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</si>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</sst>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11826508</v>
      </c>
      <c r="C5" s="19">
        <v>0</v>
      </c>
      <c r="D5" s="59">
        <v>12662927</v>
      </c>
      <c r="E5" s="60">
        <v>12662927</v>
      </c>
      <c r="F5" s="60">
        <v>1050572</v>
      </c>
      <c r="G5" s="60">
        <v>1043159</v>
      </c>
      <c r="H5" s="60">
        <v>1166126</v>
      </c>
      <c r="I5" s="60">
        <v>3259857</v>
      </c>
      <c r="J5" s="60">
        <v>-320426</v>
      </c>
      <c r="K5" s="60">
        <v>1000597</v>
      </c>
      <c r="L5" s="60">
        <v>2150317</v>
      </c>
      <c r="M5" s="60">
        <v>2830488</v>
      </c>
      <c r="N5" s="60">
        <v>997266</v>
      </c>
      <c r="O5" s="60">
        <v>999263</v>
      </c>
      <c r="P5" s="60">
        <v>999263</v>
      </c>
      <c r="Q5" s="60">
        <v>2995792</v>
      </c>
      <c r="R5" s="60">
        <v>0</v>
      </c>
      <c r="S5" s="60">
        <v>0</v>
      </c>
      <c r="T5" s="60">
        <v>0</v>
      </c>
      <c r="U5" s="60">
        <v>0</v>
      </c>
      <c r="V5" s="60">
        <v>9086137</v>
      </c>
      <c r="W5" s="60">
        <v>9340461</v>
      </c>
      <c r="X5" s="60">
        <v>-254324</v>
      </c>
      <c r="Y5" s="61">
        <v>-2.72</v>
      </c>
      <c r="Z5" s="62">
        <v>12662927</v>
      </c>
    </row>
    <row r="6" spans="1:26" ht="12.75">
      <c r="A6" s="58" t="s">
        <v>32</v>
      </c>
      <c r="B6" s="19">
        <v>0</v>
      </c>
      <c r="C6" s="19">
        <v>0</v>
      </c>
      <c r="D6" s="59">
        <v>500000</v>
      </c>
      <c r="E6" s="60">
        <v>500000</v>
      </c>
      <c r="F6" s="60">
        <v>47705</v>
      </c>
      <c r="G6" s="60">
        <v>35008</v>
      </c>
      <c r="H6" s="60">
        <v>35091</v>
      </c>
      <c r="I6" s="60">
        <v>117804</v>
      </c>
      <c r="J6" s="60">
        <v>38416</v>
      </c>
      <c r="K6" s="60">
        <v>39047</v>
      </c>
      <c r="L6" s="60">
        <v>39047</v>
      </c>
      <c r="M6" s="60">
        <v>116510</v>
      </c>
      <c r="N6" s="60">
        <v>37727</v>
      </c>
      <c r="O6" s="60">
        <v>38859</v>
      </c>
      <c r="P6" s="60">
        <v>38859</v>
      </c>
      <c r="Q6" s="60">
        <v>115445</v>
      </c>
      <c r="R6" s="60">
        <v>0</v>
      </c>
      <c r="S6" s="60">
        <v>0</v>
      </c>
      <c r="T6" s="60">
        <v>0</v>
      </c>
      <c r="U6" s="60">
        <v>0</v>
      </c>
      <c r="V6" s="60">
        <v>349759</v>
      </c>
      <c r="W6" s="60">
        <v>375003</v>
      </c>
      <c r="X6" s="60">
        <v>-25244</v>
      </c>
      <c r="Y6" s="61">
        <v>-6.73</v>
      </c>
      <c r="Z6" s="62">
        <v>500000</v>
      </c>
    </row>
    <row r="7" spans="1:26" ht="12.75">
      <c r="A7" s="58" t="s">
        <v>33</v>
      </c>
      <c r="B7" s="19">
        <v>1875411</v>
      </c>
      <c r="C7" s="19">
        <v>0</v>
      </c>
      <c r="D7" s="59">
        <v>1650000</v>
      </c>
      <c r="E7" s="60">
        <v>2467255</v>
      </c>
      <c r="F7" s="60">
        <v>0</v>
      </c>
      <c r="G7" s="60">
        <v>237185</v>
      </c>
      <c r="H7" s="60">
        <v>277799</v>
      </c>
      <c r="I7" s="60">
        <v>514984</v>
      </c>
      <c r="J7" s="60">
        <v>261462</v>
      </c>
      <c r="K7" s="60">
        <v>240722</v>
      </c>
      <c r="L7" s="60">
        <v>216461</v>
      </c>
      <c r="M7" s="60">
        <v>718645</v>
      </c>
      <c r="N7" s="60">
        <v>287695</v>
      </c>
      <c r="O7" s="60">
        <v>236231</v>
      </c>
      <c r="P7" s="60">
        <v>216986</v>
      </c>
      <c r="Q7" s="60">
        <v>740912</v>
      </c>
      <c r="R7" s="60">
        <v>0</v>
      </c>
      <c r="S7" s="60">
        <v>0</v>
      </c>
      <c r="T7" s="60">
        <v>0</v>
      </c>
      <c r="U7" s="60">
        <v>0</v>
      </c>
      <c r="V7" s="60">
        <v>1974541</v>
      </c>
      <c r="W7" s="60">
        <v>1237500</v>
      </c>
      <c r="X7" s="60">
        <v>737041</v>
      </c>
      <c r="Y7" s="61">
        <v>59.56</v>
      </c>
      <c r="Z7" s="62">
        <v>2467255</v>
      </c>
    </row>
    <row r="8" spans="1:26" ht="12.75">
      <c r="A8" s="58" t="s">
        <v>34</v>
      </c>
      <c r="B8" s="19">
        <v>58120569</v>
      </c>
      <c r="C8" s="19">
        <v>0</v>
      </c>
      <c r="D8" s="59">
        <v>64525000</v>
      </c>
      <c r="E8" s="60">
        <v>66111369</v>
      </c>
      <c r="F8" s="60">
        <v>21060760</v>
      </c>
      <c r="G8" s="60">
        <v>598538</v>
      </c>
      <c r="H8" s="60">
        <v>539300</v>
      </c>
      <c r="I8" s="60">
        <v>22198598</v>
      </c>
      <c r="J8" s="60">
        <v>426653</v>
      </c>
      <c r="K8" s="60">
        <v>4233839</v>
      </c>
      <c r="L8" s="60">
        <v>21189084</v>
      </c>
      <c r="M8" s="60">
        <v>25849576</v>
      </c>
      <c r="N8" s="60">
        <v>260821</v>
      </c>
      <c r="O8" s="60">
        <v>323137</v>
      </c>
      <c r="P8" s="60">
        <v>14405112</v>
      </c>
      <c r="Q8" s="60">
        <v>14989070</v>
      </c>
      <c r="R8" s="60">
        <v>0</v>
      </c>
      <c r="S8" s="60">
        <v>0</v>
      </c>
      <c r="T8" s="60">
        <v>0</v>
      </c>
      <c r="U8" s="60">
        <v>0</v>
      </c>
      <c r="V8" s="60">
        <v>63037244</v>
      </c>
      <c r="W8" s="60">
        <v>48393747</v>
      </c>
      <c r="X8" s="60">
        <v>14643497</v>
      </c>
      <c r="Y8" s="61">
        <v>30.26</v>
      </c>
      <c r="Z8" s="62">
        <v>66111369</v>
      </c>
    </row>
    <row r="9" spans="1:26" ht="12.75">
      <c r="A9" s="58" t="s">
        <v>35</v>
      </c>
      <c r="B9" s="19">
        <v>6798990</v>
      </c>
      <c r="C9" s="19">
        <v>0</v>
      </c>
      <c r="D9" s="59">
        <v>5972439</v>
      </c>
      <c r="E9" s="60">
        <v>6440666</v>
      </c>
      <c r="F9" s="60">
        <v>651103</v>
      </c>
      <c r="G9" s="60">
        <v>467431</v>
      </c>
      <c r="H9" s="60">
        <v>381637</v>
      </c>
      <c r="I9" s="60">
        <v>1500171</v>
      </c>
      <c r="J9" s="60">
        <v>272681</v>
      </c>
      <c r="K9" s="60">
        <v>489302</v>
      </c>
      <c r="L9" s="60">
        <v>826762</v>
      </c>
      <c r="M9" s="60">
        <v>1588745</v>
      </c>
      <c r="N9" s="60">
        <v>571018</v>
      </c>
      <c r="O9" s="60">
        <v>532678</v>
      </c>
      <c r="P9" s="60">
        <v>527173</v>
      </c>
      <c r="Q9" s="60">
        <v>1630869</v>
      </c>
      <c r="R9" s="60">
        <v>0</v>
      </c>
      <c r="S9" s="60">
        <v>0</v>
      </c>
      <c r="T9" s="60">
        <v>0</v>
      </c>
      <c r="U9" s="60">
        <v>0</v>
      </c>
      <c r="V9" s="60">
        <v>4719785</v>
      </c>
      <c r="W9" s="60">
        <v>4479327</v>
      </c>
      <c r="X9" s="60">
        <v>240458</v>
      </c>
      <c r="Y9" s="61">
        <v>5.37</v>
      </c>
      <c r="Z9" s="62">
        <v>6440666</v>
      </c>
    </row>
    <row r="10" spans="1:26" ht="22.5">
      <c r="A10" s="63" t="s">
        <v>278</v>
      </c>
      <c r="B10" s="64">
        <f>SUM(B5:B9)</f>
        <v>78621478</v>
      </c>
      <c r="C10" s="64">
        <f>SUM(C5:C9)</f>
        <v>0</v>
      </c>
      <c r="D10" s="65">
        <f aca="true" t="shared" si="0" ref="D10:Z10">SUM(D5:D9)</f>
        <v>85310366</v>
      </c>
      <c r="E10" s="66">
        <f t="shared" si="0"/>
        <v>88182217</v>
      </c>
      <c r="F10" s="66">
        <f t="shared" si="0"/>
        <v>22810140</v>
      </c>
      <c r="G10" s="66">
        <f t="shared" si="0"/>
        <v>2381321</v>
      </c>
      <c r="H10" s="66">
        <f t="shared" si="0"/>
        <v>2399953</v>
      </c>
      <c r="I10" s="66">
        <f t="shared" si="0"/>
        <v>27591414</v>
      </c>
      <c r="J10" s="66">
        <f t="shared" si="0"/>
        <v>678786</v>
      </c>
      <c r="K10" s="66">
        <f t="shared" si="0"/>
        <v>6003507</v>
      </c>
      <c r="L10" s="66">
        <f t="shared" si="0"/>
        <v>24421671</v>
      </c>
      <c r="M10" s="66">
        <f t="shared" si="0"/>
        <v>31103964</v>
      </c>
      <c r="N10" s="66">
        <f t="shared" si="0"/>
        <v>2154527</v>
      </c>
      <c r="O10" s="66">
        <f t="shared" si="0"/>
        <v>2130168</v>
      </c>
      <c r="P10" s="66">
        <f t="shared" si="0"/>
        <v>16187393</v>
      </c>
      <c r="Q10" s="66">
        <f t="shared" si="0"/>
        <v>20472088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79167466</v>
      </c>
      <c r="W10" s="66">
        <f t="shared" si="0"/>
        <v>63826038</v>
      </c>
      <c r="X10" s="66">
        <f t="shared" si="0"/>
        <v>15341428</v>
      </c>
      <c r="Y10" s="67">
        <f>+IF(W10&lt;&gt;0,(X10/W10)*100,0)</f>
        <v>24.036315711778943</v>
      </c>
      <c r="Z10" s="68">
        <f t="shared" si="0"/>
        <v>88182217</v>
      </c>
    </row>
    <row r="11" spans="1:26" ht="12.75">
      <c r="A11" s="58" t="s">
        <v>37</v>
      </c>
      <c r="B11" s="19">
        <v>21594770</v>
      </c>
      <c r="C11" s="19">
        <v>0</v>
      </c>
      <c r="D11" s="59">
        <v>27055615</v>
      </c>
      <c r="E11" s="60">
        <v>27056207</v>
      </c>
      <c r="F11" s="60">
        <v>1575514</v>
      </c>
      <c r="G11" s="60">
        <v>1878474</v>
      </c>
      <c r="H11" s="60">
        <v>1569799</v>
      </c>
      <c r="I11" s="60">
        <v>5023787</v>
      </c>
      <c r="J11" s="60">
        <v>1545191</v>
      </c>
      <c r="K11" s="60">
        <v>1545191</v>
      </c>
      <c r="L11" s="60">
        <v>2513568</v>
      </c>
      <c r="M11" s="60">
        <v>5603950</v>
      </c>
      <c r="N11" s="60">
        <v>1500223</v>
      </c>
      <c r="O11" s="60">
        <v>1480439</v>
      </c>
      <c r="P11" s="60">
        <v>1468908</v>
      </c>
      <c r="Q11" s="60">
        <v>4449570</v>
      </c>
      <c r="R11" s="60">
        <v>0</v>
      </c>
      <c r="S11" s="60">
        <v>0</v>
      </c>
      <c r="T11" s="60">
        <v>0</v>
      </c>
      <c r="U11" s="60">
        <v>0</v>
      </c>
      <c r="V11" s="60">
        <v>15077307</v>
      </c>
      <c r="W11" s="60">
        <v>20936061</v>
      </c>
      <c r="X11" s="60">
        <v>-5858754</v>
      </c>
      <c r="Y11" s="61">
        <v>-27.98</v>
      </c>
      <c r="Z11" s="62">
        <v>27056207</v>
      </c>
    </row>
    <row r="12" spans="1:26" ht="12.75">
      <c r="A12" s="58" t="s">
        <v>38</v>
      </c>
      <c r="B12" s="19">
        <v>4619711</v>
      </c>
      <c r="C12" s="19">
        <v>0</v>
      </c>
      <c r="D12" s="59">
        <v>5088000</v>
      </c>
      <c r="E12" s="60">
        <v>5088000</v>
      </c>
      <c r="F12" s="60">
        <v>390176</v>
      </c>
      <c r="G12" s="60">
        <v>401199</v>
      </c>
      <c r="H12" s="60">
        <v>390176</v>
      </c>
      <c r="I12" s="60">
        <v>1181551</v>
      </c>
      <c r="J12" s="60">
        <v>390176</v>
      </c>
      <c r="K12" s="60">
        <v>390176</v>
      </c>
      <c r="L12" s="60">
        <v>390176</v>
      </c>
      <c r="M12" s="60">
        <v>1170528</v>
      </c>
      <c r="N12" s="60">
        <v>390176</v>
      </c>
      <c r="O12" s="60">
        <v>456283</v>
      </c>
      <c r="P12" s="60">
        <v>399762</v>
      </c>
      <c r="Q12" s="60">
        <v>1246221</v>
      </c>
      <c r="R12" s="60">
        <v>0</v>
      </c>
      <c r="S12" s="60">
        <v>0</v>
      </c>
      <c r="T12" s="60">
        <v>0</v>
      </c>
      <c r="U12" s="60">
        <v>0</v>
      </c>
      <c r="V12" s="60">
        <v>3598300</v>
      </c>
      <c r="W12" s="60">
        <v>3816000</v>
      </c>
      <c r="X12" s="60">
        <v>-217700</v>
      </c>
      <c r="Y12" s="61">
        <v>-5.7</v>
      </c>
      <c r="Z12" s="62">
        <v>5088000</v>
      </c>
    </row>
    <row r="13" spans="1:26" ht="12.75">
      <c r="A13" s="58" t="s">
        <v>279</v>
      </c>
      <c r="B13" s="19">
        <v>7167419</v>
      </c>
      <c r="C13" s="19">
        <v>0</v>
      </c>
      <c r="D13" s="59">
        <v>4800000</v>
      </c>
      <c r="E13" s="60">
        <v>6000000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2400000</v>
      </c>
      <c r="M13" s="60">
        <v>2400000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2400000</v>
      </c>
      <c r="W13" s="60">
        <v>3600000</v>
      </c>
      <c r="X13" s="60">
        <v>-1200000</v>
      </c>
      <c r="Y13" s="61">
        <v>-33.33</v>
      </c>
      <c r="Z13" s="62">
        <v>6000000</v>
      </c>
    </row>
    <row r="14" spans="1:26" ht="12.75">
      <c r="A14" s="58" t="s">
        <v>40</v>
      </c>
      <c r="B14" s="19">
        <v>0</v>
      </c>
      <c r="C14" s="19">
        <v>0</v>
      </c>
      <c r="D14" s="59">
        <v>184286</v>
      </c>
      <c r="E14" s="60">
        <v>184286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138213</v>
      </c>
      <c r="X14" s="60">
        <v>-138213</v>
      </c>
      <c r="Y14" s="61">
        <v>-100</v>
      </c>
      <c r="Z14" s="62">
        <v>184286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5458838</v>
      </c>
      <c r="C16" s="19">
        <v>0</v>
      </c>
      <c r="D16" s="59">
        <v>0</v>
      </c>
      <c r="E16" s="60">
        <v>0</v>
      </c>
      <c r="F16" s="60">
        <v>151759</v>
      </c>
      <c r="G16" s="60">
        <v>1237129</v>
      </c>
      <c r="H16" s="60">
        <v>2306638</v>
      </c>
      <c r="I16" s="60">
        <v>3695526</v>
      </c>
      <c r="J16" s="60">
        <v>466460</v>
      </c>
      <c r="K16" s="60">
        <v>0</v>
      </c>
      <c r="L16" s="60">
        <v>0</v>
      </c>
      <c r="M16" s="60">
        <v>466460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4161986</v>
      </c>
      <c r="W16" s="60"/>
      <c r="X16" s="60">
        <v>4161986</v>
      </c>
      <c r="Y16" s="61">
        <v>0</v>
      </c>
      <c r="Z16" s="62">
        <v>0</v>
      </c>
    </row>
    <row r="17" spans="1:26" ht="12.75">
      <c r="A17" s="58" t="s">
        <v>43</v>
      </c>
      <c r="B17" s="19">
        <v>21967228</v>
      </c>
      <c r="C17" s="19">
        <v>0</v>
      </c>
      <c r="D17" s="59">
        <v>44375683</v>
      </c>
      <c r="E17" s="60">
        <v>45963331</v>
      </c>
      <c r="F17" s="60">
        <v>1471958</v>
      </c>
      <c r="G17" s="60">
        <v>1210793</v>
      </c>
      <c r="H17" s="60">
        <v>3236897</v>
      </c>
      <c r="I17" s="60">
        <v>5919648</v>
      </c>
      <c r="J17" s="60">
        <v>1615288</v>
      </c>
      <c r="K17" s="60">
        <v>6896956</v>
      </c>
      <c r="L17" s="60">
        <v>7677681</v>
      </c>
      <c r="M17" s="60">
        <v>16189925</v>
      </c>
      <c r="N17" s="60">
        <v>3220287</v>
      </c>
      <c r="O17" s="60">
        <v>2219271</v>
      </c>
      <c r="P17" s="60">
        <v>3517149</v>
      </c>
      <c r="Q17" s="60">
        <v>8956707</v>
      </c>
      <c r="R17" s="60">
        <v>0</v>
      </c>
      <c r="S17" s="60">
        <v>0</v>
      </c>
      <c r="T17" s="60">
        <v>0</v>
      </c>
      <c r="U17" s="60">
        <v>0</v>
      </c>
      <c r="V17" s="60">
        <v>31066280</v>
      </c>
      <c r="W17" s="60">
        <v>32959809</v>
      </c>
      <c r="X17" s="60">
        <v>-1893529</v>
      </c>
      <c r="Y17" s="61">
        <v>-5.74</v>
      </c>
      <c r="Z17" s="62">
        <v>45963331</v>
      </c>
    </row>
    <row r="18" spans="1:26" ht="12.75">
      <c r="A18" s="70" t="s">
        <v>44</v>
      </c>
      <c r="B18" s="71">
        <f>SUM(B11:B17)</f>
        <v>60807966</v>
      </c>
      <c r="C18" s="71">
        <f>SUM(C11:C17)</f>
        <v>0</v>
      </c>
      <c r="D18" s="72">
        <f aca="true" t="shared" si="1" ref="D18:Z18">SUM(D11:D17)</f>
        <v>81503584</v>
      </c>
      <c r="E18" s="73">
        <f t="shared" si="1"/>
        <v>84291824</v>
      </c>
      <c r="F18" s="73">
        <f t="shared" si="1"/>
        <v>3589407</v>
      </c>
      <c r="G18" s="73">
        <f t="shared" si="1"/>
        <v>4727595</v>
      </c>
      <c r="H18" s="73">
        <f t="shared" si="1"/>
        <v>7503510</v>
      </c>
      <c r="I18" s="73">
        <f t="shared" si="1"/>
        <v>15820512</v>
      </c>
      <c r="J18" s="73">
        <f t="shared" si="1"/>
        <v>4017115</v>
      </c>
      <c r="K18" s="73">
        <f t="shared" si="1"/>
        <v>8832323</v>
      </c>
      <c r="L18" s="73">
        <f t="shared" si="1"/>
        <v>12981425</v>
      </c>
      <c r="M18" s="73">
        <f t="shared" si="1"/>
        <v>25830863</v>
      </c>
      <c r="N18" s="73">
        <f t="shared" si="1"/>
        <v>5110686</v>
      </c>
      <c r="O18" s="73">
        <f t="shared" si="1"/>
        <v>4155993</v>
      </c>
      <c r="P18" s="73">
        <f t="shared" si="1"/>
        <v>5385819</v>
      </c>
      <c r="Q18" s="73">
        <f t="shared" si="1"/>
        <v>14652498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56303873</v>
      </c>
      <c r="W18" s="73">
        <f t="shared" si="1"/>
        <v>61450083</v>
      </c>
      <c r="X18" s="73">
        <f t="shared" si="1"/>
        <v>-5146210</v>
      </c>
      <c r="Y18" s="67">
        <f>+IF(W18&lt;&gt;0,(X18/W18)*100,0)</f>
        <v>-8.374618468782215</v>
      </c>
      <c r="Z18" s="74">
        <f t="shared" si="1"/>
        <v>84291824</v>
      </c>
    </row>
    <row r="19" spans="1:26" ht="12.75">
      <c r="A19" s="70" t="s">
        <v>45</v>
      </c>
      <c r="B19" s="75">
        <f>+B10-B18</f>
        <v>17813512</v>
      </c>
      <c r="C19" s="75">
        <f>+C10-C18</f>
        <v>0</v>
      </c>
      <c r="D19" s="76">
        <f aca="true" t="shared" si="2" ref="D19:Z19">+D10-D18</f>
        <v>3806782</v>
      </c>
      <c r="E19" s="77">
        <f t="shared" si="2"/>
        <v>3890393</v>
      </c>
      <c r="F19" s="77">
        <f t="shared" si="2"/>
        <v>19220733</v>
      </c>
      <c r="G19" s="77">
        <f t="shared" si="2"/>
        <v>-2346274</v>
      </c>
      <c r="H19" s="77">
        <f t="shared" si="2"/>
        <v>-5103557</v>
      </c>
      <c r="I19" s="77">
        <f t="shared" si="2"/>
        <v>11770902</v>
      </c>
      <c r="J19" s="77">
        <f t="shared" si="2"/>
        <v>-3338329</v>
      </c>
      <c r="K19" s="77">
        <f t="shared" si="2"/>
        <v>-2828816</v>
      </c>
      <c r="L19" s="77">
        <f t="shared" si="2"/>
        <v>11440246</v>
      </c>
      <c r="M19" s="77">
        <f t="shared" si="2"/>
        <v>5273101</v>
      </c>
      <c r="N19" s="77">
        <f t="shared" si="2"/>
        <v>-2956159</v>
      </c>
      <c r="O19" s="77">
        <f t="shared" si="2"/>
        <v>-2025825</v>
      </c>
      <c r="P19" s="77">
        <f t="shared" si="2"/>
        <v>10801574</v>
      </c>
      <c r="Q19" s="77">
        <f t="shared" si="2"/>
        <v>5819590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22863593</v>
      </c>
      <c r="W19" s="77">
        <f>IF(E10=E18,0,W10-W18)</f>
        <v>2375955</v>
      </c>
      <c r="X19" s="77">
        <f t="shared" si="2"/>
        <v>20487638</v>
      </c>
      <c r="Y19" s="78">
        <f>+IF(W19&lt;&gt;0,(X19/W19)*100,0)</f>
        <v>862.2906578617861</v>
      </c>
      <c r="Z19" s="79">
        <f t="shared" si="2"/>
        <v>3890393</v>
      </c>
    </row>
    <row r="20" spans="1:26" ht="12.75">
      <c r="A20" s="58" t="s">
        <v>46</v>
      </c>
      <c r="B20" s="19">
        <v>16851000</v>
      </c>
      <c r="C20" s="19">
        <v>0</v>
      </c>
      <c r="D20" s="59">
        <v>15626000</v>
      </c>
      <c r="E20" s="60">
        <v>15626000</v>
      </c>
      <c r="F20" s="60">
        <v>0</v>
      </c>
      <c r="G20" s="60">
        <v>648829</v>
      </c>
      <c r="H20" s="60">
        <v>2438293</v>
      </c>
      <c r="I20" s="60">
        <v>3087122</v>
      </c>
      <c r="J20" s="60">
        <v>0</v>
      </c>
      <c r="K20" s="60">
        <v>622404</v>
      </c>
      <c r="L20" s="60">
        <v>1231184</v>
      </c>
      <c r="M20" s="60">
        <v>1853588</v>
      </c>
      <c r="N20" s="60">
        <v>2130879</v>
      </c>
      <c r="O20" s="60">
        <v>445195</v>
      </c>
      <c r="P20" s="60">
        <v>640077</v>
      </c>
      <c r="Q20" s="60">
        <v>3216151</v>
      </c>
      <c r="R20" s="60">
        <v>0</v>
      </c>
      <c r="S20" s="60">
        <v>0</v>
      </c>
      <c r="T20" s="60">
        <v>0</v>
      </c>
      <c r="U20" s="60">
        <v>0</v>
      </c>
      <c r="V20" s="60">
        <v>8156861</v>
      </c>
      <c r="W20" s="60">
        <v>11719503</v>
      </c>
      <c r="X20" s="60">
        <v>-3562642</v>
      </c>
      <c r="Y20" s="61">
        <v>-30.4</v>
      </c>
      <c r="Z20" s="62">
        <v>15626000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34664512</v>
      </c>
      <c r="C22" s="86">
        <f>SUM(C19:C21)</f>
        <v>0</v>
      </c>
      <c r="D22" s="87">
        <f aca="true" t="shared" si="3" ref="D22:Z22">SUM(D19:D21)</f>
        <v>19432782</v>
      </c>
      <c r="E22" s="88">
        <f t="shared" si="3"/>
        <v>19516393</v>
      </c>
      <c r="F22" s="88">
        <f t="shared" si="3"/>
        <v>19220733</v>
      </c>
      <c r="G22" s="88">
        <f t="shared" si="3"/>
        <v>-1697445</v>
      </c>
      <c r="H22" s="88">
        <f t="shared" si="3"/>
        <v>-2665264</v>
      </c>
      <c r="I22" s="88">
        <f t="shared" si="3"/>
        <v>14858024</v>
      </c>
      <c r="J22" s="88">
        <f t="shared" si="3"/>
        <v>-3338329</v>
      </c>
      <c r="K22" s="88">
        <f t="shared" si="3"/>
        <v>-2206412</v>
      </c>
      <c r="L22" s="88">
        <f t="shared" si="3"/>
        <v>12671430</v>
      </c>
      <c r="M22" s="88">
        <f t="shared" si="3"/>
        <v>7126689</v>
      </c>
      <c r="N22" s="88">
        <f t="shared" si="3"/>
        <v>-825280</v>
      </c>
      <c r="O22" s="88">
        <f t="shared" si="3"/>
        <v>-1580630</v>
      </c>
      <c r="P22" s="88">
        <f t="shared" si="3"/>
        <v>11441651</v>
      </c>
      <c r="Q22" s="88">
        <f t="shared" si="3"/>
        <v>9035741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31020454</v>
      </c>
      <c r="W22" s="88">
        <f t="shared" si="3"/>
        <v>14095458</v>
      </c>
      <c r="X22" s="88">
        <f t="shared" si="3"/>
        <v>16924996</v>
      </c>
      <c r="Y22" s="89">
        <f>+IF(W22&lt;&gt;0,(X22/W22)*100,0)</f>
        <v>120.07411181672849</v>
      </c>
      <c r="Z22" s="90">
        <f t="shared" si="3"/>
        <v>19516393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34664512</v>
      </c>
      <c r="C24" s="75">
        <f>SUM(C22:C23)</f>
        <v>0</v>
      </c>
      <c r="D24" s="76">
        <f aca="true" t="shared" si="4" ref="D24:Z24">SUM(D22:D23)</f>
        <v>19432782</v>
      </c>
      <c r="E24" s="77">
        <f t="shared" si="4"/>
        <v>19516393</v>
      </c>
      <c r="F24" s="77">
        <f t="shared" si="4"/>
        <v>19220733</v>
      </c>
      <c r="G24" s="77">
        <f t="shared" si="4"/>
        <v>-1697445</v>
      </c>
      <c r="H24" s="77">
        <f t="shared" si="4"/>
        <v>-2665264</v>
      </c>
      <c r="I24" s="77">
        <f t="shared" si="4"/>
        <v>14858024</v>
      </c>
      <c r="J24" s="77">
        <f t="shared" si="4"/>
        <v>-3338329</v>
      </c>
      <c r="K24" s="77">
        <f t="shared" si="4"/>
        <v>-2206412</v>
      </c>
      <c r="L24" s="77">
        <f t="shared" si="4"/>
        <v>12671430</v>
      </c>
      <c r="M24" s="77">
        <f t="shared" si="4"/>
        <v>7126689</v>
      </c>
      <c r="N24" s="77">
        <f t="shared" si="4"/>
        <v>-825280</v>
      </c>
      <c r="O24" s="77">
        <f t="shared" si="4"/>
        <v>-1580630</v>
      </c>
      <c r="P24" s="77">
        <f t="shared" si="4"/>
        <v>11441651</v>
      </c>
      <c r="Q24" s="77">
        <f t="shared" si="4"/>
        <v>9035741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31020454</v>
      </c>
      <c r="W24" s="77">
        <f t="shared" si="4"/>
        <v>14095458</v>
      </c>
      <c r="X24" s="77">
        <f t="shared" si="4"/>
        <v>16924996</v>
      </c>
      <c r="Y24" s="78">
        <f>+IF(W24&lt;&gt;0,(X24/W24)*100,0)</f>
        <v>120.07411181672849</v>
      </c>
      <c r="Z24" s="79">
        <f t="shared" si="4"/>
        <v>19516393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115170867</v>
      </c>
      <c r="C27" s="22">
        <v>0</v>
      </c>
      <c r="D27" s="99">
        <v>19426000</v>
      </c>
      <c r="E27" s="100">
        <v>20397000</v>
      </c>
      <c r="F27" s="100">
        <v>0</v>
      </c>
      <c r="G27" s="100">
        <v>648829</v>
      </c>
      <c r="H27" s="100">
        <v>1789463</v>
      </c>
      <c r="I27" s="100">
        <v>2438292</v>
      </c>
      <c r="J27" s="100">
        <v>134207</v>
      </c>
      <c r="K27" s="100">
        <v>622404</v>
      </c>
      <c r="L27" s="100">
        <v>783898</v>
      </c>
      <c r="M27" s="100">
        <v>1540509</v>
      </c>
      <c r="N27" s="100">
        <v>1869191</v>
      </c>
      <c r="O27" s="100">
        <v>390522</v>
      </c>
      <c r="P27" s="100">
        <v>561472</v>
      </c>
      <c r="Q27" s="100">
        <v>2821185</v>
      </c>
      <c r="R27" s="100">
        <v>0</v>
      </c>
      <c r="S27" s="100">
        <v>0</v>
      </c>
      <c r="T27" s="100">
        <v>0</v>
      </c>
      <c r="U27" s="100">
        <v>0</v>
      </c>
      <c r="V27" s="100">
        <v>6799986</v>
      </c>
      <c r="W27" s="100">
        <v>15297750</v>
      </c>
      <c r="X27" s="100">
        <v>-8497764</v>
      </c>
      <c r="Y27" s="101">
        <v>-55.55</v>
      </c>
      <c r="Z27" s="102">
        <v>20397000</v>
      </c>
    </row>
    <row r="28" spans="1:26" ht="12.75">
      <c r="A28" s="103" t="s">
        <v>46</v>
      </c>
      <c r="B28" s="19">
        <v>115170867</v>
      </c>
      <c r="C28" s="19">
        <v>0</v>
      </c>
      <c r="D28" s="59">
        <v>15626000</v>
      </c>
      <c r="E28" s="60">
        <v>15626000</v>
      </c>
      <c r="F28" s="60">
        <v>0</v>
      </c>
      <c r="G28" s="60">
        <v>648829</v>
      </c>
      <c r="H28" s="60">
        <v>1789463</v>
      </c>
      <c r="I28" s="60">
        <v>2438292</v>
      </c>
      <c r="J28" s="60">
        <v>134207</v>
      </c>
      <c r="K28" s="60">
        <v>622404</v>
      </c>
      <c r="L28" s="60">
        <v>783898</v>
      </c>
      <c r="M28" s="60">
        <v>1540509</v>
      </c>
      <c r="N28" s="60">
        <v>1869191</v>
      </c>
      <c r="O28" s="60">
        <v>390522</v>
      </c>
      <c r="P28" s="60">
        <v>561472</v>
      </c>
      <c r="Q28" s="60">
        <v>2821185</v>
      </c>
      <c r="R28" s="60">
        <v>0</v>
      </c>
      <c r="S28" s="60">
        <v>0</v>
      </c>
      <c r="T28" s="60">
        <v>0</v>
      </c>
      <c r="U28" s="60">
        <v>0</v>
      </c>
      <c r="V28" s="60">
        <v>6799986</v>
      </c>
      <c r="W28" s="60">
        <v>11719500</v>
      </c>
      <c r="X28" s="60">
        <v>-4919514</v>
      </c>
      <c r="Y28" s="61">
        <v>-41.98</v>
      </c>
      <c r="Z28" s="62">
        <v>15626000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3800000</v>
      </c>
      <c r="E31" s="60">
        <v>4771000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3578250</v>
      </c>
      <c r="X31" s="60">
        <v>-3578250</v>
      </c>
      <c r="Y31" s="61">
        <v>-100</v>
      </c>
      <c r="Z31" s="62">
        <v>4771000</v>
      </c>
    </row>
    <row r="32" spans="1:26" ht="12.75">
      <c r="A32" s="70" t="s">
        <v>54</v>
      </c>
      <c r="B32" s="22">
        <f>SUM(B28:B31)</f>
        <v>115170867</v>
      </c>
      <c r="C32" s="22">
        <f>SUM(C28:C31)</f>
        <v>0</v>
      </c>
      <c r="D32" s="99">
        <f aca="true" t="shared" si="5" ref="D32:Z32">SUM(D28:D31)</f>
        <v>19426000</v>
      </c>
      <c r="E32" s="100">
        <f t="shared" si="5"/>
        <v>20397000</v>
      </c>
      <c r="F32" s="100">
        <f t="shared" si="5"/>
        <v>0</v>
      </c>
      <c r="G32" s="100">
        <f t="shared" si="5"/>
        <v>648829</v>
      </c>
      <c r="H32" s="100">
        <f t="shared" si="5"/>
        <v>1789463</v>
      </c>
      <c r="I32" s="100">
        <f t="shared" si="5"/>
        <v>2438292</v>
      </c>
      <c r="J32" s="100">
        <f t="shared" si="5"/>
        <v>134207</v>
      </c>
      <c r="K32" s="100">
        <f t="shared" si="5"/>
        <v>622404</v>
      </c>
      <c r="L32" s="100">
        <f t="shared" si="5"/>
        <v>783898</v>
      </c>
      <c r="M32" s="100">
        <f t="shared" si="5"/>
        <v>1540509</v>
      </c>
      <c r="N32" s="100">
        <f t="shared" si="5"/>
        <v>1869191</v>
      </c>
      <c r="O32" s="100">
        <f t="shared" si="5"/>
        <v>390522</v>
      </c>
      <c r="P32" s="100">
        <f t="shared" si="5"/>
        <v>561472</v>
      </c>
      <c r="Q32" s="100">
        <f t="shared" si="5"/>
        <v>2821185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6799986</v>
      </c>
      <c r="W32" s="100">
        <f t="shared" si="5"/>
        <v>15297750</v>
      </c>
      <c r="X32" s="100">
        <f t="shared" si="5"/>
        <v>-8497764</v>
      </c>
      <c r="Y32" s="101">
        <f>+IF(W32&lt;&gt;0,(X32/W32)*100,0)</f>
        <v>-55.54911016325931</v>
      </c>
      <c r="Z32" s="102">
        <f t="shared" si="5"/>
        <v>20397000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46820713</v>
      </c>
      <c r="C35" s="19">
        <v>0</v>
      </c>
      <c r="D35" s="59">
        <v>31850000</v>
      </c>
      <c r="E35" s="60">
        <v>20409745</v>
      </c>
      <c r="F35" s="60">
        <v>80557683</v>
      </c>
      <c r="G35" s="60">
        <v>82602557</v>
      </c>
      <c r="H35" s="60">
        <v>74148566</v>
      </c>
      <c r="I35" s="60">
        <v>74148566</v>
      </c>
      <c r="J35" s="60">
        <v>71792326</v>
      </c>
      <c r="K35" s="60">
        <v>64632124</v>
      </c>
      <c r="L35" s="60">
        <v>75371459</v>
      </c>
      <c r="M35" s="60">
        <v>75371459</v>
      </c>
      <c r="N35" s="60">
        <v>73044538</v>
      </c>
      <c r="O35" s="60">
        <v>72006218</v>
      </c>
      <c r="P35" s="60">
        <v>83441896</v>
      </c>
      <c r="Q35" s="60">
        <v>83441896</v>
      </c>
      <c r="R35" s="60">
        <v>0</v>
      </c>
      <c r="S35" s="60">
        <v>0</v>
      </c>
      <c r="T35" s="60">
        <v>0</v>
      </c>
      <c r="U35" s="60">
        <v>0</v>
      </c>
      <c r="V35" s="60">
        <v>83441896</v>
      </c>
      <c r="W35" s="60">
        <v>15307309</v>
      </c>
      <c r="X35" s="60">
        <v>68134587</v>
      </c>
      <c r="Y35" s="61">
        <v>445.11</v>
      </c>
      <c r="Z35" s="62">
        <v>20409745</v>
      </c>
    </row>
    <row r="36" spans="1:26" ht="12.75">
      <c r="A36" s="58" t="s">
        <v>57</v>
      </c>
      <c r="B36" s="19">
        <v>112263771</v>
      </c>
      <c r="C36" s="19">
        <v>0</v>
      </c>
      <c r="D36" s="59">
        <v>133465477</v>
      </c>
      <c r="E36" s="60">
        <v>133236736</v>
      </c>
      <c r="F36" s="60">
        <v>96262533</v>
      </c>
      <c r="G36" s="60">
        <v>111708664</v>
      </c>
      <c r="H36" s="60">
        <v>111708664</v>
      </c>
      <c r="I36" s="60">
        <v>111708664</v>
      </c>
      <c r="J36" s="60">
        <v>111708664</v>
      </c>
      <c r="K36" s="60">
        <v>112354702</v>
      </c>
      <c r="L36" s="60">
        <v>109863770</v>
      </c>
      <c r="M36" s="60">
        <v>109863770</v>
      </c>
      <c r="N36" s="60">
        <v>109863770</v>
      </c>
      <c r="O36" s="60">
        <v>109863770</v>
      </c>
      <c r="P36" s="60">
        <v>109863770</v>
      </c>
      <c r="Q36" s="60">
        <v>109863770</v>
      </c>
      <c r="R36" s="60">
        <v>0</v>
      </c>
      <c r="S36" s="60">
        <v>0</v>
      </c>
      <c r="T36" s="60">
        <v>0</v>
      </c>
      <c r="U36" s="60">
        <v>0</v>
      </c>
      <c r="V36" s="60">
        <v>109863770</v>
      </c>
      <c r="W36" s="60">
        <v>99927552</v>
      </c>
      <c r="X36" s="60">
        <v>9936218</v>
      </c>
      <c r="Y36" s="61">
        <v>9.94</v>
      </c>
      <c r="Z36" s="62">
        <v>133236736</v>
      </c>
    </row>
    <row r="37" spans="1:26" ht="12.75">
      <c r="A37" s="58" t="s">
        <v>58</v>
      </c>
      <c r="B37" s="19">
        <v>11839359</v>
      </c>
      <c r="C37" s="19">
        <v>0</v>
      </c>
      <c r="D37" s="59">
        <v>7800000</v>
      </c>
      <c r="E37" s="60">
        <v>7800000</v>
      </c>
      <c r="F37" s="60">
        <v>23884463</v>
      </c>
      <c r="G37" s="60">
        <v>29326145</v>
      </c>
      <c r="H37" s="60">
        <v>27808604</v>
      </c>
      <c r="I37" s="60">
        <v>27808604</v>
      </c>
      <c r="J37" s="60">
        <v>29862138</v>
      </c>
      <c r="K37" s="60">
        <v>25676542</v>
      </c>
      <c r="L37" s="60">
        <v>22670798</v>
      </c>
      <c r="M37" s="60">
        <v>22670798</v>
      </c>
      <c r="N37" s="60">
        <v>21169213</v>
      </c>
      <c r="O37" s="60">
        <v>21711523</v>
      </c>
      <c r="P37" s="60">
        <v>21704498</v>
      </c>
      <c r="Q37" s="60">
        <v>21704498</v>
      </c>
      <c r="R37" s="60">
        <v>0</v>
      </c>
      <c r="S37" s="60">
        <v>0</v>
      </c>
      <c r="T37" s="60">
        <v>0</v>
      </c>
      <c r="U37" s="60">
        <v>0</v>
      </c>
      <c r="V37" s="60">
        <v>21704498</v>
      </c>
      <c r="W37" s="60">
        <v>5850000</v>
      </c>
      <c r="X37" s="60">
        <v>15854498</v>
      </c>
      <c r="Y37" s="61">
        <v>271.02</v>
      </c>
      <c r="Z37" s="62">
        <v>7800000</v>
      </c>
    </row>
    <row r="38" spans="1:26" ht="12.75">
      <c r="A38" s="58" t="s">
        <v>59</v>
      </c>
      <c r="B38" s="19">
        <v>2816008</v>
      </c>
      <c r="C38" s="19">
        <v>0</v>
      </c>
      <c r="D38" s="59">
        <v>2600000</v>
      </c>
      <c r="E38" s="60">
        <v>2600000</v>
      </c>
      <c r="F38" s="60">
        <v>2816008</v>
      </c>
      <c r="G38" s="60">
        <v>2816008</v>
      </c>
      <c r="H38" s="60">
        <v>2816008</v>
      </c>
      <c r="I38" s="60">
        <v>2816008</v>
      </c>
      <c r="J38" s="60">
        <v>2816008</v>
      </c>
      <c r="K38" s="60">
        <v>2816008</v>
      </c>
      <c r="L38" s="60">
        <v>2816008</v>
      </c>
      <c r="M38" s="60">
        <v>2816008</v>
      </c>
      <c r="N38" s="60">
        <v>2816008</v>
      </c>
      <c r="O38" s="60">
        <v>2816008</v>
      </c>
      <c r="P38" s="60">
        <v>2816008</v>
      </c>
      <c r="Q38" s="60">
        <v>2816008</v>
      </c>
      <c r="R38" s="60">
        <v>0</v>
      </c>
      <c r="S38" s="60">
        <v>0</v>
      </c>
      <c r="T38" s="60">
        <v>0</v>
      </c>
      <c r="U38" s="60">
        <v>0</v>
      </c>
      <c r="V38" s="60">
        <v>2816008</v>
      </c>
      <c r="W38" s="60">
        <v>1950000</v>
      </c>
      <c r="X38" s="60">
        <v>866008</v>
      </c>
      <c r="Y38" s="61">
        <v>44.41</v>
      </c>
      <c r="Z38" s="62">
        <v>2600000</v>
      </c>
    </row>
    <row r="39" spans="1:26" ht="12.75">
      <c r="A39" s="58" t="s">
        <v>60</v>
      </c>
      <c r="B39" s="19">
        <v>144429117</v>
      </c>
      <c r="C39" s="19">
        <v>0</v>
      </c>
      <c r="D39" s="59">
        <v>154915477</v>
      </c>
      <c r="E39" s="60">
        <v>143246481</v>
      </c>
      <c r="F39" s="60">
        <v>150119745</v>
      </c>
      <c r="G39" s="60">
        <v>162169068</v>
      </c>
      <c r="H39" s="60">
        <v>155232618</v>
      </c>
      <c r="I39" s="60">
        <v>155232618</v>
      </c>
      <c r="J39" s="60">
        <v>150822844</v>
      </c>
      <c r="K39" s="60">
        <v>148494276</v>
      </c>
      <c r="L39" s="60">
        <v>159748423</v>
      </c>
      <c r="M39" s="60">
        <v>159748423</v>
      </c>
      <c r="N39" s="60">
        <v>158923087</v>
      </c>
      <c r="O39" s="60">
        <v>157342457</v>
      </c>
      <c r="P39" s="60">
        <v>168785160</v>
      </c>
      <c r="Q39" s="60">
        <v>168785160</v>
      </c>
      <c r="R39" s="60">
        <v>0</v>
      </c>
      <c r="S39" s="60">
        <v>0</v>
      </c>
      <c r="T39" s="60">
        <v>0</v>
      </c>
      <c r="U39" s="60">
        <v>0</v>
      </c>
      <c r="V39" s="60">
        <v>168785160</v>
      </c>
      <c r="W39" s="60">
        <v>107434861</v>
      </c>
      <c r="X39" s="60">
        <v>61350299</v>
      </c>
      <c r="Y39" s="61">
        <v>57.1</v>
      </c>
      <c r="Z39" s="62">
        <v>143246481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36864931</v>
      </c>
      <c r="C42" s="19">
        <v>0</v>
      </c>
      <c r="D42" s="59">
        <v>26731090</v>
      </c>
      <c r="E42" s="60">
        <v>-41208264</v>
      </c>
      <c r="F42" s="60">
        <v>26728733</v>
      </c>
      <c r="G42" s="60">
        <v>-2416640</v>
      </c>
      <c r="H42" s="60">
        <v>-4825462</v>
      </c>
      <c r="I42" s="60">
        <v>19486631</v>
      </c>
      <c r="J42" s="60">
        <v>-2025229</v>
      </c>
      <c r="K42" s="60">
        <v>-3088299</v>
      </c>
      <c r="L42" s="60">
        <v>12997154</v>
      </c>
      <c r="M42" s="60">
        <v>7883626</v>
      </c>
      <c r="N42" s="60">
        <v>-1210486</v>
      </c>
      <c r="O42" s="60">
        <v>-1866472</v>
      </c>
      <c r="P42" s="60">
        <v>13533522</v>
      </c>
      <c r="Q42" s="60">
        <v>10456564</v>
      </c>
      <c r="R42" s="60">
        <v>0</v>
      </c>
      <c r="S42" s="60">
        <v>0</v>
      </c>
      <c r="T42" s="60">
        <v>0</v>
      </c>
      <c r="U42" s="60">
        <v>0</v>
      </c>
      <c r="V42" s="60">
        <v>37826821</v>
      </c>
      <c r="W42" s="60">
        <v>-30906198</v>
      </c>
      <c r="X42" s="60">
        <v>68733019</v>
      </c>
      <c r="Y42" s="61">
        <v>-222.39</v>
      </c>
      <c r="Z42" s="62">
        <v>-41208264</v>
      </c>
    </row>
    <row r="43" spans="1:26" ht="12.75">
      <c r="A43" s="58" t="s">
        <v>63</v>
      </c>
      <c r="B43" s="19">
        <v>-16814009</v>
      </c>
      <c r="C43" s="19">
        <v>0</v>
      </c>
      <c r="D43" s="59">
        <v>-19426000</v>
      </c>
      <c r="E43" s="60">
        <v>-20397264</v>
      </c>
      <c r="F43" s="60">
        <v>0</v>
      </c>
      <c r="G43" s="60">
        <v>-648829</v>
      </c>
      <c r="H43" s="60">
        <v>-2438293</v>
      </c>
      <c r="I43" s="60">
        <v>-3087122</v>
      </c>
      <c r="J43" s="60">
        <v>0</v>
      </c>
      <c r="K43" s="60">
        <v>-622404</v>
      </c>
      <c r="L43" s="60">
        <v>-1231184</v>
      </c>
      <c r="M43" s="60">
        <v>-1853588</v>
      </c>
      <c r="N43" s="60">
        <v>-2130879</v>
      </c>
      <c r="O43" s="60">
        <v>-445195</v>
      </c>
      <c r="P43" s="60">
        <v>-640077</v>
      </c>
      <c r="Q43" s="60">
        <v>-3216151</v>
      </c>
      <c r="R43" s="60">
        <v>0</v>
      </c>
      <c r="S43" s="60">
        <v>0</v>
      </c>
      <c r="T43" s="60">
        <v>0</v>
      </c>
      <c r="U43" s="60">
        <v>0</v>
      </c>
      <c r="V43" s="60">
        <v>-8156861</v>
      </c>
      <c r="W43" s="60">
        <v>-15297948</v>
      </c>
      <c r="X43" s="60">
        <v>7141087</v>
      </c>
      <c r="Y43" s="61">
        <v>-46.68</v>
      </c>
      <c r="Z43" s="62">
        <v>-20397264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34664512</v>
      </c>
      <c r="C45" s="22">
        <v>0</v>
      </c>
      <c r="D45" s="99">
        <v>25440090</v>
      </c>
      <c r="E45" s="100">
        <v>-24345149</v>
      </c>
      <c r="F45" s="100">
        <v>63989112</v>
      </c>
      <c r="G45" s="100">
        <v>60923643</v>
      </c>
      <c r="H45" s="100">
        <v>53659888</v>
      </c>
      <c r="I45" s="100">
        <v>53659888</v>
      </c>
      <c r="J45" s="100">
        <v>51634659</v>
      </c>
      <c r="K45" s="100">
        <v>47923956</v>
      </c>
      <c r="L45" s="100">
        <v>59689926</v>
      </c>
      <c r="M45" s="100">
        <v>59689926</v>
      </c>
      <c r="N45" s="100">
        <v>56348561</v>
      </c>
      <c r="O45" s="100">
        <v>54036894</v>
      </c>
      <c r="P45" s="100">
        <v>66930339</v>
      </c>
      <c r="Q45" s="100">
        <v>66930339</v>
      </c>
      <c r="R45" s="100">
        <v>0</v>
      </c>
      <c r="S45" s="100">
        <v>0</v>
      </c>
      <c r="T45" s="100">
        <v>0</v>
      </c>
      <c r="U45" s="100">
        <v>0</v>
      </c>
      <c r="V45" s="100">
        <v>66930339</v>
      </c>
      <c r="W45" s="100">
        <v>-8943767</v>
      </c>
      <c r="X45" s="100">
        <v>75874106</v>
      </c>
      <c r="Y45" s="101">
        <v>-848.35</v>
      </c>
      <c r="Z45" s="102">
        <v>-24345149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1661454</v>
      </c>
      <c r="C49" s="52">
        <v>0</v>
      </c>
      <c r="D49" s="129">
        <v>583849</v>
      </c>
      <c r="E49" s="54">
        <v>540651</v>
      </c>
      <c r="F49" s="54">
        <v>0</v>
      </c>
      <c r="G49" s="54">
        <v>0</v>
      </c>
      <c r="H49" s="54">
        <v>0</v>
      </c>
      <c r="I49" s="54">
        <v>527916</v>
      </c>
      <c r="J49" s="54">
        <v>0</v>
      </c>
      <c r="K49" s="54">
        <v>0</v>
      </c>
      <c r="L49" s="54">
        <v>0</v>
      </c>
      <c r="M49" s="54">
        <v>234814</v>
      </c>
      <c r="N49" s="54">
        <v>0</v>
      </c>
      <c r="O49" s="54">
        <v>0</v>
      </c>
      <c r="P49" s="54">
        <v>0</v>
      </c>
      <c r="Q49" s="54">
        <v>13297131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16845815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62</v>
      </c>
      <c r="C51" s="52">
        <v>0</v>
      </c>
      <c r="D51" s="129">
        <v>0</v>
      </c>
      <c r="E51" s="54">
        <v>-1</v>
      </c>
      <c r="F51" s="54">
        <v>0</v>
      </c>
      <c r="G51" s="54">
        <v>0</v>
      </c>
      <c r="H51" s="54">
        <v>0</v>
      </c>
      <c r="I51" s="54">
        <v>21</v>
      </c>
      <c r="J51" s="54">
        <v>0</v>
      </c>
      <c r="K51" s="54">
        <v>0</v>
      </c>
      <c r="L51" s="54">
        <v>0</v>
      </c>
      <c r="M51" s="54">
        <v>137</v>
      </c>
      <c r="N51" s="54">
        <v>0</v>
      </c>
      <c r="O51" s="54">
        <v>0</v>
      </c>
      <c r="P51" s="54">
        <v>0</v>
      </c>
      <c r="Q51" s="54">
        <v>35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254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136.67492498704172</v>
      </c>
      <c r="C58" s="5">
        <f>IF(C67=0,0,+(C76/C67)*100)</f>
        <v>0</v>
      </c>
      <c r="D58" s="6">
        <f aca="true" t="shared" si="6" ref="D58:Z58">IF(D67=0,0,+(D76/D67)*100)</f>
        <v>70.00002650121354</v>
      </c>
      <c r="E58" s="7">
        <f t="shared" si="6"/>
        <v>98.54258668302862</v>
      </c>
      <c r="F58" s="7">
        <f t="shared" si="6"/>
        <v>59.31685518874672</v>
      </c>
      <c r="G58" s="7">
        <f t="shared" si="6"/>
        <v>93.98716356921479</v>
      </c>
      <c r="H58" s="7">
        <f t="shared" si="6"/>
        <v>114.63264956253536</v>
      </c>
      <c r="I58" s="7">
        <f t="shared" si="6"/>
        <v>90.00892408041408</v>
      </c>
      <c r="J58" s="7">
        <f t="shared" si="6"/>
        <v>-223.78092081903182</v>
      </c>
      <c r="K58" s="7">
        <f t="shared" si="6"/>
        <v>77.45770545237835</v>
      </c>
      <c r="L58" s="7">
        <f t="shared" si="6"/>
        <v>42.54147958003406</v>
      </c>
      <c r="M58" s="7">
        <f t="shared" si="6"/>
        <v>88.0421997747061</v>
      </c>
      <c r="N58" s="7">
        <f t="shared" si="6"/>
        <v>66.6144916532979</v>
      </c>
      <c r="O58" s="7">
        <f t="shared" si="6"/>
        <v>71.09411712970906</v>
      </c>
      <c r="P58" s="7">
        <f t="shared" si="6"/>
        <v>83.4279021208749</v>
      </c>
      <c r="Q58" s="7">
        <f t="shared" si="6"/>
        <v>73.73288021935412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83.97061083407701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98.54258668302862</v>
      </c>
    </row>
    <row r="59" spans="1:26" ht="12.75">
      <c r="A59" s="37" t="s">
        <v>31</v>
      </c>
      <c r="B59" s="9">
        <f aca="true" t="shared" si="7" ref="B59:Z66">IF(B68=0,0,+(B77/B68)*100)</f>
        <v>143.62669859945134</v>
      </c>
      <c r="C59" s="9">
        <f t="shared" si="7"/>
        <v>0</v>
      </c>
      <c r="D59" s="2">
        <f t="shared" si="7"/>
        <v>70.00002448091188</v>
      </c>
      <c r="E59" s="10">
        <f t="shared" si="7"/>
        <v>98.34967855378144</v>
      </c>
      <c r="F59" s="10">
        <f t="shared" si="7"/>
        <v>53.16941627989324</v>
      </c>
      <c r="G59" s="10">
        <f t="shared" si="7"/>
        <v>93.25452783324498</v>
      </c>
      <c r="H59" s="10">
        <f t="shared" si="7"/>
        <v>116.54195172734336</v>
      </c>
      <c r="I59" s="10">
        <f t="shared" si="7"/>
        <v>88.6665273967539</v>
      </c>
      <c r="J59" s="10">
        <f t="shared" si="7"/>
        <v>-309.7982061380787</v>
      </c>
      <c r="K59" s="10">
        <f t="shared" si="7"/>
        <v>74.06718189241023</v>
      </c>
      <c r="L59" s="10">
        <f t="shared" si="7"/>
        <v>32.8893367815071</v>
      </c>
      <c r="M59" s="10">
        <f t="shared" si="7"/>
        <v>86.24000525704402</v>
      </c>
      <c r="N59" s="10">
        <f t="shared" si="7"/>
        <v>61.37389623229911</v>
      </c>
      <c r="O59" s="10">
        <f t="shared" si="7"/>
        <v>66.45147473688108</v>
      </c>
      <c r="P59" s="10">
        <f t="shared" si="7"/>
        <v>80.71538724039617</v>
      </c>
      <c r="Q59" s="10">
        <f t="shared" si="7"/>
        <v>69.51901200083317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81.59749297198579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98.34967855378144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70.0008</v>
      </c>
      <c r="E60" s="13">
        <f t="shared" si="7"/>
        <v>100.0008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70.0008</v>
      </c>
      <c r="E64" s="13">
        <f t="shared" si="7"/>
        <v>100.0008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100.0008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69.99971939706082</v>
      </c>
      <c r="E66" s="16">
        <f t="shared" si="7"/>
        <v>99.99974490641893</v>
      </c>
      <c r="F66" s="16">
        <f t="shared" si="7"/>
        <v>100</v>
      </c>
      <c r="G66" s="16">
        <f t="shared" si="7"/>
        <v>100</v>
      </c>
      <c r="H66" s="16">
        <f t="shared" si="7"/>
        <v>99.99914574452636</v>
      </c>
      <c r="I66" s="16">
        <f t="shared" si="7"/>
        <v>99.99968769421515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99.99989954100285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99.99974490641893</v>
      </c>
    </row>
    <row r="67" spans="1:26" ht="12.75" hidden="1">
      <c r="A67" s="41" t="s">
        <v>286</v>
      </c>
      <c r="B67" s="24">
        <v>14068236</v>
      </c>
      <c r="C67" s="24"/>
      <c r="D67" s="25">
        <v>14338966</v>
      </c>
      <c r="E67" s="26">
        <v>14338966</v>
      </c>
      <c r="F67" s="26">
        <v>1209319</v>
      </c>
      <c r="G67" s="26">
        <v>1170263</v>
      </c>
      <c r="H67" s="26">
        <v>1318278</v>
      </c>
      <c r="I67" s="26">
        <v>3697860</v>
      </c>
      <c r="J67" s="26">
        <v>-405552</v>
      </c>
      <c r="K67" s="26">
        <v>1151094</v>
      </c>
      <c r="L67" s="26">
        <v>2511537</v>
      </c>
      <c r="M67" s="26">
        <v>3257079</v>
      </c>
      <c r="N67" s="26">
        <v>1153809</v>
      </c>
      <c r="O67" s="26">
        <v>1159757</v>
      </c>
      <c r="P67" s="26">
        <v>1162822</v>
      </c>
      <c r="Q67" s="26">
        <v>3476388</v>
      </c>
      <c r="R67" s="26"/>
      <c r="S67" s="26"/>
      <c r="T67" s="26"/>
      <c r="U67" s="26"/>
      <c r="V67" s="26">
        <v>10431327</v>
      </c>
      <c r="W67" s="26">
        <v>10597491</v>
      </c>
      <c r="X67" s="26"/>
      <c r="Y67" s="25"/>
      <c r="Z67" s="27">
        <v>14338966</v>
      </c>
    </row>
    <row r="68" spans="1:26" ht="12.75" hidden="1">
      <c r="A68" s="37" t="s">
        <v>31</v>
      </c>
      <c r="B68" s="19">
        <v>11826508</v>
      </c>
      <c r="C68" s="19"/>
      <c r="D68" s="20">
        <v>12662927</v>
      </c>
      <c r="E68" s="21">
        <v>12662927</v>
      </c>
      <c r="F68" s="21">
        <v>1050572</v>
      </c>
      <c r="G68" s="21">
        <v>1043159</v>
      </c>
      <c r="H68" s="21">
        <v>1166126</v>
      </c>
      <c r="I68" s="21">
        <v>3259857</v>
      </c>
      <c r="J68" s="21">
        <v>-320426</v>
      </c>
      <c r="K68" s="21">
        <v>1000597</v>
      </c>
      <c r="L68" s="21">
        <v>2150317</v>
      </c>
      <c r="M68" s="21">
        <v>2830488</v>
      </c>
      <c r="N68" s="21">
        <v>997266</v>
      </c>
      <c r="O68" s="21">
        <v>999263</v>
      </c>
      <c r="P68" s="21">
        <v>999263</v>
      </c>
      <c r="Q68" s="21">
        <v>2995792</v>
      </c>
      <c r="R68" s="21"/>
      <c r="S68" s="21"/>
      <c r="T68" s="21"/>
      <c r="U68" s="21"/>
      <c r="V68" s="21">
        <v>9086137</v>
      </c>
      <c r="W68" s="21">
        <v>9340461</v>
      </c>
      <c r="X68" s="21"/>
      <c r="Y68" s="20"/>
      <c r="Z68" s="23">
        <v>12662927</v>
      </c>
    </row>
    <row r="69" spans="1:26" ht="12.75" hidden="1">
      <c r="A69" s="38" t="s">
        <v>32</v>
      </c>
      <c r="B69" s="19"/>
      <c r="C69" s="19"/>
      <c r="D69" s="20">
        <v>500000</v>
      </c>
      <c r="E69" s="21">
        <v>500000</v>
      </c>
      <c r="F69" s="21">
        <v>47705</v>
      </c>
      <c r="G69" s="21">
        <v>35008</v>
      </c>
      <c r="H69" s="21">
        <v>35091</v>
      </c>
      <c r="I69" s="21">
        <v>117804</v>
      </c>
      <c r="J69" s="21">
        <v>38416</v>
      </c>
      <c r="K69" s="21">
        <v>39047</v>
      </c>
      <c r="L69" s="21">
        <v>39047</v>
      </c>
      <c r="M69" s="21">
        <v>116510</v>
      </c>
      <c r="N69" s="21">
        <v>37727</v>
      </c>
      <c r="O69" s="21">
        <v>38859</v>
      </c>
      <c r="P69" s="21">
        <v>38859</v>
      </c>
      <c r="Q69" s="21">
        <v>115445</v>
      </c>
      <c r="R69" s="21"/>
      <c r="S69" s="21"/>
      <c r="T69" s="21"/>
      <c r="U69" s="21"/>
      <c r="V69" s="21">
        <v>349759</v>
      </c>
      <c r="W69" s="21">
        <v>375003</v>
      </c>
      <c r="X69" s="21"/>
      <c r="Y69" s="20"/>
      <c r="Z69" s="23">
        <v>500000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500000</v>
      </c>
      <c r="E73" s="21">
        <v>500000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375003</v>
      </c>
      <c r="X73" s="21"/>
      <c r="Y73" s="20"/>
      <c r="Z73" s="23">
        <v>500000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47705</v>
      </c>
      <c r="G74" s="21">
        <v>35008</v>
      </c>
      <c r="H74" s="21">
        <v>35091</v>
      </c>
      <c r="I74" s="21">
        <v>117804</v>
      </c>
      <c r="J74" s="21">
        <v>38416</v>
      </c>
      <c r="K74" s="21">
        <v>39047</v>
      </c>
      <c r="L74" s="21">
        <v>39047</v>
      </c>
      <c r="M74" s="21">
        <v>116510</v>
      </c>
      <c r="N74" s="21">
        <v>37727</v>
      </c>
      <c r="O74" s="21">
        <v>38859</v>
      </c>
      <c r="P74" s="21">
        <v>38859</v>
      </c>
      <c r="Q74" s="21">
        <v>115445</v>
      </c>
      <c r="R74" s="21"/>
      <c r="S74" s="21"/>
      <c r="T74" s="21"/>
      <c r="U74" s="21"/>
      <c r="V74" s="21">
        <v>349759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2241728</v>
      </c>
      <c r="C75" s="28"/>
      <c r="D75" s="29">
        <v>1176039</v>
      </c>
      <c r="E75" s="30">
        <v>1176039</v>
      </c>
      <c r="F75" s="30">
        <v>111042</v>
      </c>
      <c r="G75" s="30">
        <v>92096</v>
      </c>
      <c r="H75" s="30">
        <v>117061</v>
      </c>
      <c r="I75" s="30">
        <v>320199</v>
      </c>
      <c r="J75" s="30">
        <v>-123542</v>
      </c>
      <c r="K75" s="30">
        <v>111450</v>
      </c>
      <c r="L75" s="30">
        <v>322173</v>
      </c>
      <c r="M75" s="30">
        <v>310081</v>
      </c>
      <c r="N75" s="30">
        <v>118816</v>
      </c>
      <c r="O75" s="30">
        <v>121635</v>
      </c>
      <c r="P75" s="30">
        <v>124700</v>
      </c>
      <c r="Q75" s="30">
        <v>365151</v>
      </c>
      <c r="R75" s="30"/>
      <c r="S75" s="30"/>
      <c r="T75" s="30"/>
      <c r="U75" s="30"/>
      <c r="V75" s="30">
        <v>995431</v>
      </c>
      <c r="W75" s="30">
        <v>882027</v>
      </c>
      <c r="X75" s="30"/>
      <c r="Y75" s="29"/>
      <c r="Z75" s="31">
        <v>1176039</v>
      </c>
    </row>
    <row r="76" spans="1:26" ht="12.75" hidden="1">
      <c r="A76" s="42" t="s">
        <v>287</v>
      </c>
      <c r="B76" s="32">
        <v>19227751</v>
      </c>
      <c r="C76" s="32"/>
      <c r="D76" s="33">
        <v>10037280</v>
      </c>
      <c r="E76" s="34">
        <v>14129988</v>
      </c>
      <c r="F76" s="34">
        <v>717330</v>
      </c>
      <c r="G76" s="34">
        <v>1099897</v>
      </c>
      <c r="H76" s="34">
        <v>1511177</v>
      </c>
      <c r="I76" s="34">
        <v>3328404</v>
      </c>
      <c r="J76" s="34">
        <v>907548</v>
      </c>
      <c r="K76" s="34">
        <v>891611</v>
      </c>
      <c r="L76" s="34">
        <v>1068445</v>
      </c>
      <c r="M76" s="34">
        <v>2867604</v>
      </c>
      <c r="N76" s="34">
        <v>768604</v>
      </c>
      <c r="O76" s="34">
        <v>824519</v>
      </c>
      <c r="P76" s="34">
        <v>970118</v>
      </c>
      <c r="Q76" s="34">
        <v>2563241</v>
      </c>
      <c r="R76" s="34"/>
      <c r="S76" s="34"/>
      <c r="T76" s="34"/>
      <c r="U76" s="34"/>
      <c r="V76" s="34">
        <v>8759249</v>
      </c>
      <c r="W76" s="34">
        <v>10597491</v>
      </c>
      <c r="X76" s="34"/>
      <c r="Y76" s="33"/>
      <c r="Z76" s="35">
        <v>14129988</v>
      </c>
    </row>
    <row r="77" spans="1:26" ht="12.75" hidden="1">
      <c r="A77" s="37" t="s">
        <v>31</v>
      </c>
      <c r="B77" s="19">
        <v>16986023</v>
      </c>
      <c r="C77" s="19"/>
      <c r="D77" s="20">
        <v>8864052</v>
      </c>
      <c r="E77" s="21">
        <v>12453948</v>
      </c>
      <c r="F77" s="21">
        <v>558583</v>
      </c>
      <c r="G77" s="21">
        <v>972793</v>
      </c>
      <c r="H77" s="21">
        <v>1359026</v>
      </c>
      <c r="I77" s="21">
        <v>2890402</v>
      </c>
      <c r="J77" s="21">
        <v>992674</v>
      </c>
      <c r="K77" s="21">
        <v>741114</v>
      </c>
      <c r="L77" s="21">
        <v>707225</v>
      </c>
      <c r="M77" s="21">
        <v>2441013</v>
      </c>
      <c r="N77" s="21">
        <v>612061</v>
      </c>
      <c r="O77" s="21">
        <v>664025</v>
      </c>
      <c r="P77" s="21">
        <v>806559</v>
      </c>
      <c r="Q77" s="21">
        <v>2082645</v>
      </c>
      <c r="R77" s="21"/>
      <c r="S77" s="21"/>
      <c r="T77" s="21"/>
      <c r="U77" s="21"/>
      <c r="V77" s="21">
        <v>7414060</v>
      </c>
      <c r="W77" s="21">
        <v>9340461</v>
      </c>
      <c r="X77" s="21"/>
      <c r="Y77" s="20"/>
      <c r="Z77" s="23">
        <v>12453948</v>
      </c>
    </row>
    <row r="78" spans="1:26" ht="12.75" hidden="1">
      <c r="A78" s="38" t="s">
        <v>32</v>
      </c>
      <c r="B78" s="19"/>
      <c r="C78" s="19"/>
      <c r="D78" s="20">
        <v>350004</v>
      </c>
      <c r="E78" s="21">
        <v>500004</v>
      </c>
      <c r="F78" s="21">
        <v>47705</v>
      </c>
      <c r="G78" s="21">
        <v>35008</v>
      </c>
      <c r="H78" s="21">
        <v>35091</v>
      </c>
      <c r="I78" s="21">
        <v>117804</v>
      </c>
      <c r="J78" s="21">
        <v>38416</v>
      </c>
      <c r="K78" s="21">
        <v>39047</v>
      </c>
      <c r="L78" s="21">
        <v>39047</v>
      </c>
      <c r="M78" s="21">
        <v>116510</v>
      </c>
      <c r="N78" s="21">
        <v>37727</v>
      </c>
      <c r="O78" s="21">
        <v>38859</v>
      </c>
      <c r="P78" s="21">
        <v>38859</v>
      </c>
      <c r="Q78" s="21">
        <v>115445</v>
      </c>
      <c r="R78" s="21"/>
      <c r="S78" s="21"/>
      <c r="T78" s="21"/>
      <c r="U78" s="21"/>
      <c r="V78" s="21">
        <v>349759</v>
      </c>
      <c r="W78" s="21">
        <v>375003</v>
      </c>
      <c r="X78" s="21"/>
      <c r="Y78" s="20"/>
      <c r="Z78" s="23">
        <v>500004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350004</v>
      </c>
      <c r="E82" s="21">
        <v>500004</v>
      </c>
      <c r="F82" s="21">
        <v>47705</v>
      </c>
      <c r="G82" s="21">
        <v>35008</v>
      </c>
      <c r="H82" s="21">
        <v>35091</v>
      </c>
      <c r="I82" s="21">
        <v>117804</v>
      </c>
      <c r="J82" s="21">
        <v>38416</v>
      </c>
      <c r="K82" s="21">
        <v>39047</v>
      </c>
      <c r="L82" s="21">
        <v>39047</v>
      </c>
      <c r="M82" s="21">
        <v>116510</v>
      </c>
      <c r="N82" s="21">
        <v>37727</v>
      </c>
      <c r="O82" s="21">
        <v>38859</v>
      </c>
      <c r="P82" s="21">
        <v>38859</v>
      </c>
      <c r="Q82" s="21">
        <v>115445</v>
      </c>
      <c r="R82" s="21"/>
      <c r="S82" s="21"/>
      <c r="T82" s="21"/>
      <c r="U82" s="21"/>
      <c r="V82" s="21">
        <v>349759</v>
      </c>
      <c r="W82" s="21">
        <v>375003</v>
      </c>
      <c r="X82" s="21"/>
      <c r="Y82" s="20"/>
      <c r="Z82" s="23">
        <v>500004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2241728</v>
      </c>
      <c r="C84" s="28"/>
      <c r="D84" s="29">
        <v>823224</v>
      </c>
      <c r="E84" s="30">
        <v>1176036</v>
      </c>
      <c r="F84" s="30">
        <v>111042</v>
      </c>
      <c r="G84" s="30">
        <v>92096</v>
      </c>
      <c r="H84" s="30">
        <v>117060</v>
      </c>
      <c r="I84" s="30">
        <v>320198</v>
      </c>
      <c r="J84" s="30">
        <v>-123542</v>
      </c>
      <c r="K84" s="30">
        <v>111450</v>
      </c>
      <c r="L84" s="30">
        <v>322173</v>
      </c>
      <c r="M84" s="30">
        <v>310081</v>
      </c>
      <c r="N84" s="30">
        <v>118816</v>
      </c>
      <c r="O84" s="30">
        <v>121635</v>
      </c>
      <c r="P84" s="30">
        <v>124700</v>
      </c>
      <c r="Q84" s="30">
        <v>365151</v>
      </c>
      <c r="R84" s="30"/>
      <c r="S84" s="30"/>
      <c r="T84" s="30"/>
      <c r="U84" s="30"/>
      <c r="V84" s="30">
        <v>995430</v>
      </c>
      <c r="W84" s="30">
        <v>882027</v>
      </c>
      <c r="X84" s="30"/>
      <c r="Y84" s="29"/>
      <c r="Z84" s="31">
        <v>1176036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95472478</v>
      </c>
      <c r="D5" s="153">
        <f>SUM(D6:D8)</f>
        <v>0</v>
      </c>
      <c r="E5" s="154">
        <f t="shared" si="0"/>
        <v>100436366</v>
      </c>
      <c r="F5" s="100">
        <f t="shared" si="0"/>
        <v>68720361</v>
      </c>
      <c r="G5" s="100">
        <f t="shared" si="0"/>
        <v>22810140</v>
      </c>
      <c r="H5" s="100">
        <f t="shared" si="0"/>
        <v>3030150</v>
      </c>
      <c r="I5" s="100">
        <f t="shared" si="0"/>
        <v>4838246</v>
      </c>
      <c r="J5" s="100">
        <f t="shared" si="0"/>
        <v>30678536</v>
      </c>
      <c r="K5" s="100">
        <f t="shared" si="0"/>
        <v>678786</v>
      </c>
      <c r="L5" s="100">
        <f t="shared" si="0"/>
        <v>6625911</v>
      </c>
      <c r="M5" s="100">
        <f t="shared" si="0"/>
        <v>25652855</v>
      </c>
      <c r="N5" s="100">
        <f t="shared" si="0"/>
        <v>32957552</v>
      </c>
      <c r="O5" s="100">
        <f t="shared" si="0"/>
        <v>4285406</v>
      </c>
      <c r="P5" s="100">
        <f t="shared" si="0"/>
        <v>2575363</v>
      </c>
      <c r="Q5" s="100">
        <f t="shared" si="0"/>
        <v>16827470</v>
      </c>
      <c r="R5" s="100">
        <f t="shared" si="0"/>
        <v>23688239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87324327</v>
      </c>
      <c r="X5" s="100">
        <f t="shared" si="0"/>
        <v>50769036</v>
      </c>
      <c r="Y5" s="100">
        <f t="shared" si="0"/>
        <v>36555291</v>
      </c>
      <c r="Z5" s="137">
        <f>+IF(X5&lt;&gt;0,+(Y5/X5)*100,0)</f>
        <v>72.00312213925038</v>
      </c>
      <c r="AA5" s="153">
        <f>SUM(AA6:AA8)</f>
        <v>68720361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95472478</v>
      </c>
      <c r="D7" s="157"/>
      <c r="E7" s="158">
        <v>100436366</v>
      </c>
      <c r="F7" s="159">
        <v>68720361</v>
      </c>
      <c r="G7" s="159">
        <v>22810140</v>
      </c>
      <c r="H7" s="159">
        <v>3030150</v>
      </c>
      <c r="I7" s="159">
        <v>4838246</v>
      </c>
      <c r="J7" s="159">
        <v>30678536</v>
      </c>
      <c r="K7" s="159">
        <v>678786</v>
      </c>
      <c r="L7" s="159">
        <v>6625911</v>
      </c>
      <c r="M7" s="159">
        <v>25652855</v>
      </c>
      <c r="N7" s="159">
        <v>32957552</v>
      </c>
      <c r="O7" s="159">
        <v>4285406</v>
      </c>
      <c r="P7" s="159">
        <v>2575363</v>
      </c>
      <c r="Q7" s="159">
        <v>16827470</v>
      </c>
      <c r="R7" s="159">
        <v>23688239</v>
      </c>
      <c r="S7" s="159"/>
      <c r="T7" s="159"/>
      <c r="U7" s="159"/>
      <c r="V7" s="159"/>
      <c r="W7" s="159">
        <v>87324327</v>
      </c>
      <c r="X7" s="159">
        <v>50769036</v>
      </c>
      <c r="Y7" s="159">
        <v>36555291</v>
      </c>
      <c r="Z7" s="141">
        <v>72</v>
      </c>
      <c r="AA7" s="157">
        <v>68720361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2582055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1901763</v>
      </c>
      <c r="Y9" s="100">
        <f t="shared" si="1"/>
        <v>-1901763</v>
      </c>
      <c r="Z9" s="137">
        <f>+IF(X9&lt;&gt;0,+(Y9/X9)*100,0)</f>
        <v>-100</v>
      </c>
      <c r="AA9" s="153">
        <f>SUM(AA10:AA14)</f>
        <v>2582055</v>
      </c>
    </row>
    <row r="10" spans="1:27" ht="12.75">
      <c r="A10" s="138" t="s">
        <v>79</v>
      </c>
      <c r="B10" s="136"/>
      <c r="C10" s="155"/>
      <c r="D10" s="155"/>
      <c r="E10" s="156"/>
      <c r="F10" s="60">
        <v>2582055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1901763</v>
      </c>
      <c r="Y10" s="60">
        <v>-1901763</v>
      </c>
      <c r="Z10" s="140">
        <v>-100</v>
      </c>
      <c r="AA10" s="155">
        <v>2582055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20466801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3278952</v>
      </c>
      <c r="Y15" s="100">
        <f t="shared" si="2"/>
        <v>-3278952</v>
      </c>
      <c r="Z15" s="137">
        <f>+IF(X15&lt;&gt;0,+(Y15/X15)*100,0)</f>
        <v>-100</v>
      </c>
      <c r="AA15" s="153">
        <f>SUM(AA16:AA18)</f>
        <v>20466801</v>
      </c>
    </row>
    <row r="16" spans="1:27" ht="12.75">
      <c r="A16" s="138" t="s">
        <v>85</v>
      </c>
      <c r="B16" s="136"/>
      <c r="C16" s="155"/>
      <c r="D16" s="155"/>
      <c r="E16" s="156"/>
      <c r="F16" s="60">
        <v>16074982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336735</v>
      </c>
      <c r="Y16" s="60">
        <v>-336735</v>
      </c>
      <c r="Z16" s="140">
        <v>-100</v>
      </c>
      <c r="AA16" s="155">
        <v>16074982</v>
      </c>
    </row>
    <row r="17" spans="1:27" ht="12.75">
      <c r="A17" s="138" t="s">
        <v>86</v>
      </c>
      <c r="B17" s="136"/>
      <c r="C17" s="155"/>
      <c r="D17" s="155"/>
      <c r="E17" s="156"/>
      <c r="F17" s="60">
        <v>4391819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2942217</v>
      </c>
      <c r="Y17" s="60">
        <v>-2942217</v>
      </c>
      <c r="Z17" s="140">
        <v>-100</v>
      </c>
      <c r="AA17" s="155">
        <v>4391819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500000</v>
      </c>
      <c r="F19" s="100">
        <f t="shared" si="3"/>
        <v>12039000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7875000</v>
      </c>
      <c r="Y19" s="100">
        <f t="shared" si="3"/>
        <v>-7875000</v>
      </c>
      <c r="Z19" s="137">
        <f>+IF(X19&lt;&gt;0,+(Y19/X19)*100,0)</f>
        <v>-100</v>
      </c>
      <c r="AA19" s="153">
        <f>SUM(AA20:AA23)</f>
        <v>12039000</v>
      </c>
    </row>
    <row r="20" spans="1:27" ht="12.75">
      <c r="A20" s="138" t="s">
        <v>89</v>
      </c>
      <c r="B20" s="136"/>
      <c r="C20" s="155"/>
      <c r="D20" s="155"/>
      <c r="E20" s="156"/>
      <c r="F20" s="60">
        <v>11539000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7499997</v>
      </c>
      <c r="Y20" s="60">
        <v>-7499997</v>
      </c>
      <c r="Z20" s="140">
        <v>-100</v>
      </c>
      <c r="AA20" s="155">
        <v>11539000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500000</v>
      </c>
      <c r="F23" s="60">
        <v>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375003</v>
      </c>
      <c r="Y23" s="60">
        <v>-375003</v>
      </c>
      <c r="Z23" s="140">
        <v>-100</v>
      </c>
      <c r="AA23" s="155">
        <v>500000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95472478</v>
      </c>
      <c r="D25" s="168">
        <f>+D5+D9+D15+D19+D24</f>
        <v>0</v>
      </c>
      <c r="E25" s="169">
        <f t="shared" si="4"/>
        <v>100936366</v>
      </c>
      <c r="F25" s="73">
        <f t="shared" si="4"/>
        <v>103808217</v>
      </c>
      <c r="G25" s="73">
        <f t="shared" si="4"/>
        <v>22810140</v>
      </c>
      <c r="H25" s="73">
        <f t="shared" si="4"/>
        <v>3030150</v>
      </c>
      <c r="I25" s="73">
        <f t="shared" si="4"/>
        <v>4838246</v>
      </c>
      <c r="J25" s="73">
        <f t="shared" si="4"/>
        <v>30678536</v>
      </c>
      <c r="K25" s="73">
        <f t="shared" si="4"/>
        <v>678786</v>
      </c>
      <c r="L25" s="73">
        <f t="shared" si="4"/>
        <v>6625911</v>
      </c>
      <c r="M25" s="73">
        <f t="shared" si="4"/>
        <v>25652855</v>
      </c>
      <c r="N25" s="73">
        <f t="shared" si="4"/>
        <v>32957552</v>
      </c>
      <c r="O25" s="73">
        <f t="shared" si="4"/>
        <v>4285406</v>
      </c>
      <c r="P25" s="73">
        <f t="shared" si="4"/>
        <v>2575363</v>
      </c>
      <c r="Q25" s="73">
        <f t="shared" si="4"/>
        <v>16827470</v>
      </c>
      <c r="R25" s="73">
        <f t="shared" si="4"/>
        <v>23688239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87324327</v>
      </c>
      <c r="X25" s="73">
        <f t="shared" si="4"/>
        <v>63824751</v>
      </c>
      <c r="Y25" s="73">
        <f t="shared" si="4"/>
        <v>23499576</v>
      </c>
      <c r="Z25" s="170">
        <f>+IF(X25&lt;&gt;0,+(Y25/X25)*100,0)</f>
        <v>36.818907448616606</v>
      </c>
      <c r="AA25" s="168">
        <f>+AA5+AA9+AA15+AA19+AA24</f>
        <v>103808217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60807966</v>
      </c>
      <c r="D28" s="153">
        <f>SUM(D29:D31)</f>
        <v>0</v>
      </c>
      <c r="E28" s="154">
        <f t="shared" si="5"/>
        <v>81503584</v>
      </c>
      <c r="F28" s="100">
        <f t="shared" si="5"/>
        <v>40796321</v>
      </c>
      <c r="G28" s="100">
        <f t="shared" si="5"/>
        <v>3589407</v>
      </c>
      <c r="H28" s="100">
        <f t="shared" si="5"/>
        <v>4727595</v>
      </c>
      <c r="I28" s="100">
        <f t="shared" si="5"/>
        <v>7503510</v>
      </c>
      <c r="J28" s="100">
        <f t="shared" si="5"/>
        <v>15820512</v>
      </c>
      <c r="K28" s="100">
        <f t="shared" si="5"/>
        <v>4017115</v>
      </c>
      <c r="L28" s="100">
        <f t="shared" si="5"/>
        <v>8832323</v>
      </c>
      <c r="M28" s="100">
        <f t="shared" si="5"/>
        <v>12981425</v>
      </c>
      <c r="N28" s="100">
        <f t="shared" si="5"/>
        <v>25830863</v>
      </c>
      <c r="O28" s="100">
        <f t="shared" si="5"/>
        <v>5110686</v>
      </c>
      <c r="P28" s="100">
        <f t="shared" si="5"/>
        <v>4155993</v>
      </c>
      <c r="Q28" s="100">
        <f t="shared" si="5"/>
        <v>5385819</v>
      </c>
      <c r="R28" s="100">
        <f t="shared" si="5"/>
        <v>14652498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56303873</v>
      </c>
      <c r="X28" s="100">
        <f t="shared" si="5"/>
        <v>28819926</v>
      </c>
      <c r="Y28" s="100">
        <f t="shared" si="5"/>
        <v>27483947</v>
      </c>
      <c r="Z28" s="137">
        <f>+IF(X28&lt;&gt;0,+(Y28/X28)*100,0)</f>
        <v>95.36439128955432</v>
      </c>
      <c r="AA28" s="153">
        <f>SUM(AA29:AA31)</f>
        <v>40796321</v>
      </c>
    </row>
    <row r="29" spans="1:27" ht="12.75">
      <c r="A29" s="138" t="s">
        <v>75</v>
      </c>
      <c r="B29" s="136"/>
      <c r="C29" s="155"/>
      <c r="D29" s="155"/>
      <c r="E29" s="156"/>
      <c r="F29" s="60">
        <v>7802075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5796909</v>
      </c>
      <c r="Y29" s="60">
        <v>-5796909</v>
      </c>
      <c r="Z29" s="140">
        <v>-100</v>
      </c>
      <c r="AA29" s="155">
        <v>7802075</v>
      </c>
    </row>
    <row r="30" spans="1:27" ht="12.75">
      <c r="A30" s="138" t="s">
        <v>76</v>
      </c>
      <c r="B30" s="136"/>
      <c r="C30" s="157">
        <v>60807966</v>
      </c>
      <c r="D30" s="157"/>
      <c r="E30" s="158">
        <v>81503584</v>
      </c>
      <c r="F30" s="159">
        <v>21560879</v>
      </c>
      <c r="G30" s="159">
        <v>3589407</v>
      </c>
      <c r="H30" s="159">
        <v>4727595</v>
      </c>
      <c r="I30" s="159">
        <v>7503510</v>
      </c>
      <c r="J30" s="159">
        <v>15820512</v>
      </c>
      <c r="K30" s="159">
        <v>4017115</v>
      </c>
      <c r="L30" s="159">
        <v>8832323</v>
      </c>
      <c r="M30" s="159">
        <v>12981425</v>
      </c>
      <c r="N30" s="159">
        <v>25830863</v>
      </c>
      <c r="O30" s="159">
        <v>5110686</v>
      </c>
      <c r="P30" s="159">
        <v>4155993</v>
      </c>
      <c r="Q30" s="159">
        <v>5385819</v>
      </c>
      <c r="R30" s="159">
        <v>14652498</v>
      </c>
      <c r="S30" s="159"/>
      <c r="T30" s="159"/>
      <c r="U30" s="159"/>
      <c r="V30" s="159"/>
      <c r="W30" s="159">
        <v>56303873</v>
      </c>
      <c r="X30" s="159">
        <v>14008554</v>
      </c>
      <c r="Y30" s="159">
        <v>42295319</v>
      </c>
      <c r="Z30" s="141">
        <v>301.92</v>
      </c>
      <c r="AA30" s="157">
        <v>21560879</v>
      </c>
    </row>
    <row r="31" spans="1:27" ht="12.75">
      <c r="A31" s="138" t="s">
        <v>77</v>
      </c>
      <c r="B31" s="136"/>
      <c r="C31" s="155"/>
      <c r="D31" s="155"/>
      <c r="E31" s="156"/>
      <c r="F31" s="60">
        <v>11433367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9014463</v>
      </c>
      <c r="Y31" s="60">
        <v>-9014463</v>
      </c>
      <c r="Z31" s="140">
        <v>-100</v>
      </c>
      <c r="AA31" s="155">
        <v>11433367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17860402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13251150</v>
      </c>
      <c r="Y32" s="100">
        <f t="shared" si="6"/>
        <v>-13251150</v>
      </c>
      <c r="Z32" s="137">
        <f>+IF(X32&lt;&gt;0,+(Y32/X32)*100,0)</f>
        <v>-100</v>
      </c>
      <c r="AA32" s="153">
        <f>SUM(AA33:AA37)</f>
        <v>17860402</v>
      </c>
    </row>
    <row r="33" spans="1:27" ht="12.75">
      <c r="A33" s="138" t="s">
        <v>79</v>
      </c>
      <c r="B33" s="136"/>
      <c r="C33" s="155"/>
      <c r="D33" s="155"/>
      <c r="E33" s="156"/>
      <c r="F33" s="60">
        <v>17860402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13251150</v>
      </c>
      <c r="Y33" s="60">
        <v>-13251150</v>
      </c>
      <c r="Z33" s="140">
        <v>-100</v>
      </c>
      <c r="AA33" s="155">
        <v>17860402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25635101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19379115</v>
      </c>
      <c r="Y38" s="100">
        <f t="shared" si="7"/>
        <v>-19379115</v>
      </c>
      <c r="Z38" s="137">
        <f>+IF(X38&lt;&gt;0,+(Y38/X38)*100,0)</f>
        <v>-100</v>
      </c>
      <c r="AA38" s="153">
        <f>SUM(AA39:AA41)</f>
        <v>25635101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>
        <v>25635101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19379115</v>
      </c>
      <c r="Y40" s="60">
        <v>-19379115</v>
      </c>
      <c r="Z40" s="140">
        <v>-100</v>
      </c>
      <c r="AA40" s="155">
        <v>25635101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60807966</v>
      </c>
      <c r="D48" s="168">
        <f>+D28+D32+D38+D42+D47</f>
        <v>0</v>
      </c>
      <c r="E48" s="169">
        <f t="shared" si="9"/>
        <v>81503584</v>
      </c>
      <c r="F48" s="73">
        <f t="shared" si="9"/>
        <v>84291824</v>
      </c>
      <c r="G48" s="73">
        <f t="shared" si="9"/>
        <v>3589407</v>
      </c>
      <c r="H48" s="73">
        <f t="shared" si="9"/>
        <v>4727595</v>
      </c>
      <c r="I48" s="73">
        <f t="shared" si="9"/>
        <v>7503510</v>
      </c>
      <c r="J48" s="73">
        <f t="shared" si="9"/>
        <v>15820512</v>
      </c>
      <c r="K48" s="73">
        <f t="shared" si="9"/>
        <v>4017115</v>
      </c>
      <c r="L48" s="73">
        <f t="shared" si="9"/>
        <v>8832323</v>
      </c>
      <c r="M48" s="73">
        <f t="shared" si="9"/>
        <v>12981425</v>
      </c>
      <c r="N48" s="73">
        <f t="shared" si="9"/>
        <v>25830863</v>
      </c>
      <c r="O48" s="73">
        <f t="shared" si="9"/>
        <v>5110686</v>
      </c>
      <c r="P48" s="73">
        <f t="shared" si="9"/>
        <v>4155993</v>
      </c>
      <c r="Q48" s="73">
        <f t="shared" si="9"/>
        <v>5385819</v>
      </c>
      <c r="R48" s="73">
        <f t="shared" si="9"/>
        <v>14652498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56303873</v>
      </c>
      <c r="X48" s="73">
        <f t="shared" si="9"/>
        <v>61450191</v>
      </c>
      <c r="Y48" s="73">
        <f t="shared" si="9"/>
        <v>-5146318</v>
      </c>
      <c r="Z48" s="170">
        <f>+IF(X48&lt;&gt;0,+(Y48/X48)*100,0)</f>
        <v>-8.374779502312695</v>
      </c>
      <c r="AA48" s="168">
        <f>+AA28+AA32+AA38+AA42+AA47</f>
        <v>84291824</v>
      </c>
    </row>
    <row r="49" spans="1:27" ht="12.75">
      <c r="A49" s="148" t="s">
        <v>49</v>
      </c>
      <c r="B49" s="149"/>
      <c r="C49" s="171">
        <f aca="true" t="shared" si="10" ref="C49:Y49">+C25-C48</f>
        <v>34664512</v>
      </c>
      <c r="D49" s="171">
        <f>+D25-D48</f>
        <v>0</v>
      </c>
      <c r="E49" s="172">
        <f t="shared" si="10"/>
        <v>19432782</v>
      </c>
      <c r="F49" s="173">
        <f t="shared" si="10"/>
        <v>19516393</v>
      </c>
      <c r="G49" s="173">
        <f t="shared" si="10"/>
        <v>19220733</v>
      </c>
      <c r="H49" s="173">
        <f t="shared" si="10"/>
        <v>-1697445</v>
      </c>
      <c r="I49" s="173">
        <f t="shared" si="10"/>
        <v>-2665264</v>
      </c>
      <c r="J49" s="173">
        <f t="shared" si="10"/>
        <v>14858024</v>
      </c>
      <c r="K49" s="173">
        <f t="shared" si="10"/>
        <v>-3338329</v>
      </c>
      <c r="L49" s="173">
        <f t="shared" si="10"/>
        <v>-2206412</v>
      </c>
      <c r="M49" s="173">
        <f t="shared" si="10"/>
        <v>12671430</v>
      </c>
      <c r="N49" s="173">
        <f t="shared" si="10"/>
        <v>7126689</v>
      </c>
      <c r="O49" s="173">
        <f t="shared" si="10"/>
        <v>-825280</v>
      </c>
      <c r="P49" s="173">
        <f t="shared" si="10"/>
        <v>-1580630</v>
      </c>
      <c r="Q49" s="173">
        <f t="shared" si="10"/>
        <v>11441651</v>
      </c>
      <c r="R49" s="173">
        <f t="shared" si="10"/>
        <v>9035741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31020454</v>
      </c>
      <c r="X49" s="173">
        <f>IF(F25=F48,0,X25-X48)</f>
        <v>2374560</v>
      </c>
      <c r="Y49" s="173">
        <f t="shared" si="10"/>
        <v>28645894</v>
      </c>
      <c r="Z49" s="174">
        <f>+IF(X49&lt;&gt;0,+(Y49/X49)*100,0)</f>
        <v>1206.3664005120947</v>
      </c>
      <c r="AA49" s="171">
        <f>+AA25-AA48</f>
        <v>19516393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11826508</v>
      </c>
      <c r="D5" s="155">
        <v>0</v>
      </c>
      <c r="E5" s="156">
        <v>12662927</v>
      </c>
      <c r="F5" s="60">
        <v>12662927</v>
      </c>
      <c r="G5" s="60">
        <v>1050572</v>
      </c>
      <c r="H5" s="60">
        <v>1043159</v>
      </c>
      <c r="I5" s="60">
        <v>1166126</v>
      </c>
      <c r="J5" s="60">
        <v>3259857</v>
      </c>
      <c r="K5" s="60">
        <v>-320426</v>
      </c>
      <c r="L5" s="60">
        <v>1000597</v>
      </c>
      <c r="M5" s="60">
        <v>2150317</v>
      </c>
      <c r="N5" s="60">
        <v>2830488</v>
      </c>
      <c r="O5" s="60">
        <v>997266</v>
      </c>
      <c r="P5" s="60">
        <v>999263</v>
      </c>
      <c r="Q5" s="60">
        <v>999263</v>
      </c>
      <c r="R5" s="60">
        <v>2995792</v>
      </c>
      <c r="S5" s="60">
        <v>0</v>
      </c>
      <c r="T5" s="60">
        <v>0</v>
      </c>
      <c r="U5" s="60">
        <v>0</v>
      </c>
      <c r="V5" s="60">
        <v>0</v>
      </c>
      <c r="W5" s="60">
        <v>9086137</v>
      </c>
      <c r="X5" s="60">
        <v>9340461</v>
      </c>
      <c r="Y5" s="60">
        <v>-254324</v>
      </c>
      <c r="Z5" s="140">
        <v>-2.72</v>
      </c>
      <c r="AA5" s="155">
        <v>12662927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500000</v>
      </c>
      <c r="F10" s="54">
        <v>500000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375003</v>
      </c>
      <c r="Y10" s="54">
        <v>-375003</v>
      </c>
      <c r="Z10" s="184">
        <v>-100</v>
      </c>
      <c r="AA10" s="130">
        <v>500000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47705</v>
      </c>
      <c r="H11" s="60">
        <v>35008</v>
      </c>
      <c r="I11" s="60">
        <v>35091</v>
      </c>
      <c r="J11" s="60">
        <v>117804</v>
      </c>
      <c r="K11" s="60">
        <v>38416</v>
      </c>
      <c r="L11" s="60">
        <v>39047</v>
      </c>
      <c r="M11" s="60">
        <v>39047</v>
      </c>
      <c r="N11" s="60">
        <v>116510</v>
      </c>
      <c r="O11" s="60">
        <v>37727</v>
      </c>
      <c r="P11" s="60">
        <v>38859</v>
      </c>
      <c r="Q11" s="60">
        <v>38859</v>
      </c>
      <c r="R11" s="60">
        <v>115445</v>
      </c>
      <c r="S11" s="60">
        <v>0</v>
      </c>
      <c r="T11" s="60">
        <v>0</v>
      </c>
      <c r="U11" s="60">
        <v>0</v>
      </c>
      <c r="V11" s="60">
        <v>0</v>
      </c>
      <c r="W11" s="60">
        <v>349759</v>
      </c>
      <c r="X11" s="60"/>
      <c r="Y11" s="60">
        <v>349759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1875411</v>
      </c>
      <c r="D13" s="155">
        <v>0</v>
      </c>
      <c r="E13" s="156">
        <v>1650000</v>
      </c>
      <c r="F13" s="60">
        <v>2467255</v>
      </c>
      <c r="G13" s="60">
        <v>0</v>
      </c>
      <c r="H13" s="60">
        <v>237185</v>
      </c>
      <c r="I13" s="60">
        <v>277799</v>
      </c>
      <c r="J13" s="60">
        <v>514984</v>
      </c>
      <c r="K13" s="60">
        <v>261462</v>
      </c>
      <c r="L13" s="60">
        <v>240722</v>
      </c>
      <c r="M13" s="60">
        <v>216461</v>
      </c>
      <c r="N13" s="60">
        <v>718645</v>
      </c>
      <c r="O13" s="60">
        <v>287695</v>
      </c>
      <c r="P13" s="60">
        <v>236231</v>
      </c>
      <c r="Q13" s="60">
        <v>216986</v>
      </c>
      <c r="R13" s="60">
        <v>740912</v>
      </c>
      <c r="S13" s="60">
        <v>0</v>
      </c>
      <c r="T13" s="60">
        <v>0</v>
      </c>
      <c r="U13" s="60">
        <v>0</v>
      </c>
      <c r="V13" s="60">
        <v>0</v>
      </c>
      <c r="W13" s="60">
        <v>1974541</v>
      </c>
      <c r="X13" s="60">
        <v>1237500</v>
      </c>
      <c r="Y13" s="60">
        <v>737041</v>
      </c>
      <c r="Z13" s="140">
        <v>59.56</v>
      </c>
      <c r="AA13" s="155">
        <v>2467255</v>
      </c>
    </row>
    <row r="14" spans="1:27" ht="12.75">
      <c r="A14" s="181" t="s">
        <v>110</v>
      </c>
      <c r="B14" s="185"/>
      <c r="C14" s="155">
        <v>2241728</v>
      </c>
      <c r="D14" s="155">
        <v>0</v>
      </c>
      <c r="E14" s="156">
        <v>1176039</v>
      </c>
      <c r="F14" s="60">
        <v>1176039</v>
      </c>
      <c r="G14" s="60">
        <v>111042</v>
      </c>
      <c r="H14" s="60">
        <v>92096</v>
      </c>
      <c r="I14" s="60">
        <v>117061</v>
      </c>
      <c r="J14" s="60">
        <v>320199</v>
      </c>
      <c r="K14" s="60">
        <v>-123542</v>
      </c>
      <c r="L14" s="60">
        <v>111450</v>
      </c>
      <c r="M14" s="60">
        <v>322173</v>
      </c>
      <c r="N14" s="60">
        <v>310081</v>
      </c>
      <c r="O14" s="60">
        <v>118816</v>
      </c>
      <c r="P14" s="60">
        <v>121635</v>
      </c>
      <c r="Q14" s="60">
        <v>124700</v>
      </c>
      <c r="R14" s="60">
        <v>365151</v>
      </c>
      <c r="S14" s="60">
        <v>0</v>
      </c>
      <c r="T14" s="60">
        <v>0</v>
      </c>
      <c r="U14" s="60">
        <v>0</v>
      </c>
      <c r="V14" s="60">
        <v>0</v>
      </c>
      <c r="W14" s="60">
        <v>995431</v>
      </c>
      <c r="X14" s="60">
        <v>882027</v>
      </c>
      <c r="Y14" s="60">
        <v>113404</v>
      </c>
      <c r="Z14" s="140">
        <v>12.86</v>
      </c>
      <c r="AA14" s="155">
        <v>1176039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92650</v>
      </c>
      <c r="D16" s="155">
        <v>0</v>
      </c>
      <c r="E16" s="156">
        <v>70051</v>
      </c>
      <c r="F16" s="60">
        <v>70051</v>
      </c>
      <c r="G16" s="60">
        <v>183</v>
      </c>
      <c r="H16" s="60">
        <v>222</v>
      </c>
      <c r="I16" s="60">
        <v>130</v>
      </c>
      <c r="J16" s="60">
        <v>535</v>
      </c>
      <c r="K16" s="60">
        <v>18255</v>
      </c>
      <c r="L16" s="60">
        <v>125</v>
      </c>
      <c r="M16" s="60">
        <v>105</v>
      </c>
      <c r="N16" s="60">
        <v>18485</v>
      </c>
      <c r="O16" s="60">
        <v>598</v>
      </c>
      <c r="P16" s="60">
        <v>115</v>
      </c>
      <c r="Q16" s="60">
        <v>13819</v>
      </c>
      <c r="R16" s="60">
        <v>14532</v>
      </c>
      <c r="S16" s="60">
        <v>0</v>
      </c>
      <c r="T16" s="60">
        <v>0</v>
      </c>
      <c r="U16" s="60">
        <v>0</v>
      </c>
      <c r="V16" s="60">
        <v>0</v>
      </c>
      <c r="W16" s="60">
        <v>33552</v>
      </c>
      <c r="X16" s="60">
        <v>52542</v>
      </c>
      <c r="Y16" s="60">
        <v>-18990</v>
      </c>
      <c r="Z16" s="140">
        <v>-36.14</v>
      </c>
      <c r="AA16" s="155">
        <v>70051</v>
      </c>
    </row>
    <row r="17" spans="1:27" ht="12.75">
      <c r="A17" s="181" t="s">
        <v>113</v>
      </c>
      <c r="B17" s="185"/>
      <c r="C17" s="155">
        <v>3860691</v>
      </c>
      <c r="D17" s="155">
        <v>0</v>
      </c>
      <c r="E17" s="156">
        <v>3922956</v>
      </c>
      <c r="F17" s="60">
        <v>4391183</v>
      </c>
      <c r="G17" s="60">
        <v>387259</v>
      </c>
      <c r="H17" s="60">
        <v>327533</v>
      </c>
      <c r="I17" s="60">
        <v>250421</v>
      </c>
      <c r="J17" s="60">
        <v>965213</v>
      </c>
      <c r="K17" s="60">
        <v>237360</v>
      </c>
      <c r="L17" s="60">
        <v>365311</v>
      </c>
      <c r="M17" s="60">
        <v>369967</v>
      </c>
      <c r="N17" s="60">
        <v>972638</v>
      </c>
      <c r="O17" s="60">
        <v>445222</v>
      </c>
      <c r="P17" s="60">
        <v>387285</v>
      </c>
      <c r="Q17" s="60">
        <v>374090</v>
      </c>
      <c r="R17" s="60">
        <v>1206597</v>
      </c>
      <c r="S17" s="60">
        <v>0</v>
      </c>
      <c r="T17" s="60">
        <v>0</v>
      </c>
      <c r="U17" s="60">
        <v>0</v>
      </c>
      <c r="V17" s="60">
        <v>0</v>
      </c>
      <c r="W17" s="60">
        <v>3144448</v>
      </c>
      <c r="X17" s="60">
        <v>2942217</v>
      </c>
      <c r="Y17" s="60">
        <v>202231</v>
      </c>
      <c r="Z17" s="140">
        <v>6.87</v>
      </c>
      <c r="AA17" s="155">
        <v>4391183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58120569</v>
      </c>
      <c r="D19" s="155">
        <v>0</v>
      </c>
      <c r="E19" s="156">
        <v>64525000</v>
      </c>
      <c r="F19" s="60">
        <v>66111369</v>
      </c>
      <c r="G19" s="60">
        <v>21060760</v>
      </c>
      <c r="H19" s="60">
        <v>598538</v>
      </c>
      <c r="I19" s="60">
        <v>539300</v>
      </c>
      <c r="J19" s="60">
        <v>22198598</v>
      </c>
      <c r="K19" s="60">
        <v>426653</v>
      </c>
      <c r="L19" s="60">
        <v>4233839</v>
      </c>
      <c r="M19" s="60">
        <v>21189084</v>
      </c>
      <c r="N19" s="60">
        <v>25849576</v>
      </c>
      <c r="O19" s="60">
        <v>260821</v>
      </c>
      <c r="P19" s="60">
        <v>323137</v>
      </c>
      <c r="Q19" s="60">
        <v>14405112</v>
      </c>
      <c r="R19" s="60">
        <v>14989070</v>
      </c>
      <c r="S19" s="60">
        <v>0</v>
      </c>
      <c r="T19" s="60">
        <v>0</v>
      </c>
      <c r="U19" s="60">
        <v>0</v>
      </c>
      <c r="V19" s="60">
        <v>0</v>
      </c>
      <c r="W19" s="60">
        <v>63037244</v>
      </c>
      <c r="X19" s="60">
        <v>48393747</v>
      </c>
      <c r="Y19" s="60">
        <v>14643497</v>
      </c>
      <c r="Z19" s="140">
        <v>30.26</v>
      </c>
      <c r="AA19" s="155">
        <v>66111369</v>
      </c>
    </row>
    <row r="20" spans="1:27" ht="12.75">
      <c r="A20" s="181" t="s">
        <v>35</v>
      </c>
      <c r="B20" s="185"/>
      <c r="C20" s="155">
        <v>603921</v>
      </c>
      <c r="D20" s="155">
        <v>0</v>
      </c>
      <c r="E20" s="156">
        <v>803393</v>
      </c>
      <c r="F20" s="54">
        <v>803393</v>
      </c>
      <c r="G20" s="54">
        <v>152619</v>
      </c>
      <c r="H20" s="54">
        <v>47580</v>
      </c>
      <c r="I20" s="54">
        <v>14025</v>
      </c>
      <c r="J20" s="54">
        <v>214224</v>
      </c>
      <c r="K20" s="54">
        <v>140608</v>
      </c>
      <c r="L20" s="54">
        <v>12416</v>
      </c>
      <c r="M20" s="54">
        <v>134517</v>
      </c>
      <c r="N20" s="54">
        <v>287541</v>
      </c>
      <c r="O20" s="54">
        <v>6382</v>
      </c>
      <c r="P20" s="54">
        <v>23643</v>
      </c>
      <c r="Q20" s="54">
        <v>14564</v>
      </c>
      <c r="R20" s="54">
        <v>44589</v>
      </c>
      <c r="S20" s="54">
        <v>0</v>
      </c>
      <c r="T20" s="54">
        <v>0</v>
      </c>
      <c r="U20" s="54">
        <v>0</v>
      </c>
      <c r="V20" s="54">
        <v>0</v>
      </c>
      <c r="W20" s="54">
        <v>546354</v>
      </c>
      <c r="X20" s="54">
        <v>602541</v>
      </c>
      <c r="Y20" s="54">
        <v>-56187</v>
      </c>
      <c r="Z20" s="184">
        <v>-9.33</v>
      </c>
      <c r="AA20" s="130">
        <v>803393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78621478</v>
      </c>
      <c r="D22" s="188">
        <f>SUM(D5:D21)</f>
        <v>0</v>
      </c>
      <c r="E22" s="189">
        <f t="shared" si="0"/>
        <v>85310366</v>
      </c>
      <c r="F22" s="190">
        <f t="shared" si="0"/>
        <v>88182217</v>
      </c>
      <c r="G22" s="190">
        <f t="shared" si="0"/>
        <v>22810140</v>
      </c>
      <c r="H22" s="190">
        <f t="shared" si="0"/>
        <v>2381321</v>
      </c>
      <c r="I22" s="190">
        <f t="shared" si="0"/>
        <v>2399953</v>
      </c>
      <c r="J22" s="190">
        <f t="shared" si="0"/>
        <v>27591414</v>
      </c>
      <c r="K22" s="190">
        <f t="shared" si="0"/>
        <v>678786</v>
      </c>
      <c r="L22" s="190">
        <f t="shared" si="0"/>
        <v>6003507</v>
      </c>
      <c r="M22" s="190">
        <f t="shared" si="0"/>
        <v>24421671</v>
      </c>
      <c r="N22" s="190">
        <f t="shared" si="0"/>
        <v>31103964</v>
      </c>
      <c r="O22" s="190">
        <f t="shared" si="0"/>
        <v>2154527</v>
      </c>
      <c r="P22" s="190">
        <f t="shared" si="0"/>
        <v>2130168</v>
      </c>
      <c r="Q22" s="190">
        <f t="shared" si="0"/>
        <v>16187393</v>
      </c>
      <c r="R22" s="190">
        <f t="shared" si="0"/>
        <v>20472088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79167466</v>
      </c>
      <c r="X22" s="190">
        <f t="shared" si="0"/>
        <v>63826038</v>
      </c>
      <c r="Y22" s="190">
        <f t="shared" si="0"/>
        <v>15341428</v>
      </c>
      <c r="Z22" s="191">
        <f>+IF(X22&lt;&gt;0,+(Y22/X22)*100,0)</f>
        <v>24.036315711778943</v>
      </c>
      <c r="AA22" s="188">
        <f>SUM(AA5:AA21)</f>
        <v>88182217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21594770</v>
      </c>
      <c r="D25" s="155">
        <v>0</v>
      </c>
      <c r="E25" s="156">
        <v>27055615</v>
      </c>
      <c r="F25" s="60">
        <v>27056207</v>
      </c>
      <c r="G25" s="60">
        <v>1575514</v>
      </c>
      <c r="H25" s="60">
        <v>1878474</v>
      </c>
      <c r="I25" s="60">
        <v>1569799</v>
      </c>
      <c r="J25" s="60">
        <v>5023787</v>
      </c>
      <c r="K25" s="60">
        <v>1545191</v>
      </c>
      <c r="L25" s="60">
        <v>1545191</v>
      </c>
      <c r="M25" s="60">
        <v>2513568</v>
      </c>
      <c r="N25" s="60">
        <v>5603950</v>
      </c>
      <c r="O25" s="60">
        <v>1500223</v>
      </c>
      <c r="P25" s="60">
        <v>1480439</v>
      </c>
      <c r="Q25" s="60">
        <v>1468908</v>
      </c>
      <c r="R25" s="60">
        <v>4449570</v>
      </c>
      <c r="S25" s="60">
        <v>0</v>
      </c>
      <c r="T25" s="60">
        <v>0</v>
      </c>
      <c r="U25" s="60">
        <v>0</v>
      </c>
      <c r="V25" s="60">
        <v>0</v>
      </c>
      <c r="W25" s="60">
        <v>15077307</v>
      </c>
      <c r="X25" s="60">
        <v>20936061</v>
      </c>
      <c r="Y25" s="60">
        <v>-5858754</v>
      </c>
      <c r="Z25" s="140">
        <v>-27.98</v>
      </c>
      <c r="AA25" s="155">
        <v>27056207</v>
      </c>
    </row>
    <row r="26" spans="1:27" ht="12.75">
      <c r="A26" s="183" t="s">
        <v>38</v>
      </c>
      <c r="B26" s="182"/>
      <c r="C26" s="155">
        <v>4619711</v>
      </c>
      <c r="D26" s="155">
        <v>0</v>
      </c>
      <c r="E26" s="156">
        <v>5088000</v>
      </c>
      <c r="F26" s="60">
        <v>5088000</v>
      </c>
      <c r="G26" s="60">
        <v>390176</v>
      </c>
      <c r="H26" s="60">
        <v>401199</v>
      </c>
      <c r="I26" s="60">
        <v>390176</v>
      </c>
      <c r="J26" s="60">
        <v>1181551</v>
      </c>
      <c r="K26" s="60">
        <v>390176</v>
      </c>
      <c r="L26" s="60">
        <v>390176</v>
      </c>
      <c r="M26" s="60">
        <v>390176</v>
      </c>
      <c r="N26" s="60">
        <v>1170528</v>
      </c>
      <c r="O26" s="60">
        <v>390176</v>
      </c>
      <c r="P26" s="60">
        <v>456283</v>
      </c>
      <c r="Q26" s="60">
        <v>399762</v>
      </c>
      <c r="R26" s="60">
        <v>1246221</v>
      </c>
      <c r="S26" s="60">
        <v>0</v>
      </c>
      <c r="T26" s="60">
        <v>0</v>
      </c>
      <c r="U26" s="60">
        <v>0</v>
      </c>
      <c r="V26" s="60">
        <v>0</v>
      </c>
      <c r="W26" s="60">
        <v>3598300</v>
      </c>
      <c r="X26" s="60">
        <v>3816000</v>
      </c>
      <c r="Y26" s="60">
        <v>-217700</v>
      </c>
      <c r="Z26" s="140">
        <v>-5.7</v>
      </c>
      <c r="AA26" s="155">
        <v>5088000</v>
      </c>
    </row>
    <row r="27" spans="1:27" ht="12.75">
      <c r="A27" s="183" t="s">
        <v>118</v>
      </c>
      <c r="B27" s="182"/>
      <c r="C27" s="155">
        <v>1726574</v>
      </c>
      <c r="D27" s="155">
        <v>0</v>
      </c>
      <c r="E27" s="156">
        <v>700000</v>
      </c>
      <c r="F27" s="60">
        <v>700000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524997</v>
      </c>
      <c r="Y27" s="60">
        <v>-524997</v>
      </c>
      <c r="Z27" s="140">
        <v>-100</v>
      </c>
      <c r="AA27" s="155">
        <v>700000</v>
      </c>
    </row>
    <row r="28" spans="1:27" ht="12.75">
      <c r="A28" s="183" t="s">
        <v>39</v>
      </c>
      <c r="B28" s="182"/>
      <c r="C28" s="155">
        <v>7167419</v>
      </c>
      <c r="D28" s="155">
        <v>0</v>
      </c>
      <c r="E28" s="156">
        <v>4800000</v>
      </c>
      <c r="F28" s="60">
        <v>6000000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2400000</v>
      </c>
      <c r="N28" s="60">
        <v>2400000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2400000</v>
      </c>
      <c r="X28" s="60">
        <v>3600000</v>
      </c>
      <c r="Y28" s="60">
        <v>-1200000</v>
      </c>
      <c r="Z28" s="140">
        <v>-33.33</v>
      </c>
      <c r="AA28" s="155">
        <v>6000000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184286</v>
      </c>
      <c r="F29" s="60">
        <v>184286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138213</v>
      </c>
      <c r="Y29" s="60">
        <v>-138213</v>
      </c>
      <c r="Z29" s="140">
        <v>-100</v>
      </c>
      <c r="AA29" s="155">
        <v>184286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5458838</v>
      </c>
      <c r="D33" s="155">
        <v>0</v>
      </c>
      <c r="E33" s="156">
        <v>0</v>
      </c>
      <c r="F33" s="60">
        <v>0</v>
      </c>
      <c r="G33" s="60">
        <v>151759</v>
      </c>
      <c r="H33" s="60">
        <v>1237129</v>
      </c>
      <c r="I33" s="60">
        <v>2306638</v>
      </c>
      <c r="J33" s="60">
        <v>3695526</v>
      </c>
      <c r="K33" s="60">
        <v>466460</v>
      </c>
      <c r="L33" s="60">
        <v>0</v>
      </c>
      <c r="M33" s="60">
        <v>0</v>
      </c>
      <c r="N33" s="60">
        <v>466460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4161986</v>
      </c>
      <c r="X33" s="60"/>
      <c r="Y33" s="60">
        <v>4161986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20240654</v>
      </c>
      <c r="D34" s="155">
        <v>0</v>
      </c>
      <c r="E34" s="156">
        <v>43675683</v>
      </c>
      <c r="F34" s="60">
        <v>45263331</v>
      </c>
      <c r="G34" s="60">
        <v>1471958</v>
      </c>
      <c r="H34" s="60">
        <v>1210793</v>
      </c>
      <c r="I34" s="60">
        <v>3236897</v>
      </c>
      <c r="J34" s="60">
        <v>5919648</v>
      </c>
      <c r="K34" s="60">
        <v>1615288</v>
      </c>
      <c r="L34" s="60">
        <v>6896956</v>
      </c>
      <c r="M34" s="60">
        <v>7677681</v>
      </c>
      <c r="N34" s="60">
        <v>16189925</v>
      </c>
      <c r="O34" s="60">
        <v>3220287</v>
      </c>
      <c r="P34" s="60">
        <v>2219271</v>
      </c>
      <c r="Q34" s="60">
        <v>3517149</v>
      </c>
      <c r="R34" s="60">
        <v>8956707</v>
      </c>
      <c r="S34" s="60">
        <v>0</v>
      </c>
      <c r="T34" s="60">
        <v>0</v>
      </c>
      <c r="U34" s="60">
        <v>0</v>
      </c>
      <c r="V34" s="60">
        <v>0</v>
      </c>
      <c r="W34" s="60">
        <v>31066280</v>
      </c>
      <c r="X34" s="60">
        <v>32434812</v>
      </c>
      <c r="Y34" s="60">
        <v>-1368532</v>
      </c>
      <c r="Z34" s="140">
        <v>-4.22</v>
      </c>
      <c r="AA34" s="155">
        <v>45263331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60807966</v>
      </c>
      <c r="D36" s="188">
        <f>SUM(D25:D35)</f>
        <v>0</v>
      </c>
      <c r="E36" s="189">
        <f t="shared" si="1"/>
        <v>81503584</v>
      </c>
      <c r="F36" s="190">
        <f t="shared" si="1"/>
        <v>84291824</v>
      </c>
      <c r="G36" s="190">
        <f t="shared" si="1"/>
        <v>3589407</v>
      </c>
      <c r="H36" s="190">
        <f t="shared" si="1"/>
        <v>4727595</v>
      </c>
      <c r="I36" s="190">
        <f t="shared" si="1"/>
        <v>7503510</v>
      </c>
      <c r="J36" s="190">
        <f t="shared" si="1"/>
        <v>15820512</v>
      </c>
      <c r="K36" s="190">
        <f t="shared" si="1"/>
        <v>4017115</v>
      </c>
      <c r="L36" s="190">
        <f t="shared" si="1"/>
        <v>8832323</v>
      </c>
      <c r="M36" s="190">
        <f t="shared" si="1"/>
        <v>12981425</v>
      </c>
      <c r="N36" s="190">
        <f t="shared" si="1"/>
        <v>25830863</v>
      </c>
      <c r="O36" s="190">
        <f t="shared" si="1"/>
        <v>5110686</v>
      </c>
      <c r="P36" s="190">
        <f t="shared" si="1"/>
        <v>4155993</v>
      </c>
      <c r="Q36" s="190">
        <f t="shared" si="1"/>
        <v>5385819</v>
      </c>
      <c r="R36" s="190">
        <f t="shared" si="1"/>
        <v>14652498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56303873</v>
      </c>
      <c r="X36" s="190">
        <f t="shared" si="1"/>
        <v>61450083</v>
      </c>
      <c r="Y36" s="190">
        <f t="shared" si="1"/>
        <v>-5146210</v>
      </c>
      <c r="Z36" s="191">
        <f>+IF(X36&lt;&gt;0,+(Y36/X36)*100,0)</f>
        <v>-8.374618468782215</v>
      </c>
      <c r="AA36" s="188">
        <f>SUM(AA25:AA35)</f>
        <v>84291824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17813512</v>
      </c>
      <c r="D38" s="199">
        <f>+D22-D36</f>
        <v>0</v>
      </c>
      <c r="E38" s="200">
        <f t="shared" si="2"/>
        <v>3806782</v>
      </c>
      <c r="F38" s="106">
        <f t="shared" si="2"/>
        <v>3890393</v>
      </c>
      <c r="G38" s="106">
        <f t="shared" si="2"/>
        <v>19220733</v>
      </c>
      <c r="H38" s="106">
        <f t="shared" si="2"/>
        <v>-2346274</v>
      </c>
      <c r="I38" s="106">
        <f t="shared" si="2"/>
        <v>-5103557</v>
      </c>
      <c r="J38" s="106">
        <f t="shared" si="2"/>
        <v>11770902</v>
      </c>
      <c r="K38" s="106">
        <f t="shared" si="2"/>
        <v>-3338329</v>
      </c>
      <c r="L38" s="106">
        <f t="shared" si="2"/>
        <v>-2828816</v>
      </c>
      <c r="M38" s="106">
        <f t="shared" si="2"/>
        <v>11440246</v>
      </c>
      <c r="N38" s="106">
        <f t="shared" si="2"/>
        <v>5273101</v>
      </c>
      <c r="O38" s="106">
        <f t="shared" si="2"/>
        <v>-2956159</v>
      </c>
      <c r="P38" s="106">
        <f t="shared" si="2"/>
        <v>-2025825</v>
      </c>
      <c r="Q38" s="106">
        <f t="shared" si="2"/>
        <v>10801574</v>
      </c>
      <c r="R38" s="106">
        <f t="shared" si="2"/>
        <v>5819590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22863593</v>
      </c>
      <c r="X38" s="106">
        <f>IF(F22=F36,0,X22-X36)</f>
        <v>2375955</v>
      </c>
      <c r="Y38" s="106">
        <f t="shared" si="2"/>
        <v>20487638</v>
      </c>
      <c r="Z38" s="201">
        <f>+IF(X38&lt;&gt;0,+(Y38/X38)*100,0)</f>
        <v>862.2906578617861</v>
      </c>
      <c r="AA38" s="199">
        <f>+AA22-AA36</f>
        <v>3890393</v>
      </c>
    </row>
    <row r="39" spans="1:27" ht="12.75">
      <c r="A39" s="181" t="s">
        <v>46</v>
      </c>
      <c r="B39" s="185"/>
      <c r="C39" s="155">
        <v>16851000</v>
      </c>
      <c r="D39" s="155">
        <v>0</v>
      </c>
      <c r="E39" s="156">
        <v>15626000</v>
      </c>
      <c r="F39" s="60">
        <v>15626000</v>
      </c>
      <c r="G39" s="60">
        <v>0</v>
      </c>
      <c r="H39" s="60">
        <v>648829</v>
      </c>
      <c r="I39" s="60">
        <v>2438293</v>
      </c>
      <c r="J39" s="60">
        <v>3087122</v>
      </c>
      <c r="K39" s="60">
        <v>0</v>
      </c>
      <c r="L39" s="60">
        <v>622404</v>
      </c>
      <c r="M39" s="60">
        <v>1231184</v>
      </c>
      <c r="N39" s="60">
        <v>1853588</v>
      </c>
      <c r="O39" s="60">
        <v>2130879</v>
      </c>
      <c r="P39" s="60">
        <v>445195</v>
      </c>
      <c r="Q39" s="60">
        <v>640077</v>
      </c>
      <c r="R39" s="60">
        <v>3216151</v>
      </c>
      <c r="S39" s="60">
        <v>0</v>
      </c>
      <c r="T39" s="60">
        <v>0</v>
      </c>
      <c r="U39" s="60">
        <v>0</v>
      </c>
      <c r="V39" s="60">
        <v>0</v>
      </c>
      <c r="W39" s="60">
        <v>8156861</v>
      </c>
      <c r="X39" s="60">
        <v>11719503</v>
      </c>
      <c r="Y39" s="60">
        <v>-3562642</v>
      </c>
      <c r="Z39" s="140">
        <v>-30.4</v>
      </c>
      <c r="AA39" s="155">
        <v>15626000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34664512</v>
      </c>
      <c r="D42" s="206">
        <f>SUM(D38:D41)</f>
        <v>0</v>
      </c>
      <c r="E42" s="207">
        <f t="shared" si="3"/>
        <v>19432782</v>
      </c>
      <c r="F42" s="88">
        <f t="shared" si="3"/>
        <v>19516393</v>
      </c>
      <c r="G42" s="88">
        <f t="shared" si="3"/>
        <v>19220733</v>
      </c>
      <c r="H42" s="88">
        <f t="shared" si="3"/>
        <v>-1697445</v>
      </c>
      <c r="I42" s="88">
        <f t="shared" si="3"/>
        <v>-2665264</v>
      </c>
      <c r="J42" s="88">
        <f t="shared" si="3"/>
        <v>14858024</v>
      </c>
      <c r="K42" s="88">
        <f t="shared" si="3"/>
        <v>-3338329</v>
      </c>
      <c r="L42" s="88">
        <f t="shared" si="3"/>
        <v>-2206412</v>
      </c>
      <c r="M42" s="88">
        <f t="shared" si="3"/>
        <v>12671430</v>
      </c>
      <c r="N42" s="88">
        <f t="shared" si="3"/>
        <v>7126689</v>
      </c>
      <c r="O42" s="88">
        <f t="shared" si="3"/>
        <v>-825280</v>
      </c>
      <c r="P42" s="88">
        <f t="shared" si="3"/>
        <v>-1580630</v>
      </c>
      <c r="Q42" s="88">
        <f t="shared" si="3"/>
        <v>11441651</v>
      </c>
      <c r="R42" s="88">
        <f t="shared" si="3"/>
        <v>9035741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31020454</v>
      </c>
      <c r="X42" s="88">
        <f t="shared" si="3"/>
        <v>14095458</v>
      </c>
      <c r="Y42" s="88">
        <f t="shared" si="3"/>
        <v>16924996</v>
      </c>
      <c r="Z42" s="208">
        <f>+IF(X42&lt;&gt;0,+(Y42/X42)*100,0)</f>
        <v>120.07411181672849</v>
      </c>
      <c r="AA42" s="206">
        <f>SUM(AA38:AA41)</f>
        <v>19516393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34664512</v>
      </c>
      <c r="D44" s="210">
        <f>+D42-D43</f>
        <v>0</v>
      </c>
      <c r="E44" s="211">
        <f t="shared" si="4"/>
        <v>19432782</v>
      </c>
      <c r="F44" s="77">
        <f t="shared" si="4"/>
        <v>19516393</v>
      </c>
      <c r="G44" s="77">
        <f t="shared" si="4"/>
        <v>19220733</v>
      </c>
      <c r="H44" s="77">
        <f t="shared" si="4"/>
        <v>-1697445</v>
      </c>
      <c r="I44" s="77">
        <f t="shared" si="4"/>
        <v>-2665264</v>
      </c>
      <c r="J44" s="77">
        <f t="shared" si="4"/>
        <v>14858024</v>
      </c>
      <c r="K44" s="77">
        <f t="shared" si="4"/>
        <v>-3338329</v>
      </c>
      <c r="L44" s="77">
        <f t="shared" si="4"/>
        <v>-2206412</v>
      </c>
      <c r="M44" s="77">
        <f t="shared" si="4"/>
        <v>12671430</v>
      </c>
      <c r="N44" s="77">
        <f t="shared" si="4"/>
        <v>7126689</v>
      </c>
      <c r="O44" s="77">
        <f t="shared" si="4"/>
        <v>-825280</v>
      </c>
      <c r="P44" s="77">
        <f t="shared" si="4"/>
        <v>-1580630</v>
      </c>
      <c r="Q44" s="77">
        <f t="shared" si="4"/>
        <v>11441651</v>
      </c>
      <c r="R44" s="77">
        <f t="shared" si="4"/>
        <v>9035741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31020454</v>
      </c>
      <c r="X44" s="77">
        <f t="shared" si="4"/>
        <v>14095458</v>
      </c>
      <c r="Y44" s="77">
        <f t="shared" si="4"/>
        <v>16924996</v>
      </c>
      <c r="Z44" s="212">
        <f>+IF(X44&lt;&gt;0,+(Y44/X44)*100,0)</f>
        <v>120.07411181672849</v>
      </c>
      <c r="AA44" s="210">
        <f>+AA42-AA43</f>
        <v>19516393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34664512</v>
      </c>
      <c r="D46" s="206">
        <f>SUM(D44:D45)</f>
        <v>0</v>
      </c>
      <c r="E46" s="207">
        <f t="shared" si="5"/>
        <v>19432782</v>
      </c>
      <c r="F46" s="88">
        <f t="shared" si="5"/>
        <v>19516393</v>
      </c>
      <c r="G46" s="88">
        <f t="shared" si="5"/>
        <v>19220733</v>
      </c>
      <c r="H46" s="88">
        <f t="shared" si="5"/>
        <v>-1697445</v>
      </c>
      <c r="I46" s="88">
        <f t="shared" si="5"/>
        <v>-2665264</v>
      </c>
      <c r="J46" s="88">
        <f t="shared" si="5"/>
        <v>14858024</v>
      </c>
      <c r="K46" s="88">
        <f t="shared" si="5"/>
        <v>-3338329</v>
      </c>
      <c r="L46" s="88">
        <f t="shared" si="5"/>
        <v>-2206412</v>
      </c>
      <c r="M46" s="88">
        <f t="shared" si="5"/>
        <v>12671430</v>
      </c>
      <c r="N46" s="88">
        <f t="shared" si="5"/>
        <v>7126689</v>
      </c>
      <c r="O46" s="88">
        <f t="shared" si="5"/>
        <v>-825280</v>
      </c>
      <c r="P46" s="88">
        <f t="shared" si="5"/>
        <v>-1580630</v>
      </c>
      <c r="Q46" s="88">
        <f t="shared" si="5"/>
        <v>11441651</v>
      </c>
      <c r="R46" s="88">
        <f t="shared" si="5"/>
        <v>9035741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31020454</v>
      </c>
      <c r="X46" s="88">
        <f t="shared" si="5"/>
        <v>14095458</v>
      </c>
      <c r="Y46" s="88">
        <f t="shared" si="5"/>
        <v>16924996</v>
      </c>
      <c r="Z46" s="208">
        <f>+IF(X46&lt;&gt;0,+(Y46/X46)*100,0)</f>
        <v>120.07411181672849</v>
      </c>
      <c r="AA46" s="206">
        <f>SUM(AA44:AA45)</f>
        <v>19516393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34664512</v>
      </c>
      <c r="D48" s="217">
        <f>SUM(D46:D47)</f>
        <v>0</v>
      </c>
      <c r="E48" s="218">
        <f t="shared" si="6"/>
        <v>19432782</v>
      </c>
      <c r="F48" s="219">
        <f t="shared" si="6"/>
        <v>19516393</v>
      </c>
      <c r="G48" s="219">
        <f t="shared" si="6"/>
        <v>19220733</v>
      </c>
      <c r="H48" s="220">
        <f t="shared" si="6"/>
        <v>-1697445</v>
      </c>
      <c r="I48" s="220">
        <f t="shared" si="6"/>
        <v>-2665264</v>
      </c>
      <c r="J48" s="220">
        <f t="shared" si="6"/>
        <v>14858024</v>
      </c>
      <c r="K48" s="220">
        <f t="shared" si="6"/>
        <v>-3338329</v>
      </c>
      <c r="L48" s="220">
        <f t="shared" si="6"/>
        <v>-2206412</v>
      </c>
      <c r="M48" s="219">
        <f t="shared" si="6"/>
        <v>12671430</v>
      </c>
      <c r="N48" s="219">
        <f t="shared" si="6"/>
        <v>7126689</v>
      </c>
      <c r="O48" s="220">
        <f t="shared" si="6"/>
        <v>-825280</v>
      </c>
      <c r="P48" s="220">
        <f t="shared" si="6"/>
        <v>-1580630</v>
      </c>
      <c r="Q48" s="220">
        <f t="shared" si="6"/>
        <v>11441651</v>
      </c>
      <c r="R48" s="220">
        <f t="shared" si="6"/>
        <v>9035741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31020454</v>
      </c>
      <c r="X48" s="220">
        <f t="shared" si="6"/>
        <v>14095458</v>
      </c>
      <c r="Y48" s="220">
        <f t="shared" si="6"/>
        <v>16924996</v>
      </c>
      <c r="Z48" s="221">
        <f>+IF(X48&lt;&gt;0,+(Y48/X48)*100,0)</f>
        <v>120.07411181672849</v>
      </c>
      <c r="AA48" s="222">
        <f>SUM(AA46:AA47)</f>
        <v>19516393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115170867</v>
      </c>
      <c r="D5" s="153">
        <f>SUM(D6:D8)</f>
        <v>0</v>
      </c>
      <c r="E5" s="154">
        <f t="shared" si="0"/>
        <v>1620000</v>
      </c>
      <c r="F5" s="100">
        <f t="shared" si="0"/>
        <v>920000</v>
      </c>
      <c r="G5" s="100">
        <f t="shared" si="0"/>
        <v>0</v>
      </c>
      <c r="H5" s="100">
        <f t="shared" si="0"/>
        <v>648829</v>
      </c>
      <c r="I5" s="100">
        <f t="shared" si="0"/>
        <v>1789463</v>
      </c>
      <c r="J5" s="100">
        <f t="shared" si="0"/>
        <v>2438292</v>
      </c>
      <c r="K5" s="100">
        <f t="shared" si="0"/>
        <v>134207</v>
      </c>
      <c r="L5" s="100">
        <f t="shared" si="0"/>
        <v>622404</v>
      </c>
      <c r="M5" s="100">
        <f t="shared" si="0"/>
        <v>783898</v>
      </c>
      <c r="N5" s="100">
        <f t="shared" si="0"/>
        <v>1540509</v>
      </c>
      <c r="O5" s="100">
        <f t="shared" si="0"/>
        <v>1869191</v>
      </c>
      <c r="P5" s="100">
        <f t="shared" si="0"/>
        <v>390522</v>
      </c>
      <c r="Q5" s="100">
        <f t="shared" si="0"/>
        <v>561472</v>
      </c>
      <c r="R5" s="100">
        <f t="shared" si="0"/>
        <v>2821185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6799986</v>
      </c>
      <c r="X5" s="100">
        <f t="shared" si="0"/>
        <v>1215009</v>
      </c>
      <c r="Y5" s="100">
        <f t="shared" si="0"/>
        <v>5584977</v>
      </c>
      <c r="Z5" s="137">
        <f>+IF(X5&lt;&gt;0,+(Y5/X5)*100,0)</f>
        <v>459.6654839593781</v>
      </c>
      <c r="AA5" s="153">
        <f>SUM(AA6:AA8)</f>
        <v>920000</v>
      </c>
    </row>
    <row r="6" spans="1:27" ht="12.75">
      <c r="A6" s="138" t="s">
        <v>75</v>
      </c>
      <c r="B6" s="136"/>
      <c r="C6" s="155">
        <v>115170867</v>
      </c>
      <c r="D6" s="155"/>
      <c r="E6" s="156">
        <v>1340000</v>
      </c>
      <c r="F6" s="60">
        <v>640000</v>
      </c>
      <c r="G6" s="60"/>
      <c r="H6" s="60">
        <v>648829</v>
      </c>
      <c r="I6" s="60">
        <v>1789463</v>
      </c>
      <c r="J6" s="60">
        <v>2438292</v>
      </c>
      <c r="K6" s="60">
        <v>134207</v>
      </c>
      <c r="L6" s="60">
        <v>622404</v>
      </c>
      <c r="M6" s="60">
        <v>783898</v>
      </c>
      <c r="N6" s="60">
        <v>1540509</v>
      </c>
      <c r="O6" s="60">
        <v>1869191</v>
      </c>
      <c r="P6" s="60">
        <v>390522</v>
      </c>
      <c r="Q6" s="60">
        <v>561472</v>
      </c>
      <c r="R6" s="60">
        <v>2821185</v>
      </c>
      <c r="S6" s="60"/>
      <c r="T6" s="60"/>
      <c r="U6" s="60"/>
      <c r="V6" s="60"/>
      <c r="W6" s="60">
        <v>6799986</v>
      </c>
      <c r="X6" s="60">
        <v>1005003</v>
      </c>
      <c r="Y6" s="60">
        <v>5794983</v>
      </c>
      <c r="Z6" s="140">
        <v>576.61</v>
      </c>
      <c r="AA6" s="62">
        <v>640000</v>
      </c>
    </row>
    <row r="7" spans="1:27" ht="12.75">
      <c r="A7" s="138" t="s">
        <v>76</v>
      </c>
      <c r="B7" s="136"/>
      <c r="C7" s="157"/>
      <c r="D7" s="157"/>
      <c r="E7" s="158">
        <v>140000</v>
      </c>
      <c r="F7" s="159">
        <v>140000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105003</v>
      </c>
      <c r="Y7" s="159">
        <v>-105003</v>
      </c>
      <c r="Z7" s="141">
        <v>-100</v>
      </c>
      <c r="AA7" s="225">
        <v>140000</v>
      </c>
    </row>
    <row r="8" spans="1:27" ht="12.75">
      <c r="A8" s="138" t="s">
        <v>77</v>
      </c>
      <c r="B8" s="136"/>
      <c r="C8" s="155"/>
      <c r="D8" s="155"/>
      <c r="E8" s="156">
        <v>140000</v>
      </c>
      <c r="F8" s="60">
        <v>140000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105003</v>
      </c>
      <c r="Y8" s="60">
        <v>-105003</v>
      </c>
      <c r="Z8" s="140">
        <v>-100</v>
      </c>
      <c r="AA8" s="62">
        <v>140000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240000</v>
      </c>
      <c r="F9" s="100">
        <f t="shared" si="1"/>
        <v>140000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180000</v>
      </c>
      <c r="Y9" s="100">
        <f t="shared" si="1"/>
        <v>-180000</v>
      </c>
      <c r="Z9" s="137">
        <f>+IF(X9&lt;&gt;0,+(Y9/X9)*100,0)</f>
        <v>-100</v>
      </c>
      <c r="AA9" s="102">
        <f>SUM(AA10:AA14)</f>
        <v>140000</v>
      </c>
    </row>
    <row r="10" spans="1:27" ht="12.75">
      <c r="A10" s="138" t="s">
        <v>79</v>
      </c>
      <c r="B10" s="136"/>
      <c r="C10" s="155"/>
      <c r="D10" s="155"/>
      <c r="E10" s="156">
        <v>240000</v>
      </c>
      <c r="F10" s="60">
        <v>140000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180000</v>
      </c>
      <c r="Y10" s="60">
        <v>-180000</v>
      </c>
      <c r="Z10" s="140">
        <v>-100</v>
      </c>
      <c r="AA10" s="62">
        <v>140000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17566000</v>
      </c>
      <c r="F15" s="100">
        <f t="shared" si="2"/>
        <v>19337000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12949497</v>
      </c>
      <c r="Y15" s="100">
        <f t="shared" si="2"/>
        <v>-12949497</v>
      </c>
      <c r="Z15" s="137">
        <f>+IF(X15&lt;&gt;0,+(Y15/X15)*100,0)</f>
        <v>-100</v>
      </c>
      <c r="AA15" s="102">
        <f>SUM(AA16:AA18)</f>
        <v>19337000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17566000</v>
      </c>
      <c r="F17" s="60">
        <v>19337000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12949497</v>
      </c>
      <c r="Y17" s="60">
        <v>-12949497</v>
      </c>
      <c r="Z17" s="140">
        <v>-100</v>
      </c>
      <c r="AA17" s="62">
        <v>19337000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115170867</v>
      </c>
      <c r="D25" s="217">
        <f>+D5+D9+D15+D19+D24</f>
        <v>0</v>
      </c>
      <c r="E25" s="230">
        <f t="shared" si="4"/>
        <v>19426000</v>
      </c>
      <c r="F25" s="219">
        <f t="shared" si="4"/>
        <v>20397000</v>
      </c>
      <c r="G25" s="219">
        <f t="shared" si="4"/>
        <v>0</v>
      </c>
      <c r="H25" s="219">
        <f t="shared" si="4"/>
        <v>648829</v>
      </c>
      <c r="I25" s="219">
        <f t="shared" si="4"/>
        <v>1789463</v>
      </c>
      <c r="J25" s="219">
        <f t="shared" si="4"/>
        <v>2438292</v>
      </c>
      <c r="K25" s="219">
        <f t="shared" si="4"/>
        <v>134207</v>
      </c>
      <c r="L25" s="219">
        <f t="shared" si="4"/>
        <v>622404</v>
      </c>
      <c r="M25" s="219">
        <f t="shared" si="4"/>
        <v>783898</v>
      </c>
      <c r="N25" s="219">
        <f t="shared" si="4"/>
        <v>1540509</v>
      </c>
      <c r="O25" s="219">
        <f t="shared" si="4"/>
        <v>1869191</v>
      </c>
      <c r="P25" s="219">
        <f t="shared" si="4"/>
        <v>390522</v>
      </c>
      <c r="Q25" s="219">
        <f t="shared" si="4"/>
        <v>561472</v>
      </c>
      <c r="R25" s="219">
        <f t="shared" si="4"/>
        <v>2821185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6799986</v>
      </c>
      <c r="X25" s="219">
        <f t="shared" si="4"/>
        <v>14344506</v>
      </c>
      <c r="Y25" s="219">
        <f t="shared" si="4"/>
        <v>-7544520</v>
      </c>
      <c r="Z25" s="231">
        <f>+IF(X25&lt;&gt;0,+(Y25/X25)*100,0)</f>
        <v>-52.59518870848533</v>
      </c>
      <c r="AA25" s="232">
        <f>+AA5+AA9+AA15+AA19+AA24</f>
        <v>20397000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115170867</v>
      </c>
      <c r="D28" s="155"/>
      <c r="E28" s="156">
        <v>15626000</v>
      </c>
      <c r="F28" s="60">
        <v>15626000</v>
      </c>
      <c r="G28" s="60"/>
      <c r="H28" s="60">
        <v>648829</v>
      </c>
      <c r="I28" s="60">
        <v>1789463</v>
      </c>
      <c r="J28" s="60">
        <v>2438292</v>
      </c>
      <c r="K28" s="60">
        <v>134207</v>
      </c>
      <c r="L28" s="60">
        <v>622404</v>
      </c>
      <c r="M28" s="60">
        <v>783898</v>
      </c>
      <c r="N28" s="60">
        <v>1540509</v>
      </c>
      <c r="O28" s="60">
        <v>1869191</v>
      </c>
      <c r="P28" s="60">
        <v>390522</v>
      </c>
      <c r="Q28" s="60">
        <v>561472</v>
      </c>
      <c r="R28" s="60">
        <v>2821185</v>
      </c>
      <c r="S28" s="60"/>
      <c r="T28" s="60"/>
      <c r="U28" s="60"/>
      <c r="V28" s="60"/>
      <c r="W28" s="60">
        <v>6799986</v>
      </c>
      <c r="X28" s="60">
        <v>11719503</v>
      </c>
      <c r="Y28" s="60">
        <v>-4919517</v>
      </c>
      <c r="Z28" s="140">
        <v>-41.98</v>
      </c>
      <c r="AA28" s="155">
        <v>15626000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115170867</v>
      </c>
      <c r="D32" s="210">
        <f>SUM(D28:D31)</f>
        <v>0</v>
      </c>
      <c r="E32" s="211">
        <f t="shared" si="5"/>
        <v>15626000</v>
      </c>
      <c r="F32" s="77">
        <f t="shared" si="5"/>
        <v>15626000</v>
      </c>
      <c r="G32" s="77">
        <f t="shared" si="5"/>
        <v>0</v>
      </c>
      <c r="H32" s="77">
        <f t="shared" si="5"/>
        <v>648829</v>
      </c>
      <c r="I32" s="77">
        <f t="shared" si="5"/>
        <v>1789463</v>
      </c>
      <c r="J32" s="77">
        <f t="shared" si="5"/>
        <v>2438292</v>
      </c>
      <c r="K32" s="77">
        <f t="shared" si="5"/>
        <v>134207</v>
      </c>
      <c r="L32" s="77">
        <f t="shared" si="5"/>
        <v>622404</v>
      </c>
      <c r="M32" s="77">
        <f t="shared" si="5"/>
        <v>783898</v>
      </c>
      <c r="N32" s="77">
        <f t="shared" si="5"/>
        <v>1540509</v>
      </c>
      <c r="O32" s="77">
        <f t="shared" si="5"/>
        <v>1869191</v>
      </c>
      <c r="P32" s="77">
        <f t="shared" si="5"/>
        <v>390522</v>
      </c>
      <c r="Q32" s="77">
        <f t="shared" si="5"/>
        <v>561472</v>
      </c>
      <c r="R32" s="77">
        <f t="shared" si="5"/>
        <v>2821185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6799986</v>
      </c>
      <c r="X32" s="77">
        <f t="shared" si="5"/>
        <v>11719503</v>
      </c>
      <c r="Y32" s="77">
        <f t="shared" si="5"/>
        <v>-4919517</v>
      </c>
      <c r="Z32" s="212">
        <f>+IF(X32&lt;&gt;0,+(Y32/X32)*100,0)</f>
        <v>-41.97718111425032</v>
      </c>
      <c r="AA32" s="79">
        <f>SUM(AA28:AA31)</f>
        <v>15626000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3800000</v>
      </c>
      <c r="F35" s="60">
        <v>4771000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2625003</v>
      </c>
      <c r="Y35" s="60">
        <v>-2625003</v>
      </c>
      <c r="Z35" s="140">
        <v>-100</v>
      </c>
      <c r="AA35" s="62">
        <v>4771000</v>
      </c>
    </row>
    <row r="36" spans="1:27" ht="12.75">
      <c r="A36" s="238" t="s">
        <v>139</v>
      </c>
      <c r="B36" s="149"/>
      <c r="C36" s="222">
        <f aca="true" t="shared" si="6" ref="C36:Y36">SUM(C32:C35)</f>
        <v>115170867</v>
      </c>
      <c r="D36" s="222">
        <f>SUM(D32:D35)</f>
        <v>0</v>
      </c>
      <c r="E36" s="218">
        <f t="shared" si="6"/>
        <v>19426000</v>
      </c>
      <c r="F36" s="220">
        <f t="shared" si="6"/>
        <v>20397000</v>
      </c>
      <c r="G36" s="220">
        <f t="shared" si="6"/>
        <v>0</v>
      </c>
      <c r="H36" s="220">
        <f t="shared" si="6"/>
        <v>648829</v>
      </c>
      <c r="I36" s="220">
        <f t="shared" si="6"/>
        <v>1789463</v>
      </c>
      <c r="J36" s="220">
        <f t="shared" si="6"/>
        <v>2438292</v>
      </c>
      <c r="K36" s="220">
        <f t="shared" si="6"/>
        <v>134207</v>
      </c>
      <c r="L36" s="220">
        <f t="shared" si="6"/>
        <v>622404</v>
      </c>
      <c r="M36" s="220">
        <f t="shared" si="6"/>
        <v>783898</v>
      </c>
      <c r="N36" s="220">
        <f t="shared" si="6"/>
        <v>1540509</v>
      </c>
      <c r="O36" s="220">
        <f t="shared" si="6"/>
        <v>1869191</v>
      </c>
      <c r="P36" s="220">
        <f t="shared" si="6"/>
        <v>390522</v>
      </c>
      <c r="Q36" s="220">
        <f t="shared" si="6"/>
        <v>561472</v>
      </c>
      <c r="R36" s="220">
        <f t="shared" si="6"/>
        <v>2821185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6799986</v>
      </c>
      <c r="X36" s="220">
        <f t="shared" si="6"/>
        <v>14344506</v>
      </c>
      <c r="Y36" s="220">
        <f t="shared" si="6"/>
        <v>-7544520</v>
      </c>
      <c r="Z36" s="221">
        <f>+IF(X36&lt;&gt;0,+(Y36/X36)*100,0)</f>
        <v>-52.59518870848533</v>
      </c>
      <c r="AA36" s="239">
        <f>SUM(AA32:AA35)</f>
        <v>20397000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37260379</v>
      </c>
      <c r="D6" s="155"/>
      <c r="E6" s="59">
        <v>2000000</v>
      </c>
      <c r="F6" s="60">
        <v>2000000</v>
      </c>
      <c r="G6" s="60">
        <v>63385642</v>
      </c>
      <c r="H6" s="60">
        <v>65268791</v>
      </c>
      <c r="I6" s="60">
        <v>56933578</v>
      </c>
      <c r="J6" s="60">
        <v>56933578</v>
      </c>
      <c r="K6" s="60">
        <v>55662995</v>
      </c>
      <c r="L6" s="60">
        <v>48972558</v>
      </c>
      <c r="M6" s="60">
        <v>59239474</v>
      </c>
      <c r="N6" s="60">
        <v>59239474</v>
      </c>
      <c r="O6" s="60">
        <v>56509175</v>
      </c>
      <c r="P6" s="60">
        <v>54912672</v>
      </c>
      <c r="Q6" s="60">
        <v>66165084</v>
      </c>
      <c r="R6" s="60">
        <v>66165084</v>
      </c>
      <c r="S6" s="60"/>
      <c r="T6" s="60"/>
      <c r="U6" s="60"/>
      <c r="V6" s="60"/>
      <c r="W6" s="60">
        <v>66165084</v>
      </c>
      <c r="X6" s="60">
        <v>1500000</v>
      </c>
      <c r="Y6" s="60">
        <v>64665084</v>
      </c>
      <c r="Z6" s="140">
        <v>4311.01</v>
      </c>
      <c r="AA6" s="62">
        <v>2000000</v>
      </c>
    </row>
    <row r="7" spans="1:27" ht="12.75">
      <c r="A7" s="249" t="s">
        <v>144</v>
      </c>
      <c r="B7" s="182"/>
      <c r="C7" s="155"/>
      <c r="D7" s="155"/>
      <c r="E7" s="59">
        <v>23440000</v>
      </c>
      <c r="F7" s="60">
        <v>12000000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9000000</v>
      </c>
      <c r="Y7" s="60">
        <v>-9000000</v>
      </c>
      <c r="Z7" s="140">
        <v>-100</v>
      </c>
      <c r="AA7" s="62">
        <v>12000000</v>
      </c>
    </row>
    <row r="8" spans="1:27" ht="12.75">
      <c r="A8" s="249" t="s">
        <v>145</v>
      </c>
      <c r="B8" s="182"/>
      <c r="C8" s="155">
        <v>8951467</v>
      </c>
      <c r="D8" s="155"/>
      <c r="E8" s="59">
        <v>6410000</v>
      </c>
      <c r="F8" s="60">
        <v>6409745</v>
      </c>
      <c r="G8" s="60">
        <v>12612181</v>
      </c>
      <c r="H8" s="60">
        <v>12788798</v>
      </c>
      <c r="I8" s="60">
        <v>17269769</v>
      </c>
      <c r="J8" s="60">
        <v>17269769</v>
      </c>
      <c r="K8" s="60">
        <v>16195708</v>
      </c>
      <c r="L8" s="60">
        <v>14982882</v>
      </c>
      <c r="M8" s="60">
        <v>12063329</v>
      </c>
      <c r="N8" s="60">
        <v>12063329</v>
      </c>
      <c r="O8" s="60">
        <v>12599586</v>
      </c>
      <c r="P8" s="60">
        <v>13089046</v>
      </c>
      <c r="Q8" s="60">
        <v>13442182</v>
      </c>
      <c r="R8" s="60">
        <v>13442182</v>
      </c>
      <c r="S8" s="60"/>
      <c r="T8" s="60"/>
      <c r="U8" s="60"/>
      <c r="V8" s="60"/>
      <c r="W8" s="60">
        <v>13442182</v>
      </c>
      <c r="X8" s="60">
        <v>4807309</v>
      </c>
      <c r="Y8" s="60">
        <v>8634873</v>
      </c>
      <c r="Z8" s="140">
        <v>179.62</v>
      </c>
      <c r="AA8" s="62">
        <v>6409745</v>
      </c>
    </row>
    <row r="9" spans="1:27" ht="12.75">
      <c r="A9" s="249" t="s">
        <v>146</v>
      </c>
      <c r="B9" s="182"/>
      <c r="C9" s="155">
        <v>608867</v>
      </c>
      <c r="D9" s="155"/>
      <c r="E9" s="59"/>
      <c r="F9" s="60"/>
      <c r="G9" s="60">
        <v>4559860</v>
      </c>
      <c r="H9" s="60">
        <v>4544968</v>
      </c>
      <c r="I9" s="60">
        <v>-54781</v>
      </c>
      <c r="J9" s="60">
        <v>-54781</v>
      </c>
      <c r="K9" s="60">
        <v>-66377</v>
      </c>
      <c r="L9" s="60">
        <v>676684</v>
      </c>
      <c r="M9" s="60">
        <v>4068656</v>
      </c>
      <c r="N9" s="60">
        <v>4068656</v>
      </c>
      <c r="O9" s="60">
        <v>3935777</v>
      </c>
      <c r="P9" s="60">
        <v>4004500</v>
      </c>
      <c r="Q9" s="60">
        <v>3834630</v>
      </c>
      <c r="R9" s="60">
        <v>3834630</v>
      </c>
      <c r="S9" s="60"/>
      <c r="T9" s="60"/>
      <c r="U9" s="60"/>
      <c r="V9" s="60"/>
      <c r="W9" s="60">
        <v>3834630</v>
      </c>
      <c r="X9" s="60"/>
      <c r="Y9" s="60">
        <v>3834630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46820713</v>
      </c>
      <c r="D12" s="168">
        <f>SUM(D6:D11)</f>
        <v>0</v>
      </c>
      <c r="E12" s="72">
        <f t="shared" si="0"/>
        <v>31850000</v>
      </c>
      <c r="F12" s="73">
        <f t="shared" si="0"/>
        <v>20409745</v>
      </c>
      <c r="G12" s="73">
        <f t="shared" si="0"/>
        <v>80557683</v>
      </c>
      <c r="H12" s="73">
        <f t="shared" si="0"/>
        <v>82602557</v>
      </c>
      <c r="I12" s="73">
        <f t="shared" si="0"/>
        <v>74148566</v>
      </c>
      <c r="J12" s="73">
        <f t="shared" si="0"/>
        <v>74148566</v>
      </c>
      <c r="K12" s="73">
        <f t="shared" si="0"/>
        <v>71792326</v>
      </c>
      <c r="L12" s="73">
        <f t="shared" si="0"/>
        <v>64632124</v>
      </c>
      <c r="M12" s="73">
        <f t="shared" si="0"/>
        <v>75371459</v>
      </c>
      <c r="N12" s="73">
        <f t="shared" si="0"/>
        <v>75371459</v>
      </c>
      <c r="O12" s="73">
        <f t="shared" si="0"/>
        <v>73044538</v>
      </c>
      <c r="P12" s="73">
        <f t="shared" si="0"/>
        <v>72006218</v>
      </c>
      <c r="Q12" s="73">
        <f t="shared" si="0"/>
        <v>83441896</v>
      </c>
      <c r="R12" s="73">
        <f t="shared" si="0"/>
        <v>83441896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83441896</v>
      </c>
      <c r="X12" s="73">
        <f t="shared" si="0"/>
        <v>15307309</v>
      </c>
      <c r="Y12" s="73">
        <f t="shared" si="0"/>
        <v>68134587</v>
      </c>
      <c r="Z12" s="170">
        <f>+IF(X12&lt;&gt;0,+(Y12/X12)*100,0)</f>
        <v>445.11146276592444</v>
      </c>
      <c r="AA12" s="74">
        <f>SUM(AA6:AA11)</f>
        <v>20409745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5251600</v>
      </c>
      <c r="D17" s="155"/>
      <c r="E17" s="59">
        <v>5251000</v>
      </c>
      <c r="F17" s="60">
        <v>5251000</v>
      </c>
      <c r="G17" s="60"/>
      <c r="H17" s="60">
        <v>5251600</v>
      </c>
      <c r="I17" s="60">
        <v>5251600</v>
      </c>
      <c r="J17" s="60">
        <v>5251600</v>
      </c>
      <c r="K17" s="60">
        <v>5251600</v>
      </c>
      <c r="L17" s="60">
        <v>5251600</v>
      </c>
      <c r="M17" s="60">
        <v>5251600</v>
      </c>
      <c r="N17" s="60">
        <v>5251600</v>
      </c>
      <c r="O17" s="60">
        <v>5251600</v>
      </c>
      <c r="P17" s="60">
        <v>5251600</v>
      </c>
      <c r="Q17" s="60">
        <v>5251600</v>
      </c>
      <c r="R17" s="60">
        <v>5251600</v>
      </c>
      <c r="S17" s="60"/>
      <c r="T17" s="60"/>
      <c r="U17" s="60"/>
      <c r="V17" s="60"/>
      <c r="W17" s="60">
        <v>5251600</v>
      </c>
      <c r="X17" s="60">
        <v>3938250</v>
      </c>
      <c r="Y17" s="60">
        <v>1313350</v>
      </c>
      <c r="Z17" s="140">
        <v>33.35</v>
      </c>
      <c r="AA17" s="62">
        <v>5251000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106313919</v>
      </c>
      <c r="D19" s="155"/>
      <c r="E19" s="59">
        <v>128214477</v>
      </c>
      <c r="F19" s="60">
        <v>127985736</v>
      </c>
      <c r="G19" s="60">
        <v>90962846</v>
      </c>
      <c r="H19" s="60">
        <v>105758813</v>
      </c>
      <c r="I19" s="60">
        <v>105758813</v>
      </c>
      <c r="J19" s="60">
        <v>105758813</v>
      </c>
      <c r="K19" s="60">
        <v>105758813</v>
      </c>
      <c r="L19" s="60">
        <v>106404851</v>
      </c>
      <c r="M19" s="60">
        <v>103913919</v>
      </c>
      <c r="N19" s="60">
        <v>103913919</v>
      </c>
      <c r="O19" s="60">
        <v>103913919</v>
      </c>
      <c r="P19" s="60">
        <v>103913919</v>
      </c>
      <c r="Q19" s="60">
        <v>103913919</v>
      </c>
      <c r="R19" s="60">
        <v>103913919</v>
      </c>
      <c r="S19" s="60"/>
      <c r="T19" s="60"/>
      <c r="U19" s="60"/>
      <c r="V19" s="60"/>
      <c r="W19" s="60">
        <v>103913919</v>
      </c>
      <c r="X19" s="60">
        <v>95989302</v>
      </c>
      <c r="Y19" s="60">
        <v>7924617</v>
      </c>
      <c r="Z19" s="140">
        <v>8.26</v>
      </c>
      <c r="AA19" s="62">
        <v>127985736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698252</v>
      </c>
      <c r="D22" s="155"/>
      <c r="E22" s="59"/>
      <c r="F22" s="60"/>
      <c r="G22" s="60">
        <v>48087</v>
      </c>
      <c r="H22" s="60">
        <v>698251</v>
      </c>
      <c r="I22" s="60">
        <v>698251</v>
      </c>
      <c r="J22" s="60">
        <v>698251</v>
      </c>
      <c r="K22" s="60">
        <v>698251</v>
      </c>
      <c r="L22" s="60">
        <v>698251</v>
      </c>
      <c r="M22" s="60">
        <v>698251</v>
      </c>
      <c r="N22" s="60">
        <v>698251</v>
      </c>
      <c r="O22" s="60">
        <v>698251</v>
      </c>
      <c r="P22" s="60">
        <v>698251</v>
      </c>
      <c r="Q22" s="60">
        <v>698251</v>
      </c>
      <c r="R22" s="60">
        <v>698251</v>
      </c>
      <c r="S22" s="60"/>
      <c r="T22" s="60"/>
      <c r="U22" s="60"/>
      <c r="V22" s="60"/>
      <c r="W22" s="60">
        <v>698251</v>
      </c>
      <c r="X22" s="60"/>
      <c r="Y22" s="60">
        <v>698251</v>
      </c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5251600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112263771</v>
      </c>
      <c r="D24" s="168">
        <f>SUM(D15:D23)</f>
        <v>0</v>
      </c>
      <c r="E24" s="76">
        <f t="shared" si="1"/>
        <v>133465477</v>
      </c>
      <c r="F24" s="77">
        <f t="shared" si="1"/>
        <v>133236736</v>
      </c>
      <c r="G24" s="77">
        <f t="shared" si="1"/>
        <v>96262533</v>
      </c>
      <c r="H24" s="77">
        <f t="shared" si="1"/>
        <v>111708664</v>
      </c>
      <c r="I24" s="77">
        <f t="shared" si="1"/>
        <v>111708664</v>
      </c>
      <c r="J24" s="77">
        <f t="shared" si="1"/>
        <v>111708664</v>
      </c>
      <c r="K24" s="77">
        <f t="shared" si="1"/>
        <v>111708664</v>
      </c>
      <c r="L24" s="77">
        <f t="shared" si="1"/>
        <v>112354702</v>
      </c>
      <c r="M24" s="77">
        <f t="shared" si="1"/>
        <v>109863770</v>
      </c>
      <c r="N24" s="77">
        <f t="shared" si="1"/>
        <v>109863770</v>
      </c>
      <c r="O24" s="77">
        <f t="shared" si="1"/>
        <v>109863770</v>
      </c>
      <c r="P24" s="77">
        <f t="shared" si="1"/>
        <v>109863770</v>
      </c>
      <c r="Q24" s="77">
        <f t="shared" si="1"/>
        <v>109863770</v>
      </c>
      <c r="R24" s="77">
        <f t="shared" si="1"/>
        <v>109863770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109863770</v>
      </c>
      <c r="X24" s="77">
        <f t="shared" si="1"/>
        <v>99927552</v>
      </c>
      <c r="Y24" s="77">
        <f t="shared" si="1"/>
        <v>9936218</v>
      </c>
      <c r="Z24" s="212">
        <f>+IF(X24&lt;&gt;0,+(Y24/X24)*100,0)</f>
        <v>9.943421810233078</v>
      </c>
      <c r="AA24" s="79">
        <f>SUM(AA15:AA23)</f>
        <v>133236736</v>
      </c>
    </row>
    <row r="25" spans="1:27" ht="12.75">
      <c r="A25" s="250" t="s">
        <v>159</v>
      </c>
      <c r="B25" s="251"/>
      <c r="C25" s="168">
        <f aca="true" t="shared" si="2" ref="C25:Y25">+C12+C24</f>
        <v>159084484</v>
      </c>
      <c r="D25" s="168">
        <f>+D12+D24</f>
        <v>0</v>
      </c>
      <c r="E25" s="72">
        <f t="shared" si="2"/>
        <v>165315477</v>
      </c>
      <c r="F25" s="73">
        <f t="shared" si="2"/>
        <v>153646481</v>
      </c>
      <c r="G25" s="73">
        <f t="shared" si="2"/>
        <v>176820216</v>
      </c>
      <c r="H25" s="73">
        <f t="shared" si="2"/>
        <v>194311221</v>
      </c>
      <c r="I25" s="73">
        <f t="shared" si="2"/>
        <v>185857230</v>
      </c>
      <c r="J25" s="73">
        <f t="shared" si="2"/>
        <v>185857230</v>
      </c>
      <c r="K25" s="73">
        <f t="shared" si="2"/>
        <v>183500990</v>
      </c>
      <c r="L25" s="73">
        <f t="shared" si="2"/>
        <v>176986826</v>
      </c>
      <c r="M25" s="73">
        <f t="shared" si="2"/>
        <v>185235229</v>
      </c>
      <c r="N25" s="73">
        <f t="shared" si="2"/>
        <v>185235229</v>
      </c>
      <c r="O25" s="73">
        <f t="shared" si="2"/>
        <v>182908308</v>
      </c>
      <c r="P25" s="73">
        <f t="shared" si="2"/>
        <v>181869988</v>
      </c>
      <c r="Q25" s="73">
        <f t="shared" si="2"/>
        <v>193305666</v>
      </c>
      <c r="R25" s="73">
        <f t="shared" si="2"/>
        <v>193305666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193305666</v>
      </c>
      <c r="X25" s="73">
        <f t="shared" si="2"/>
        <v>115234861</v>
      </c>
      <c r="Y25" s="73">
        <f t="shared" si="2"/>
        <v>78070805</v>
      </c>
      <c r="Z25" s="170">
        <f>+IF(X25&lt;&gt;0,+(Y25/X25)*100,0)</f>
        <v>67.74929420012926</v>
      </c>
      <c r="AA25" s="74">
        <f>+AA12+AA24</f>
        <v>153646481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4279609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9911028</v>
      </c>
      <c r="D32" s="155"/>
      <c r="E32" s="59">
        <v>6000000</v>
      </c>
      <c r="F32" s="60">
        <v>6000000</v>
      </c>
      <c r="G32" s="60">
        <v>19604854</v>
      </c>
      <c r="H32" s="60">
        <v>27644299</v>
      </c>
      <c r="I32" s="60">
        <v>22611203</v>
      </c>
      <c r="J32" s="60">
        <v>22611203</v>
      </c>
      <c r="K32" s="60">
        <v>24664737</v>
      </c>
      <c r="L32" s="60">
        <v>20479141</v>
      </c>
      <c r="M32" s="60">
        <v>17123397</v>
      </c>
      <c r="N32" s="60">
        <v>17123397</v>
      </c>
      <c r="O32" s="60">
        <v>15621812</v>
      </c>
      <c r="P32" s="60">
        <v>16164122</v>
      </c>
      <c r="Q32" s="60">
        <v>16157097</v>
      </c>
      <c r="R32" s="60">
        <v>16157097</v>
      </c>
      <c r="S32" s="60"/>
      <c r="T32" s="60"/>
      <c r="U32" s="60"/>
      <c r="V32" s="60"/>
      <c r="W32" s="60">
        <v>16157097</v>
      </c>
      <c r="X32" s="60">
        <v>4500000</v>
      </c>
      <c r="Y32" s="60">
        <v>11657097</v>
      </c>
      <c r="Z32" s="140">
        <v>259.05</v>
      </c>
      <c r="AA32" s="62">
        <v>6000000</v>
      </c>
    </row>
    <row r="33" spans="1:27" ht="12.75">
      <c r="A33" s="249" t="s">
        <v>165</v>
      </c>
      <c r="B33" s="182"/>
      <c r="C33" s="155">
        <v>1928331</v>
      </c>
      <c r="D33" s="155"/>
      <c r="E33" s="59">
        <v>1800000</v>
      </c>
      <c r="F33" s="60">
        <v>1800000</v>
      </c>
      <c r="G33" s="60"/>
      <c r="H33" s="60">
        <v>1681846</v>
      </c>
      <c r="I33" s="60">
        <v>5197401</v>
      </c>
      <c r="J33" s="60">
        <v>5197401</v>
      </c>
      <c r="K33" s="60">
        <v>5197401</v>
      </c>
      <c r="L33" s="60">
        <v>5197401</v>
      </c>
      <c r="M33" s="60">
        <v>5547401</v>
      </c>
      <c r="N33" s="60">
        <v>5547401</v>
      </c>
      <c r="O33" s="60">
        <v>5547401</v>
      </c>
      <c r="P33" s="60">
        <v>5547401</v>
      </c>
      <c r="Q33" s="60">
        <v>5547401</v>
      </c>
      <c r="R33" s="60">
        <v>5547401</v>
      </c>
      <c r="S33" s="60"/>
      <c r="T33" s="60"/>
      <c r="U33" s="60"/>
      <c r="V33" s="60"/>
      <c r="W33" s="60">
        <v>5547401</v>
      </c>
      <c r="X33" s="60">
        <v>1350000</v>
      </c>
      <c r="Y33" s="60">
        <v>4197401</v>
      </c>
      <c r="Z33" s="140">
        <v>310.92</v>
      </c>
      <c r="AA33" s="62">
        <v>1800000</v>
      </c>
    </row>
    <row r="34" spans="1:27" ht="12.75">
      <c r="A34" s="250" t="s">
        <v>58</v>
      </c>
      <c r="B34" s="251"/>
      <c r="C34" s="168">
        <f aca="true" t="shared" si="3" ref="C34:Y34">SUM(C29:C33)</f>
        <v>11839359</v>
      </c>
      <c r="D34" s="168">
        <f>SUM(D29:D33)</f>
        <v>0</v>
      </c>
      <c r="E34" s="72">
        <f t="shared" si="3"/>
        <v>7800000</v>
      </c>
      <c r="F34" s="73">
        <f t="shared" si="3"/>
        <v>7800000</v>
      </c>
      <c r="G34" s="73">
        <f t="shared" si="3"/>
        <v>23884463</v>
      </c>
      <c r="H34" s="73">
        <f t="shared" si="3"/>
        <v>29326145</v>
      </c>
      <c r="I34" s="73">
        <f t="shared" si="3"/>
        <v>27808604</v>
      </c>
      <c r="J34" s="73">
        <f t="shared" si="3"/>
        <v>27808604</v>
      </c>
      <c r="K34" s="73">
        <f t="shared" si="3"/>
        <v>29862138</v>
      </c>
      <c r="L34" s="73">
        <f t="shared" si="3"/>
        <v>25676542</v>
      </c>
      <c r="M34" s="73">
        <f t="shared" si="3"/>
        <v>22670798</v>
      </c>
      <c r="N34" s="73">
        <f t="shared" si="3"/>
        <v>22670798</v>
      </c>
      <c r="O34" s="73">
        <f t="shared" si="3"/>
        <v>21169213</v>
      </c>
      <c r="P34" s="73">
        <f t="shared" si="3"/>
        <v>21711523</v>
      </c>
      <c r="Q34" s="73">
        <f t="shared" si="3"/>
        <v>21704498</v>
      </c>
      <c r="R34" s="73">
        <f t="shared" si="3"/>
        <v>21704498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21704498</v>
      </c>
      <c r="X34" s="73">
        <f t="shared" si="3"/>
        <v>5850000</v>
      </c>
      <c r="Y34" s="73">
        <f t="shared" si="3"/>
        <v>15854498</v>
      </c>
      <c r="Z34" s="170">
        <f>+IF(X34&lt;&gt;0,+(Y34/X34)*100,0)</f>
        <v>271.0170598290598</v>
      </c>
      <c r="AA34" s="74">
        <f>SUM(AA29:AA33)</f>
        <v>7800000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2816008</v>
      </c>
      <c r="D38" s="155"/>
      <c r="E38" s="59">
        <v>2600000</v>
      </c>
      <c r="F38" s="60">
        <v>2600000</v>
      </c>
      <c r="G38" s="60">
        <v>2816008</v>
      </c>
      <c r="H38" s="60">
        <v>2816008</v>
      </c>
      <c r="I38" s="60">
        <v>2816008</v>
      </c>
      <c r="J38" s="60">
        <v>2816008</v>
      </c>
      <c r="K38" s="60">
        <v>2816008</v>
      </c>
      <c r="L38" s="60">
        <v>2816008</v>
      </c>
      <c r="M38" s="60">
        <v>2816008</v>
      </c>
      <c r="N38" s="60">
        <v>2816008</v>
      </c>
      <c r="O38" s="60">
        <v>2816008</v>
      </c>
      <c r="P38" s="60">
        <v>2816008</v>
      </c>
      <c r="Q38" s="60">
        <v>2816008</v>
      </c>
      <c r="R38" s="60">
        <v>2816008</v>
      </c>
      <c r="S38" s="60"/>
      <c r="T38" s="60"/>
      <c r="U38" s="60"/>
      <c r="V38" s="60"/>
      <c r="W38" s="60">
        <v>2816008</v>
      </c>
      <c r="X38" s="60">
        <v>1950000</v>
      </c>
      <c r="Y38" s="60">
        <v>866008</v>
      </c>
      <c r="Z38" s="140">
        <v>44.41</v>
      </c>
      <c r="AA38" s="62">
        <v>2600000</v>
      </c>
    </row>
    <row r="39" spans="1:27" ht="12.75">
      <c r="A39" s="250" t="s">
        <v>59</v>
      </c>
      <c r="B39" s="253"/>
      <c r="C39" s="168">
        <f aca="true" t="shared" si="4" ref="C39:Y39">SUM(C37:C38)</f>
        <v>2816008</v>
      </c>
      <c r="D39" s="168">
        <f>SUM(D37:D38)</f>
        <v>0</v>
      </c>
      <c r="E39" s="76">
        <f t="shared" si="4"/>
        <v>2600000</v>
      </c>
      <c r="F39" s="77">
        <f t="shared" si="4"/>
        <v>2600000</v>
      </c>
      <c r="G39" s="77">
        <f t="shared" si="4"/>
        <v>2816008</v>
      </c>
      <c r="H39" s="77">
        <f t="shared" si="4"/>
        <v>2816008</v>
      </c>
      <c r="I39" s="77">
        <f t="shared" si="4"/>
        <v>2816008</v>
      </c>
      <c r="J39" s="77">
        <f t="shared" si="4"/>
        <v>2816008</v>
      </c>
      <c r="K39" s="77">
        <f t="shared" si="4"/>
        <v>2816008</v>
      </c>
      <c r="L39" s="77">
        <f t="shared" si="4"/>
        <v>2816008</v>
      </c>
      <c r="M39" s="77">
        <f t="shared" si="4"/>
        <v>2816008</v>
      </c>
      <c r="N39" s="77">
        <f t="shared" si="4"/>
        <v>2816008</v>
      </c>
      <c r="O39" s="77">
        <f t="shared" si="4"/>
        <v>2816008</v>
      </c>
      <c r="P39" s="77">
        <f t="shared" si="4"/>
        <v>2816008</v>
      </c>
      <c r="Q39" s="77">
        <f t="shared" si="4"/>
        <v>2816008</v>
      </c>
      <c r="R39" s="77">
        <f t="shared" si="4"/>
        <v>2816008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2816008</v>
      </c>
      <c r="X39" s="77">
        <f t="shared" si="4"/>
        <v>1950000</v>
      </c>
      <c r="Y39" s="77">
        <f t="shared" si="4"/>
        <v>866008</v>
      </c>
      <c r="Z39" s="212">
        <f>+IF(X39&lt;&gt;0,+(Y39/X39)*100,0)</f>
        <v>44.410666666666664</v>
      </c>
      <c r="AA39" s="79">
        <f>SUM(AA37:AA38)</f>
        <v>2600000</v>
      </c>
    </row>
    <row r="40" spans="1:27" ht="12.75">
      <c r="A40" s="250" t="s">
        <v>167</v>
      </c>
      <c r="B40" s="251"/>
      <c r="C40" s="168">
        <f aca="true" t="shared" si="5" ref="C40:Y40">+C34+C39</f>
        <v>14655367</v>
      </c>
      <c r="D40" s="168">
        <f>+D34+D39</f>
        <v>0</v>
      </c>
      <c r="E40" s="72">
        <f t="shared" si="5"/>
        <v>10400000</v>
      </c>
      <c r="F40" s="73">
        <f t="shared" si="5"/>
        <v>10400000</v>
      </c>
      <c r="G40" s="73">
        <f t="shared" si="5"/>
        <v>26700471</v>
      </c>
      <c r="H40" s="73">
        <f t="shared" si="5"/>
        <v>32142153</v>
      </c>
      <c r="I40" s="73">
        <f t="shared" si="5"/>
        <v>30624612</v>
      </c>
      <c r="J40" s="73">
        <f t="shared" si="5"/>
        <v>30624612</v>
      </c>
      <c r="K40" s="73">
        <f t="shared" si="5"/>
        <v>32678146</v>
      </c>
      <c r="L40" s="73">
        <f t="shared" si="5"/>
        <v>28492550</v>
      </c>
      <c r="M40" s="73">
        <f t="shared" si="5"/>
        <v>25486806</v>
      </c>
      <c r="N40" s="73">
        <f t="shared" si="5"/>
        <v>25486806</v>
      </c>
      <c r="O40" s="73">
        <f t="shared" si="5"/>
        <v>23985221</v>
      </c>
      <c r="P40" s="73">
        <f t="shared" si="5"/>
        <v>24527531</v>
      </c>
      <c r="Q40" s="73">
        <f t="shared" si="5"/>
        <v>24520506</v>
      </c>
      <c r="R40" s="73">
        <f t="shared" si="5"/>
        <v>24520506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24520506</v>
      </c>
      <c r="X40" s="73">
        <f t="shared" si="5"/>
        <v>7800000</v>
      </c>
      <c r="Y40" s="73">
        <f t="shared" si="5"/>
        <v>16720506</v>
      </c>
      <c r="Z40" s="170">
        <f>+IF(X40&lt;&gt;0,+(Y40/X40)*100,0)</f>
        <v>214.36546153846155</v>
      </c>
      <c r="AA40" s="74">
        <f>+AA34+AA39</f>
        <v>10400000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144429117</v>
      </c>
      <c r="D42" s="257">
        <f>+D25-D40</f>
        <v>0</v>
      </c>
      <c r="E42" s="258">
        <f t="shared" si="6"/>
        <v>154915477</v>
      </c>
      <c r="F42" s="259">
        <f t="shared" si="6"/>
        <v>143246481</v>
      </c>
      <c r="G42" s="259">
        <f t="shared" si="6"/>
        <v>150119745</v>
      </c>
      <c r="H42" s="259">
        <f t="shared" si="6"/>
        <v>162169068</v>
      </c>
      <c r="I42" s="259">
        <f t="shared" si="6"/>
        <v>155232618</v>
      </c>
      <c r="J42" s="259">
        <f t="shared" si="6"/>
        <v>155232618</v>
      </c>
      <c r="K42" s="259">
        <f t="shared" si="6"/>
        <v>150822844</v>
      </c>
      <c r="L42" s="259">
        <f t="shared" si="6"/>
        <v>148494276</v>
      </c>
      <c r="M42" s="259">
        <f t="shared" si="6"/>
        <v>159748423</v>
      </c>
      <c r="N42" s="259">
        <f t="shared" si="6"/>
        <v>159748423</v>
      </c>
      <c r="O42" s="259">
        <f t="shared" si="6"/>
        <v>158923087</v>
      </c>
      <c r="P42" s="259">
        <f t="shared" si="6"/>
        <v>157342457</v>
      </c>
      <c r="Q42" s="259">
        <f t="shared" si="6"/>
        <v>168785160</v>
      </c>
      <c r="R42" s="259">
        <f t="shared" si="6"/>
        <v>168785160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168785160</v>
      </c>
      <c r="X42" s="259">
        <f t="shared" si="6"/>
        <v>107434861</v>
      </c>
      <c r="Y42" s="259">
        <f t="shared" si="6"/>
        <v>61350299</v>
      </c>
      <c r="Z42" s="260">
        <f>+IF(X42&lt;&gt;0,+(Y42/X42)*100,0)</f>
        <v>57.1046478107325</v>
      </c>
      <c r="AA42" s="261">
        <f>+AA25-AA40</f>
        <v>143246481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144429117</v>
      </c>
      <c r="D45" s="155"/>
      <c r="E45" s="59">
        <v>143783131</v>
      </c>
      <c r="F45" s="60">
        <v>143246481</v>
      </c>
      <c r="G45" s="60">
        <v>150119745</v>
      </c>
      <c r="H45" s="60">
        <v>150204161</v>
      </c>
      <c r="I45" s="60">
        <v>143267711</v>
      </c>
      <c r="J45" s="60">
        <v>143267711</v>
      </c>
      <c r="K45" s="60">
        <v>138857937</v>
      </c>
      <c r="L45" s="60">
        <v>148494276</v>
      </c>
      <c r="M45" s="60">
        <v>159748423</v>
      </c>
      <c r="N45" s="60">
        <v>159748423</v>
      </c>
      <c r="O45" s="60">
        <v>158923087</v>
      </c>
      <c r="P45" s="60">
        <v>157342457</v>
      </c>
      <c r="Q45" s="60">
        <v>168785160</v>
      </c>
      <c r="R45" s="60">
        <v>168785160</v>
      </c>
      <c r="S45" s="60"/>
      <c r="T45" s="60"/>
      <c r="U45" s="60"/>
      <c r="V45" s="60"/>
      <c r="W45" s="60">
        <v>168785160</v>
      </c>
      <c r="X45" s="60">
        <v>107434861</v>
      </c>
      <c r="Y45" s="60">
        <v>61350299</v>
      </c>
      <c r="Z45" s="139">
        <v>57.1</v>
      </c>
      <c r="AA45" s="62">
        <v>143246481</v>
      </c>
    </row>
    <row r="46" spans="1:27" ht="12.75">
      <c r="A46" s="249" t="s">
        <v>171</v>
      </c>
      <c r="B46" s="182"/>
      <c r="C46" s="155"/>
      <c r="D46" s="155"/>
      <c r="E46" s="59">
        <v>11132346</v>
      </c>
      <c r="F46" s="60"/>
      <c r="G46" s="60"/>
      <c r="H46" s="60">
        <v>11964907</v>
      </c>
      <c r="I46" s="60">
        <v>11964907</v>
      </c>
      <c r="J46" s="60">
        <v>11964907</v>
      </c>
      <c r="K46" s="60">
        <v>11964907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144429117</v>
      </c>
      <c r="D48" s="217">
        <f>SUM(D45:D47)</f>
        <v>0</v>
      </c>
      <c r="E48" s="264">
        <f t="shared" si="7"/>
        <v>154915477</v>
      </c>
      <c r="F48" s="219">
        <f t="shared" si="7"/>
        <v>143246481</v>
      </c>
      <c r="G48" s="219">
        <f t="shared" si="7"/>
        <v>150119745</v>
      </c>
      <c r="H48" s="219">
        <f t="shared" si="7"/>
        <v>162169068</v>
      </c>
      <c r="I48" s="219">
        <f t="shared" si="7"/>
        <v>155232618</v>
      </c>
      <c r="J48" s="219">
        <f t="shared" si="7"/>
        <v>155232618</v>
      </c>
      <c r="K48" s="219">
        <f t="shared" si="7"/>
        <v>150822844</v>
      </c>
      <c r="L48" s="219">
        <f t="shared" si="7"/>
        <v>148494276</v>
      </c>
      <c r="M48" s="219">
        <f t="shared" si="7"/>
        <v>159748423</v>
      </c>
      <c r="N48" s="219">
        <f t="shared" si="7"/>
        <v>159748423</v>
      </c>
      <c r="O48" s="219">
        <f t="shared" si="7"/>
        <v>158923087</v>
      </c>
      <c r="P48" s="219">
        <f t="shared" si="7"/>
        <v>157342457</v>
      </c>
      <c r="Q48" s="219">
        <f t="shared" si="7"/>
        <v>168785160</v>
      </c>
      <c r="R48" s="219">
        <f t="shared" si="7"/>
        <v>168785160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168785160</v>
      </c>
      <c r="X48" s="219">
        <f t="shared" si="7"/>
        <v>107434861</v>
      </c>
      <c r="Y48" s="219">
        <f t="shared" si="7"/>
        <v>61350299</v>
      </c>
      <c r="Z48" s="265">
        <f>+IF(X48&lt;&gt;0,+(Y48/X48)*100,0)</f>
        <v>57.1046478107325</v>
      </c>
      <c r="AA48" s="232">
        <f>SUM(AA45:AA47)</f>
        <v>143246481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16986023</v>
      </c>
      <c r="D6" s="155"/>
      <c r="E6" s="59">
        <v>8864052</v>
      </c>
      <c r="F6" s="60">
        <v>12453948</v>
      </c>
      <c r="G6" s="60">
        <v>558583</v>
      </c>
      <c r="H6" s="60">
        <v>972793</v>
      </c>
      <c r="I6" s="60">
        <v>1359026</v>
      </c>
      <c r="J6" s="60">
        <v>2890402</v>
      </c>
      <c r="K6" s="60">
        <v>992674</v>
      </c>
      <c r="L6" s="60">
        <v>741114</v>
      </c>
      <c r="M6" s="60">
        <v>707225</v>
      </c>
      <c r="N6" s="60">
        <v>2441013</v>
      </c>
      <c r="O6" s="60">
        <v>612061</v>
      </c>
      <c r="P6" s="60">
        <v>664025</v>
      </c>
      <c r="Q6" s="60">
        <v>806559</v>
      </c>
      <c r="R6" s="60">
        <v>2082645</v>
      </c>
      <c r="S6" s="60"/>
      <c r="T6" s="60"/>
      <c r="U6" s="60"/>
      <c r="V6" s="60"/>
      <c r="W6" s="60">
        <v>7414060</v>
      </c>
      <c r="X6" s="60">
        <v>9340461</v>
      </c>
      <c r="Y6" s="60">
        <v>-1926401</v>
      </c>
      <c r="Z6" s="140">
        <v>-20.62</v>
      </c>
      <c r="AA6" s="62">
        <v>12453948</v>
      </c>
    </row>
    <row r="7" spans="1:27" ht="12.75">
      <c r="A7" s="249" t="s">
        <v>32</v>
      </c>
      <c r="B7" s="182"/>
      <c r="C7" s="155"/>
      <c r="D7" s="155"/>
      <c r="E7" s="59">
        <v>350004</v>
      </c>
      <c r="F7" s="60">
        <v>500004</v>
      </c>
      <c r="G7" s="60">
        <v>47705</v>
      </c>
      <c r="H7" s="60">
        <v>35008</v>
      </c>
      <c r="I7" s="60">
        <v>35091</v>
      </c>
      <c r="J7" s="60">
        <v>117804</v>
      </c>
      <c r="K7" s="60">
        <v>38416</v>
      </c>
      <c r="L7" s="60">
        <v>39047</v>
      </c>
      <c r="M7" s="60">
        <v>39047</v>
      </c>
      <c r="N7" s="60">
        <v>116510</v>
      </c>
      <c r="O7" s="60">
        <v>37727</v>
      </c>
      <c r="P7" s="60">
        <v>38859</v>
      </c>
      <c r="Q7" s="60">
        <v>38859</v>
      </c>
      <c r="R7" s="60">
        <v>115445</v>
      </c>
      <c r="S7" s="60"/>
      <c r="T7" s="60"/>
      <c r="U7" s="60"/>
      <c r="V7" s="60"/>
      <c r="W7" s="60">
        <v>349759</v>
      </c>
      <c r="X7" s="60">
        <v>375003</v>
      </c>
      <c r="Y7" s="60">
        <v>-25244</v>
      </c>
      <c r="Z7" s="140">
        <v>-6.73</v>
      </c>
      <c r="AA7" s="62">
        <v>500004</v>
      </c>
    </row>
    <row r="8" spans="1:27" ht="12.75">
      <c r="A8" s="249" t="s">
        <v>178</v>
      </c>
      <c r="B8" s="182"/>
      <c r="C8" s="155">
        <v>4464612</v>
      </c>
      <c r="D8" s="155"/>
      <c r="E8" s="59">
        <v>4796400</v>
      </c>
      <c r="F8" s="60">
        <v>5264628</v>
      </c>
      <c r="G8" s="60">
        <v>540051</v>
      </c>
      <c r="H8" s="60">
        <v>375335</v>
      </c>
      <c r="I8" s="60">
        <v>385772</v>
      </c>
      <c r="J8" s="60">
        <v>1301158</v>
      </c>
      <c r="K8" s="60">
        <v>396223</v>
      </c>
      <c r="L8" s="60">
        <v>377852</v>
      </c>
      <c r="M8" s="60">
        <v>504589</v>
      </c>
      <c r="N8" s="60">
        <v>1278664</v>
      </c>
      <c r="O8" s="60">
        <v>452201</v>
      </c>
      <c r="P8" s="60">
        <v>411043</v>
      </c>
      <c r="Q8" s="60">
        <v>401124</v>
      </c>
      <c r="R8" s="60">
        <v>1264368</v>
      </c>
      <c r="S8" s="60"/>
      <c r="T8" s="60"/>
      <c r="U8" s="60"/>
      <c r="V8" s="60"/>
      <c r="W8" s="60">
        <v>3844190</v>
      </c>
      <c r="X8" s="60">
        <v>3948471</v>
      </c>
      <c r="Y8" s="60">
        <v>-104281</v>
      </c>
      <c r="Z8" s="140">
        <v>-2.64</v>
      </c>
      <c r="AA8" s="62">
        <v>5264628</v>
      </c>
    </row>
    <row r="9" spans="1:27" ht="12.75">
      <c r="A9" s="249" t="s">
        <v>179</v>
      </c>
      <c r="B9" s="182"/>
      <c r="C9" s="155">
        <v>58120569</v>
      </c>
      <c r="D9" s="155"/>
      <c r="E9" s="59">
        <v>64524996</v>
      </c>
      <c r="F9" s="60">
        <v>6452496</v>
      </c>
      <c r="G9" s="60">
        <v>21060759</v>
      </c>
      <c r="H9" s="60">
        <v>598538</v>
      </c>
      <c r="I9" s="60">
        <v>503300</v>
      </c>
      <c r="J9" s="60">
        <v>22162597</v>
      </c>
      <c r="K9" s="60">
        <v>426653</v>
      </c>
      <c r="L9" s="60">
        <v>4233839</v>
      </c>
      <c r="M9" s="60">
        <v>21189084</v>
      </c>
      <c r="N9" s="60">
        <v>25849576</v>
      </c>
      <c r="O9" s="60">
        <v>260821</v>
      </c>
      <c r="P9" s="60">
        <v>372533</v>
      </c>
      <c r="Q9" s="60">
        <v>14405112</v>
      </c>
      <c r="R9" s="60">
        <v>15038466</v>
      </c>
      <c r="S9" s="60"/>
      <c r="T9" s="60"/>
      <c r="U9" s="60"/>
      <c r="V9" s="60"/>
      <c r="W9" s="60">
        <v>63050639</v>
      </c>
      <c r="X9" s="60">
        <v>4839372</v>
      </c>
      <c r="Y9" s="60">
        <v>58211267</v>
      </c>
      <c r="Z9" s="140">
        <v>1202.87</v>
      </c>
      <c r="AA9" s="62">
        <v>6452496</v>
      </c>
    </row>
    <row r="10" spans="1:27" ht="12.75">
      <c r="A10" s="249" t="s">
        <v>180</v>
      </c>
      <c r="B10" s="182"/>
      <c r="C10" s="155">
        <v>16851000</v>
      </c>
      <c r="D10" s="155"/>
      <c r="E10" s="59">
        <v>15626004</v>
      </c>
      <c r="F10" s="60">
        <v>15626004</v>
      </c>
      <c r="G10" s="60">
        <v>8000000</v>
      </c>
      <c r="H10" s="60"/>
      <c r="I10" s="60"/>
      <c r="J10" s="60">
        <v>8000000</v>
      </c>
      <c r="K10" s="60"/>
      <c r="L10" s="60"/>
      <c r="M10" s="60">
        <v>3000000</v>
      </c>
      <c r="N10" s="60">
        <v>3000000</v>
      </c>
      <c r="O10" s="60">
        <v>2130879</v>
      </c>
      <c r="P10" s="60">
        <v>445195</v>
      </c>
      <c r="Q10" s="60">
        <v>2926000</v>
      </c>
      <c r="R10" s="60">
        <v>5502074</v>
      </c>
      <c r="S10" s="60"/>
      <c r="T10" s="60"/>
      <c r="U10" s="60"/>
      <c r="V10" s="60"/>
      <c r="W10" s="60">
        <v>16502074</v>
      </c>
      <c r="X10" s="60">
        <v>11719503</v>
      </c>
      <c r="Y10" s="60">
        <v>4782571</v>
      </c>
      <c r="Z10" s="140">
        <v>40.81</v>
      </c>
      <c r="AA10" s="62">
        <v>15626004</v>
      </c>
    </row>
    <row r="11" spans="1:27" ht="12.75">
      <c r="A11" s="249" t="s">
        <v>181</v>
      </c>
      <c r="B11" s="182"/>
      <c r="C11" s="155">
        <v>4117139</v>
      </c>
      <c r="D11" s="155"/>
      <c r="E11" s="59">
        <v>2473224</v>
      </c>
      <c r="F11" s="60">
        <v>3643692</v>
      </c>
      <c r="G11" s="60">
        <v>111042</v>
      </c>
      <c r="H11" s="60">
        <v>329281</v>
      </c>
      <c r="I11" s="60">
        <v>394859</v>
      </c>
      <c r="J11" s="60">
        <v>835182</v>
      </c>
      <c r="K11" s="60">
        <v>137920</v>
      </c>
      <c r="L11" s="60">
        <v>352172</v>
      </c>
      <c r="M11" s="60">
        <v>538634</v>
      </c>
      <c r="N11" s="60">
        <v>1028726</v>
      </c>
      <c r="O11" s="60">
        <v>406511</v>
      </c>
      <c r="P11" s="60">
        <v>357866</v>
      </c>
      <c r="Q11" s="60">
        <v>341686</v>
      </c>
      <c r="R11" s="60">
        <v>1106063</v>
      </c>
      <c r="S11" s="60"/>
      <c r="T11" s="60"/>
      <c r="U11" s="60"/>
      <c r="V11" s="60"/>
      <c r="W11" s="60">
        <v>2969971</v>
      </c>
      <c r="X11" s="60">
        <v>2732769</v>
      </c>
      <c r="Y11" s="60">
        <v>237202</v>
      </c>
      <c r="Z11" s="140">
        <v>8.68</v>
      </c>
      <c r="AA11" s="62">
        <v>3643692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-58215574</v>
      </c>
      <c r="D14" s="155"/>
      <c r="E14" s="59">
        <v>-69719306</v>
      </c>
      <c r="F14" s="60">
        <v>-84964752</v>
      </c>
      <c r="G14" s="60">
        <v>-3437648</v>
      </c>
      <c r="H14" s="60">
        <v>-3490466</v>
      </c>
      <c r="I14" s="60">
        <v>-5196872</v>
      </c>
      <c r="J14" s="60">
        <v>-12124986</v>
      </c>
      <c r="K14" s="60">
        <v>-3550655</v>
      </c>
      <c r="L14" s="60">
        <v>-8822892</v>
      </c>
      <c r="M14" s="60">
        <v>-12981425</v>
      </c>
      <c r="N14" s="60">
        <v>-25354972</v>
      </c>
      <c r="O14" s="60">
        <v>-5110686</v>
      </c>
      <c r="P14" s="60">
        <v>-4155993</v>
      </c>
      <c r="Q14" s="60">
        <v>-5385818</v>
      </c>
      <c r="R14" s="60">
        <v>-14652497</v>
      </c>
      <c r="S14" s="60"/>
      <c r="T14" s="60"/>
      <c r="U14" s="60"/>
      <c r="V14" s="60"/>
      <c r="W14" s="60">
        <v>-52132455</v>
      </c>
      <c r="X14" s="60">
        <v>-63723564</v>
      </c>
      <c r="Y14" s="60">
        <v>11591109</v>
      </c>
      <c r="Z14" s="140">
        <v>-18.19</v>
      </c>
      <c r="AA14" s="62">
        <v>-84964752</v>
      </c>
    </row>
    <row r="15" spans="1:27" ht="12.75">
      <c r="A15" s="249" t="s">
        <v>40</v>
      </c>
      <c r="B15" s="182"/>
      <c r="C15" s="155"/>
      <c r="D15" s="155"/>
      <c r="E15" s="59">
        <v>-184284</v>
      </c>
      <c r="F15" s="60">
        <v>-184284</v>
      </c>
      <c r="G15" s="60"/>
      <c r="H15" s="60"/>
      <c r="I15" s="60"/>
      <c r="J15" s="60"/>
      <c r="K15" s="60"/>
      <c r="L15" s="60">
        <v>-9431</v>
      </c>
      <c r="M15" s="60"/>
      <c r="N15" s="60">
        <v>-9431</v>
      </c>
      <c r="O15" s="60"/>
      <c r="P15" s="60"/>
      <c r="Q15" s="60"/>
      <c r="R15" s="60"/>
      <c r="S15" s="60"/>
      <c r="T15" s="60"/>
      <c r="U15" s="60"/>
      <c r="V15" s="60"/>
      <c r="W15" s="60">
        <v>-9431</v>
      </c>
      <c r="X15" s="60">
        <v>-138213</v>
      </c>
      <c r="Y15" s="60">
        <v>128782</v>
      </c>
      <c r="Z15" s="140">
        <v>-93.18</v>
      </c>
      <c r="AA15" s="62">
        <v>-184284</v>
      </c>
    </row>
    <row r="16" spans="1:27" ht="12.75">
      <c r="A16" s="249" t="s">
        <v>42</v>
      </c>
      <c r="B16" s="182"/>
      <c r="C16" s="155">
        <v>-5458838</v>
      </c>
      <c r="D16" s="155"/>
      <c r="E16" s="59"/>
      <c r="F16" s="60"/>
      <c r="G16" s="60">
        <v>-151759</v>
      </c>
      <c r="H16" s="60">
        <v>-1237129</v>
      </c>
      <c r="I16" s="60">
        <v>-2306638</v>
      </c>
      <c r="J16" s="60">
        <v>-3695526</v>
      </c>
      <c r="K16" s="60">
        <v>-466460</v>
      </c>
      <c r="L16" s="60"/>
      <c r="M16" s="60"/>
      <c r="N16" s="60">
        <v>-466460</v>
      </c>
      <c r="O16" s="60"/>
      <c r="P16" s="60"/>
      <c r="Q16" s="60"/>
      <c r="R16" s="60"/>
      <c r="S16" s="60"/>
      <c r="T16" s="60"/>
      <c r="U16" s="60"/>
      <c r="V16" s="60"/>
      <c r="W16" s="60">
        <v>-4161986</v>
      </c>
      <c r="X16" s="60"/>
      <c r="Y16" s="60">
        <v>-4161986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36864931</v>
      </c>
      <c r="D17" s="168">
        <f t="shared" si="0"/>
        <v>0</v>
      </c>
      <c r="E17" s="72">
        <f t="shared" si="0"/>
        <v>26731090</v>
      </c>
      <c r="F17" s="73">
        <f t="shared" si="0"/>
        <v>-41208264</v>
      </c>
      <c r="G17" s="73">
        <f t="shared" si="0"/>
        <v>26728733</v>
      </c>
      <c r="H17" s="73">
        <f t="shared" si="0"/>
        <v>-2416640</v>
      </c>
      <c r="I17" s="73">
        <f t="shared" si="0"/>
        <v>-4825462</v>
      </c>
      <c r="J17" s="73">
        <f t="shared" si="0"/>
        <v>19486631</v>
      </c>
      <c r="K17" s="73">
        <f t="shared" si="0"/>
        <v>-2025229</v>
      </c>
      <c r="L17" s="73">
        <f t="shared" si="0"/>
        <v>-3088299</v>
      </c>
      <c r="M17" s="73">
        <f t="shared" si="0"/>
        <v>12997154</v>
      </c>
      <c r="N17" s="73">
        <f t="shared" si="0"/>
        <v>7883626</v>
      </c>
      <c r="O17" s="73">
        <f t="shared" si="0"/>
        <v>-1210486</v>
      </c>
      <c r="P17" s="73">
        <f t="shared" si="0"/>
        <v>-1866472</v>
      </c>
      <c r="Q17" s="73">
        <f t="shared" si="0"/>
        <v>13533522</v>
      </c>
      <c r="R17" s="73">
        <f t="shared" si="0"/>
        <v>10456564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37826821</v>
      </c>
      <c r="X17" s="73">
        <f t="shared" si="0"/>
        <v>-30906198</v>
      </c>
      <c r="Y17" s="73">
        <f t="shared" si="0"/>
        <v>68733019</v>
      </c>
      <c r="Z17" s="170">
        <f>+IF(X17&lt;&gt;0,+(Y17/X17)*100,0)</f>
        <v>-222.39234667428195</v>
      </c>
      <c r="AA17" s="74">
        <f>SUM(AA6:AA16)</f>
        <v>-41208264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36991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-16851000</v>
      </c>
      <c r="D26" s="155"/>
      <c r="E26" s="59">
        <v>-19426000</v>
      </c>
      <c r="F26" s="60">
        <v>-20397264</v>
      </c>
      <c r="G26" s="60"/>
      <c r="H26" s="60">
        <v>-648829</v>
      </c>
      <c r="I26" s="60">
        <v>-2438293</v>
      </c>
      <c r="J26" s="60">
        <v>-3087122</v>
      </c>
      <c r="K26" s="60"/>
      <c r="L26" s="60">
        <v>-622404</v>
      </c>
      <c r="M26" s="60">
        <v>-1231184</v>
      </c>
      <c r="N26" s="60">
        <v>-1853588</v>
      </c>
      <c r="O26" s="60">
        <v>-2130879</v>
      </c>
      <c r="P26" s="60">
        <v>-445195</v>
      </c>
      <c r="Q26" s="60">
        <v>-640077</v>
      </c>
      <c r="R26" s="60">
        <v>-3216151</v>
      </c>
      <c r="S26" s="60"/>
      <c r="T26" s="60"/>
      <c r="U26" s="60"/>
      <c r="V26" s="60"/>
      <c r="W26" s="60">
        <v>-8156861</v>
      </c>
      <c r="X26" s="60">
        <v>-15297948</v>
      </c>
      <c r="Y26" s="60">
        <v>7141087</v>
      </c>
      <c r="Z26" s="140">
        <v>-46.68</v>
      </c>
      <c r="AA26" s="62">
        <v>-20397264</v>
      </c>
    </row>
    <row r="27" spans="1:27" ht="12.75">
      <c r="A27" s="250" t="s">
        <v>192</v>
      </c>
      <c r="B27" s="251"/>
      <c r="C27" s="168">
        <f aca="true" t="shared" si="1" ref="C27:Y27">SUM(C21:C26)</f>
        <v>-16814009</v>
      </c>
      <c r="D27" s="168">
        <f>SUM(D21:D26)</f>
        <v>0</v>
      </c>
      <c r="E27" s="72">
        <f t="shared" si="1"/>
        <v>-19426000</v>
      </c>
      <c r="F27" s="73">
        <f t="shared" si="1"/>
        <v>-20397264</v>
      </c>
      <c r="G27" s="73">
        <f t="shared" si="1"/>
        <v>0</v>
      </c>
      <c r="H27" s="73">
        <f t="shared" si="1"/>
        <v>-648829</v>
      </c>
      <c r="I27" s="73">
        <f t="shared" si="1"/>
        <v>-2438293</v>
      </c>
      <c r="J27" s="73">
        <f t="shared" si="1"/>
        <v>-3087122</v>
      </c>
      <c r="K27" s="73">
        <f t="shared" si="1"/>
        <v>0</v>
      </c>
      <c r="L27" s="73">
        <f t="shared" si="1"/>
        <v>-622404</v>
      </c>
      <c r="M27" s="73">
        <f t="shared" si="1"/>
        <v>-1231184</v>
      </c>
      <c r="N27" s="73">
        <f t="shared" si="1"/>
        <v>-1853588</v>
      </c>
      <c r="O27" s="73">
        <f t="shared" si="1"/>
        <v>-2130879</v>
      </c>
      <c r="P27" s="73">
        <f t="shared" si="1"/>
        <v>-445195</v>
      </c>
      <c r="Q27" s="73">
        <f t="shared" si="1"/>
        <v>-640077</v>
      </c>
      <c r="R27" s="73">
        <f t="shared" si="1"/>
        <v>-3216151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-8156861</v>
      </c>
      <c r="X27" s="73">
        <f t="shared" si="1"/>
        <v>-15297948</v>
      </c>
      <c r="Y27" s="73">
        <f t="shared" si="1"/>
        <v>7141087</v>
      </c>
      <c r="Z27" s="170">
        <f>+IF(X27&lt;&gt;0,+(Y27/X27)*100,0)</f>
        <v>-46.68003185786747</v>
      </c>
      <c r="AA27" s="74">
        <f>SUM(AA21:AA26)</f>
        <v>-20397264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20050922</v>
      </c>
      <c r="D38" s="153">
        <f>+D17+D27+D36</f>
        <v>0</v>
      </c>
      <c r="E38" s="99">
        <f t="shared" si="3"/>
        <v>7305090</v>
      </c>
      <c r="F38" s="100">
        <f t="shared" si="3"/>
        <v>-61605528</v>
      </c>
      <c r="G38" s="100">
        <f t="shared" si="3"/>
        <v>26728733</v>
      </c>
      <c r="H38" s="100">
        <f t="shared" si="3"/>
        <v>-3065469</v>
      </c>
      <c r="I38" s="100">
        <f t="shared" si="3"/>
        <v>-7263755</v>
      </c>
      <c r="J38" s="100">
        <f t="shared" si="3"/>
        <v>16399509</v>
      </c>
      <c r="K38" s="100">
        <f t="shared" si="3"/>
        <v>-2025229</v>
      </c>
      <c r="L38" s="100">
        <f t="shared" si="3"/>
        <v>-3710703</v>
      </c>
      <c r="M38" s="100">
        <f t="shared" si="3"/>
        <v>11765970</v>
      </c>
      <c r="N38" s="100">
        <f t="shared" si="3"/>
        <v>6030038</v>
      </c>
      <c r="O38" s="100">
        <f t="shared" si="3"/>
        <v>-3341365</v>
      </c>
      <c r="P38" s="100">
        <f t="shared" si="3"/>
        <v>-2311667</v>
      </c>
      <c r="Q38" s="100">
        <f t="shared" si="3"/>
        <v>12893445</v>
      </c>
      <c r="R38" s="100">
        <f t="shared" si="3"/>
        <v>7240413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29669960</v>
      </c>
      <c r="X38" s="100">
        <f t="shared" si="3"/>
        <v>-46204146</v>
      </c>
      <c r="Y38" s="100">
        <f t="shared" si="3"/>
        <v>75874106</v>
      </c>
      <c r="Z38" s="137">
        <f>+IF(X38&lt;&gt;0,+(Y38/X38)*100,0)</f>
        <v>-164.21492997619737</v>
      </c>
      <c r="AA38" s="102">
        <f>+AA17+AA27+AA36</f>
        <v>-61605528</v>
      </c>
    </row>
    <row r="39" spans="1:27" ht="12.75">
      <c r="A39" s="249" t="s">
        <v>200</v>
      </c>
      <c r="B39" s="182"/>
      <c r="C39" s="153">
        <v>14613590</v>
      </c>
      <c r="D39" s="153"/>
      <c r="E39" s="99">
        <v>18135000</v>
      </c>
      <c r="F39" s="100">
        <v>37260379</v>
      </c>
      <c r="G39" s="100">
        <v>37260379</v>
      </c>
      <c r="H39" s="100">
        <v>63989112</v>
      </c>
      <c r="I39" s="100">
        <v>60923643</v>
      </c>
      <c r="J39" s="100">
        <v>37260379</v>
      </c>
      <c r="K39" s="100">
        <v>53659888</v>
      </c>
      <c r="L39" s="100">
        <v>51634659</v>
      </c>
      <c r="M39" s="100">
        <v>47923956</v>
      </c>
      <c r="N39" s="100">
        <v>53659888</v>
      </c>
      <c r="O39" s="100">
        <v>59689926</v>
      </c>
      <c r="P39" s="100">
        <v>56348561</v>
      </c>
      <c r="Q39" s="100">
        <v>54036894</v>
      </c>
      <c r="R39" s="100">
        <v>59689926</v>
      </c>
      <c r="S39" s="100"/>
      <c r="T39" s="100"/>
      <c r="U39" s="100"/>
      <c r="V39" s="100"/>
      <c r="W39" s="100">
        <v>37260379</v>
      </c>
      <c r="X39" s="100">
        <v>37260379</v>
      </c>
      <c r="Y39" s="100"/>
      <c r="Z39" s="137"/>
      <c r="AA39" s="102">
        <v>37260379</v>
      </c>
    </row>
    <row r="40" spans="1:27" ht="12.75">
      <c r="A40" s="269" t="s">
        <v>201</v>
      </c>
      <c r="B40" s="256"/>
      <c r="C40" s="257">
        <v>34664512</v>
      </c>
      <c r="D40" s="257"/>
      <c r="E40" s="258">
        <v>25440090</v>
      </c>
      <c r="F40" s="259">
        <v>-24345149</v>
      </c>
      <c r="G40" s="259">
        <v>63989112</v>
      </c>
      <c r="H40" s="259">
        <v>60923643</v>
      </c>
      <c r="I40" s="259">
        <v>53659888</v>
      </c>
      <c r="J40" s="259">
        <v>53659888</v>
      </c>
      <c r="K40" s="259">
        <v>51634659</v>
      </c>
      <c r="L40" s="259">
        <v>47923956</v>
      </c>
      <c r="M40" s="259">
        <v>59689926</v>
      </c>
      <c r="N40" s="259">
        <v>59689926</v>
      </c>
      <c r="O40" s="259">
        <v>56348561</v>
      </c>
      <c r="P40" s="259">
        <v>54036894</v>
      </c>
      <c r="Q40" s="259">
        <v>66930339</v>
      </c>
      <c r="R40" s="259">
        <v>66930339</v>
      </c>
      <c r="S40" s="259"/>
      <c r="T40" s="259"/>
      <c r="U40" s="259"/>
      <c r="V40" s="259"/>
      <c r="W40" s="259">
        <v>66930339</v>
      </c>
      <c r="X40" s="259">
        <v>-8943767</v>
      </c>
      <c r="Y40" s="259">
        <v>75874106</v>
      </c>
      <c r="Z40" s="260">
        <v>-848.35</v>
      </c>
      <c r="AA40" s="261">
        <v>-24345149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115170867</v>
      </c>
      <c r="D5" s="200">
        <f t="shared" si="0"/>
        <v>0</v>
      </c>
      <c r="E5" s="106">
        <f t="shared" si="0"/>
        <v>19426000</v>
      </c>
      <c r="F5" s="106">
        <f t="shared" si="0"/>
        <v>20397000</v>
      </c>
      <c r="G5" s="106">
        <f t="shared" si="0"/>
        <v>0</v>
      </c>
      <c r="H5" s="106">
        <f t="shared" si="0"/>
        <v>648829</v>
      </c>
      <c r="I5" s="106">
        <f t="shared" si="0"/>
        <v>1789463</v>
      </c>
      <c r="J5" s="106">
        <f t="shared" si="0"/>
        <v>2438292</v>
      </c>
      <c r="K5" s="106">
        <f t="shared" si="0"/>
        <v>134207</v>
      </c>
      <c r="L5" s="106">
        <f t="shared" si="0"/>
        <v>622404</v>
      </c>
      <c r="M5" s="106">
        <f t="shared" si="0"/>
        <v>783898</v>
      </c>
      <c r="N5" s="106">
        <f t="shared" si="0"/>
        <v>1540509</v>
      </c>
      <c r="O5" s="106">
        <f t="shared" si="0"/>
        <v>1869191</v>
      </c>
      <c r="P5" s="106">
        <f t="shared" si="0"/>
        <v>390522</v>
      </c>
      <c r="Q5" s="106">
        <f t="shared" si="0"/>
        <v>561472</v>
      </c>
      <c r="R5" s="106">
        <f t="shared" si="0"/>
        <v>2821185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6799986</v>
      </c>
      <c r="X5" s="106">
        <f t="shared" si="0"/>
        <v>15297750</v>
      </c>
      <c r="Y5" s="106">
        <f t="shared" si="0"/>
        <v>-8497764</v>
      </c>
      <c r="Z5" s="201">
        <f>+IF(X5&lt;&gt;0,+(Y5/X5)*100,0)</f>
        <v>-55.54911016325931</v>
      </c>
      <c r="AA5" s="199">
        <f>SUM(AA11:AA18)</f>
        <v>20397000</v>
      </c>
    </row>
    <row r="6" spans="1:27" ht="12.75">
      <c r="A6" s="291" t="s">
        <v>205</v>
      </c>
      <c r="B6" s="142"/>
      <c r="C6" s="62">
        <v>35551044</v>
      </c>
      <c r="D6" s="156"/>
      <c r="E6" s="60">
        <v>15626000</v>
      </c>
      <c r="F6" s="60">
        <v>18626000</v>
      </c>
      <c r="G6" s="60"/>
      <c r="H6" s="60"/>
      <c r="I6" s="60">
        <v>391579</v>
      </c>
      <c r="J6" s="60">
        <v>391579</v>
      </c>
      <c r="K6" s="60"/>
      <c r="L6" s="60"/>
      <c r="M6" s="60">
        <v>393579</v>
      </c>
      <c r="N6" s="60">
        <v>393579</v>
      </c>
      <c r="O6" s="60">
        <v>1574920</v>
      </c>
      <c r="P6" s="60">
        <v>390522</v>
      </c>
      <c r="Q6" s="60">
        <v>404715</v>
      </c>
      <c r="R6" s="60">
        <v>2370157</v>
      </c>
      <c r="S6" s="60"/>
      <c r="T6" s="60"/>
      <c r="U6" s="60"/>
      <c r="V6" s="60"/>
      <c r="W6" s="60">
        <v>3155315</v>
      </c>
      <c r="X6" s="60">
        <v>13969500</v>
      </c>
      <c r="Y6" s="60">
        <v>-10814185</v>
      </c>
      <c r="Z6" s="140">
        <v>-77.41</v>
      </c>
      <c r="AA6" s="155">
        <v>18626000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19327131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156757</v>
      </c>
      <c r="R10" s="60">
        <v>156757</v>
      </c>
      <c r="S10" s="60"/>
      <c r="T10" s="60"/>
      <c r="U10" s="60"/>
      <c r="V10" s="60"/>
      <c r="W10" s="60">
        <v>156757</v>
      </c>
      <c r="X10" s="60"/>
      <c r="Y10" s="60">
        <v>156757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54878175</v>
      </c>
      <c r="D11" s="294">
        <f t="shared" si="1"/>
        <v>0</v>
      </c>
      <c r="E11" s="295">
        <f t="shared" si="1"/>
        <v>15626000</v>
      </c>
      <c r="F11" s="295">
        <f t="shared" si="1"/>
        <v>18626000</v>
      </c>
      <c r="G11" s="295">
        <f t="shared" si="1"/>
        <v>0</v>
      </c>
      <c r="H11" s="295">
        <f t="shared" si="1"/>
        <v>0</v>
      </c>
      <c r="I11" s="295">
        <f t="shared" si="1"/>
        <v>391579</v>
      </c>
      <c r="J11" s="295">
        <f t="shared" si="1"/>
        <v>391579</v>
      </c>
      <c r="K11" s="295">
        <f t="shared" si="1"/>
        <v>0</v>
      </c>
      <c r="L11" s="295">
        <f t="shared" si="1"/>
        <v>0</v>
      </c>
      <c r="M11" s="295">
        <f t="shared" si="1"/>
        <v>393579</v>
      </c>
      <c r="N11" s="295">
        <f t="shared" si="1"/>
        <v>393579</v>
      </c>
      <c r="O11" s="295">
        <f t="shared" si="1"/>
        <v>1574920</v>
      </c>
      <c r="P11" s="295">
        <f t="shared" si="1"/>
        <v>390522</v>
      </c>
      <c r="Q11" s="295">
        <f t="shared" si="1"/>
        <v>561472</v>
      </c>
      <c r="R11" s="295">
        <f t="shared" si="1"/>
        <v>2526914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3312072</v>
      </c>
      <c r="X11" s="295">
        <f t="shared" si="1"/>
        <v>13969500</v>
      </c>
      <c r="Y11" s="295">
        <f t="shared" si="1"/>
        <v>-10657428</v>
      </c>
      <c r="Z11" s="296">
        <f>+IF(X11&lt;&gt;0,+(Y11/X11)*100,0)</f>
        <v>-76.29069043272845</v>
      </c>
      <c r="AA11" s="297">
        <f>SUM(AA6:AA10)</f>
        <v>18626000</v>
      </c>
    </row>
    <row r="12" spans="1:27" ht="12.75">
      <c r="A12" s="298" t="s">
        <v>211</v>
      </c>
      <c r="B12" s="136"/>
      <c r="C12" s="62">
        <v>45731876</v>
      </c>
      <c r="D12" s="156"/>
      <c r="E12" s="60">
        <v>240000</v>
      </c>
      <c r="F12" s="60"/>
      <c r="G12" s="60"/>
      <c r="H12" s="60">
        <v>648829</v>
      </c>
      <c r="I12" s="60">
        <v>1397884</v>
      </c>
      <c r="J12" s="60">
        <v>2046713</v>
      </c>
      <c r="K12" s="60">
        <v>134207</v>
      </c>
      <c r="L12" s="60">
        <v>622404</v>
      </c>
      <c r="M12" s="60">
        <v>390319</v>
      </c>
      <c r="N12" s="60">
        <v>1146930</v>
      </c>
      <c r="O12" s="60">
        <v>294271</v>
      </c>
      <c r="P12" s="60"/>
      <c r="Q12" s="60"/>
      <c r="R12" s="60">
        <v>294271</v>
      </c>
      <c r="S12" s="60"/>
      <c r="T12" s="60"/>
      <c r="U12" s="60"/>
      <c r="V12" s="60"/>
      <c r="W12" s="60">
        <v>3487914</v>
      </c>
      <c r="X12" s="60"/>
      <c r="Y12" s="60">
        <v>3487914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14560816</v>
      </c>
      <c r="D15" s="156"/>
      <c r="E15" s="60">
        <v>3560000</v>
      </c>
      <c r="F15" s="60">
        <v>1771000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1328250</v>
      </c>
      <c r="Y15" s="60">
        <v>-1328250</v>
      </c>
      <c r="Z15" s="140">
        <v>-100</v>
      </c>
      <c r="AA15" s="155">
        <v>1771000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35551044</v>
      </c>
      <c r="D36" s="156">
        <f t="shared" si="4"/>
        <v>0</v>
      </c>
      <c r="E36" s="60">
        <f t="shared" si="4"/>
        <v>15626000</v>
      </c>
      <c r="F36" s="60">
        <f t="shared" si="4"/>
        <v>18626000</v>
      </c>
      <c r="G36" s="60">
        <f t="shared" si="4"/>
        <v>0</v>
      </c>
      <c r="H36" s="60">
        <f t="shared" si="4"/>
        <v>0</v>
      </c>
      <c r="I36" s="60">
        <f t="shared" si="4"/>
        <v>391579</v>
      </c>
      <c r="J36" s="60">
        <f t="shared" si="4"/>
        <v>391579</v>
      </c>
      <c r="K36" s="60">
        <f t="shared" si="4"/>
        <v>0</v>
      </c>
      <c r="L36" s="60">
        <f t="shared" si="4"/>
        <v>0</v>
      </c>
      <c r="M36" s="60">
        <f t="shared" si="4"/>
        <v>393579</v>
      </c>
      <c r="N36" s="60">
        <f t="shared" si="4"/>
        <v>393579</v>
      </c>
      <c r="O36" s="60">
        <f t="shared" si="4"/>
        <v>1574920</v>
      </c>
      <c r="P36" s="60">
        <f t="shared" si="4"/>
        <v>390522</v>
      </c>
      <c r="Q36" s="60">
        <f t="shared" si="4"/>
        <v>404715</v>
      </c>
      <c r="R36" s="60">
        <f t="shared" si="4"/>
        <v>2370157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3155315</v>
      </c>
      <c r="X36" s="60">
        <f t="shared" si="4"/>
        <v>13969500</v>
      </c>
      <c r="Y36" s="60">
        <f t="shared" si="4"/>
        <v>-10814185</v>
      </c>
      <c r="Z36" s="140">
        <f aca="true" t="shared" si="5" ref="Z36:Z49">+IF(X36&lt;&gt;0,+(Y36/X36)*100,0)</f>
        <v>-77.41282794659796</v>
      </c>
      <c r="AA36" s="155">
        <f>AA6+AA21</f>
        <v>18626000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19327131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156757</v>
      </c>
      <c r="R40" s="60">
        <f t="shared" si="4"/>
        <v>156757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156757</v>
      </c>
      <c r="X40" s="60">
        <f t="shared" si="4"/>
        <v>0</v>
      </c>
      <c r="Y40" s="60">
        <f t="shared" si="4"/>
        <v>156757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54878175</v>
      </c>
      <c r="D41" s="294">
        <f t="shared" si="6"/>
        <v>0</v>
      </c>
      <c r="E41" s="295">
        <f t="shared" si="6"/>
        <v>15626000</v>
      </c>
      <c r="F41" s="295">
        <f t="shared" si="6"/>
        <v>18626000</v>
      </c>
      <c r="G41" s="295">
        <f t="shared" si="6"/>
        <v>0</v>
      </c>
      <c r="H41" s="295">
        <f t="shared" si="6"/>
        <v>0</v>
      </c>
      <c r="I41" s="295">
        <f t="shared" si="6"/>
        <v>391579</v>
      </c>
      <c r="J41" s="295">
        <f t="shared" si="6"/>
        <v>391579</v>
      </c>
      <c r="K41" s="295">
        <f t="shared" si="6"/>
        <v>0</v>
      </c>
      <c r="L41" s="295">
        <f t="shared" si="6"/>
        <v>0</v>
      </c>
      <c r="M41" s="295">
        <f t="shared" si="6"/>
        <v>393579</v>
      </c>
      <c r="N41" s="295">
        <f t="shared" si="6"/>
        <v>393579</v>
      </c>
      <c r="O41" s="295">
        <f t="shared" si="6"/>
        <v>1574920</v>
      </c>
      <c r="P41" s="295">
        <f t="shared" si="6"/>
        <v>390522</v>
      </c>
      <c r="Q41" s="295">
        <f t="shared" si="6"/>
        <v>561472</v>
      </c>
      <c r="R41" s="295">
        <f t="shared" si="6"/>
        <v>2526914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3312072</v>
      </c>
      <c r="X41" s="295">
        <f t="shared" si="6"/>
        <v>13969500</v>
      </c>
      <c r="Y41" s="295">
        <f t="shared" si="6"/>
        <v>-10657428</v>
      </c>
      <c r="Z41" s="296">
        <f t="shared" si="5"/>
        <v>-76.29069043272845</v>
      </c>
      <c r="AA41" s="297">
        <f>SUM(AA36:AA40)</f>
        <v>18626000</v>
      </c>
    </row>
    <row r="42" spans="1:27" ht="12.75">
      <c r="A42" s="298" t="s">
        <v>211</v>
      </c>
      <c r="B42" s="136"/>
      <c r="C42" s="95">
        <f aca="true" t="shared" si="7" ref="C42:Y48">C12+C27</f>
        <v>45731876</v>
      </c>
      <c r="D42" s="129">
        <f t="shared" si="7"/>
        <v>0</v>
      </c>
      <c r="E42" s="54">
        <f t="shared" si="7"/>
        <v>240000</v>
      </c>
      <c r="F42" s="54">
        <f t="shared" si="7"/>
        <v>0</v>
      </c>
      <c r="G42" s="54">
        <f t="shared" si="7"/>
        <v>0</v>
      </c>
      <c r="H42" s="54">
        <f t="shared" si="7"/>
        <v>648829</v>
      </c>
      <c r="I42" s="54">
        <f t="shared" si="7"/>
        <v>1397884</v>
      </c>
      <c r="J42" s="54">
        <f t="shared" si="7"/>
        <v>2046713</v>
      </c>
      <c r="K42" s="54">
        <f t="shared" si="7"/>
        <v>134207</v>
      </c>
      <c r="L42" s="54">
        <f t="shared" si="7"/>
        <v>622404</v>
      </c>
      <c r="M42" s="54">
        <f t="shared" si="7"/>
        <v>390319</v>
      </c>
      <c r="N42" s="54">
        <f t="shared" si="7"/>
        <v>1146930</v>
      </c>
      <c r="O42" s="54">
        <f t="shared" si="7"/>
        <v>294271</v>
      </c>
      <c r="P42" s="54">
        <f t="shared" si="7"/>
        <v>0</v>
      </c>
      <c r="Q42" s="54">
        <f t="shared" si="7"/>
        <v>0</v>
      </c>
      <c r="R42" s="54">
        <f t="shared" si="7"/>
        <v>294271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3487914</v>
      </c>
      <c r="X42" s="54">
        <f t="shared" si="7"/>
        <v>0</v>
      </c>
      <c r="Y42" s="54">
        <f t="shared" si="7"/>
        <v>3487914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14560816</v>
      </c>
      <c r="D45" s="129">
        <f t="shared" si="7"/>
        <v>0</v>
      </c>
      <c r="E45" s="54">
        <f t="shared" si="7"/>
        <v>3560000</v>
      </c>
      <c r="F45" s="54">
        <f t="shared" si="7"/>
        <v>1771000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1328250</v>
      </c>
      <c r="Y45" s="54">
        <f t="shared" si="7"/>
        <v>-1328250</v>
      </c>
      <c r="Z45" s="184">
        <f t="shared" si="5"/>
        <v>-100</v>
      </c>
      <c r="AA45" s="130">
        <f t="shared" si="8"/>
        <v>1771000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115170867</v>
      </c>
      <c r="D49" s="218">
        <f t="shared" si="9"/>
        <v>0</v>
      </c>
      <c r="E49" s="220">
        <f t="shared" si="9"/>
        <v>19426000</v>
      </c>
      <c r="F49" s="220">
        <f t="shared" si="9"/>
        <v>20397000</v>
      </c>
      <c r="G49" s="220">
        <f t="shared" si="9"/>
        <v>0</v>
      </c>
      <c r="H49" s="220">
        <f t="shared" si="9"/>
        <v>648829</v>
      </c>
      <c r="I49" s="220">
        <f t="shared" si="9"/>
        <v>1789463</v>
      </c>
      <c r="J49" s="220">
        <f t="shared" si="9"/>
        <v>2438292</v>
      </c>
      <c r="K49" s="220">
        <f t="shared" si="9"/>
        <v>134207</v>
      </c>
      <c r="L49" s="220">
        <f t="shared" si="9"/>
        <v>622404</v>
      </c>
      <c r="M49" s="220">
        <f t="shared" si="9"/>
        <v>783898</v>
      </c>
      <c r="N49" s="220">
        <f t="shared" si="9"/>
        <v>1540509</v>
      </c>
      <c r="O49" s="220">
        <f t="shared" si="9"/>
        <v>1869191</v>
      </c>
      <c r="P49" s="220">
        <f t="shared" si="9"/>
        <v>390522</v>
      </c>
      <c r="Q49" s="220">
        <f t="shared" si="9"/>
        <v>561472</v>
      </c>
      <c r="R49" s="220">
        <f t="shared" si="9"/>
        <v>2821185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6799986</v>
      </c>
      <c r="X49" s="220">
        <f t="shared" si="9"/>
        <v>15297750</v>
      </c>
      <c r="Y49" s="220">
        <f t="shared" si="9"/>
        <v>-8497764</v>
      </c>
      <c r="Z49" s="221">
        <f t="shared" si="5"/>
        <v>-55.54911016325931</v>
      </c>
      <c r="AA49" s="222">
        <f>SUM(AA41:AA48)</f>
        <v>20397000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19549</v>
      </c>
      <c r="H65" s="60">
        <v>19881</v>
      </c>
      <c r="I65" s="60">
        <v>22889</v>
      </c>
      <c r="J65" s="60">
        <v>62319</v>
      </c>
      <c r="K65" s="60">
        <v>23775</v>
      </c>
      <c r="L65" s="60">
        <v>23775</v>
      </c>
      <c r="M65" s="60">
        <v>36732</v>
      </c>
      <c r="N65" s="60">
        <v>84282</v>
      </c>
      <c r="O65" s="60">
        <v>16867</v>
      </c>
      <c r="P65" s="60">
        <v>19650</v>
      </c>
      <c r="Q65" s="60">
        <v>18790</v>
      </c>
      <c r="R65" s="60">
        <v>55307</v>
      </c>
      <c r="S65" s="60"/>
      <c r="T65" s="60"/>
      <c r="U65" s="60"/>
      <c r="V65" s="60"/>
      <c r="W65" s="60">
        <v>201908</v>
      </c>
      <c r="X65" s="60"/>
      <c r="Y65" s="60">
        <v>201908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6350000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6350000</v>
      </c>
      <c r="F69" s="220">
        <f t="shared" si="12"/>
        <v>0</v>
      </c>
      <c r="G69" s="220">
        <f t="shared" si="12"/>
        <v>19549</v>
      </c>
      <c r="H69" s="220">
        <f t="shared" si="12"/>
        <v>19881</v>
      </c>
      <c r="I69" s="220">
        <f t="shared" si="12"/>
        <v>22889</v>
      </c>
      <c r="J69" s="220">
        <f t="shared" si="12"/>
        <v>62319</v>
      </c>
      <c r="K69" s="220">
        <f t="shared" si="12"/>
        <v>23775</v>
      </c>
      <c r="L69" s="220">
        <f t="shared" si="12"/>
        <v>23775</v>
      </c>
      <c r="M69" s="220">
        <f t="shared" si="12"/>
        <v>36732</v>
      </c>
      <c r="N69" s="220">
        <f t="shared" si="12"/>
        <v>84282</v>
      </c>
      <c r="O69" s="220">
        <f t="shared" si="12"/>
        <v>16867</v>
      </c>
      <c r="P69" s="220">
        <f t="shared" si="12"/>
        <v>19650</v>
      </c>
      <c r="Q69" s="220">
        <f t="shared" si="12"/>
        <v>18790</v>
      </c>
      <c r="R69" s="220">
        <f t="shared" si="12"/>
        <v>55307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201908</v>
      </c>
      <c r="X69" s="220">
        <f t="shared" si="12"/>
        <v>0</v>
      </c>
      <c r="Y69" s="220">
        <f t="shared" si="12"/>
        <v>201908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54878175</v>
      </c>
      <c r="D5" s="357">
        <f t="shared" si="0"/>
        <v>0</v>
      </c>
      <c r="E5" s="356">
        <f t="shared" si="0"/>
        <v>15626000</v>
      </c>
      <c r="F5" s="358">
        <f t="shared" si="0"/>
        <v>18626000</v>
      </c>
      <c r="G5" s="358">
        <f t="shared" si="0"/>
        <v>0</v>
      </c>
      <c r="H5" s="356">
        <f t="shared" si="0"/>
        <v>0</v>
      </c>
      <c r="I5" s="356">
        <f t="shared" si="0"/>
        <v>391579</v>
      </c>
      <c r="J5" s="358">
        <f t="shared" si="0"/>
        <v>391579</v>
      </c>
      <c r="K5" s="358">
        <f t="shared" si="0"/>
        <v>0</v>
      </c>
      <c r="L5" s="356">
        <f t="shared" si="0"/>
        <v>0</v>
      </c>
      <c r="M5" s="356">
        <f t="shared" si="0"/>
        <v>393579</v>
      </c>
      <c r="N5" s="358">
        <f t="shared" si="0"/>
        <v>393579</v>
      </c>
      <c r="O5" s="358">
        <f t="shared" si="0"/>
        <v>1574920</v>
      </c>
      <c r="P5" s="356">
        <f t="shared" si="0"/>
        <v>390522</v>
      </c>
      <c r="Q5" s="356">
        <f t="shared" si="0"/>
        <v>561472</v>
      </c>
      <c r="R5" s="358">
        <f t="shared" si="0"/>
        <v>2526914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3312072</v>
      </c>
      <c r="X5" s="356">
        <f t="shared" si="0"/>
        <v>13969500</v>
      </c>
      <c r="Y5" s="358">
        <f t="shared" si="0"/>
        <v>-10657428</v>
      </c>
      <c r="Z5" s="359">
        <f>+IF(X5&lt;&gt;0,+(Y5/X5)*100,0)</f>
        <v>-76.29069043272845</v>
      </c>
      <c r="AA5" s="360">
        <f>+AA6+AA8+AA11+AA13+AA15</f>
        <v>18626000</v>
      </c>
    </row>
    <row r="6" spans="1:27" ht="12.75">
      <c r="A6" s="361" t="s">
        <v>205</v>
      </c>
      <c r="B6" s="142"/>
      <c r="C6" s="60">
        <f>+C7</f>
        <v>35551044</v>
      </c>
      <c r="D6" s="340">
        <f aca="true" t="shared" si="1" ref="D6:AA6">+D7</f>
        <v>0</v>
      </c>
      <c r="E6" s="60">
        <f t="shared" si="1"/>
        <v>15626000</v>
      </c>
      <c r="F6" s="59">
        <f t="shared" si="1"/>
        <v>18626000</v>
      </c>
      <c r="G6" s="59">
        <f t="shared" si="1"/>
        <v>0</v>
      </c>
      <c r="H6" s="60">
        <f t="shared" si="1"/>
        <v>0</v>
      </c>
      <c r="I6" s="60">
        <f t="shared" si="1"/>
        <v>391579</v>
      </c>
      <c r="J6" s="59">
        <f t="shared" si="1"/>
        <v>391579</v>
      </c>
      <c r="K6" s="59">
        <f t="shared" si="1"/>
        <v>0</v>
      </c>
      <c r="L6" s="60">
        <f t="shared" si="1"/>
        <v>0</v>
      </c>
      <c r="M6" s="60">
        <f t="shared" si="1"/>
        <v>393579</v>
      </c>
      <c r="N6" s="59">
        <f t="shared" si="1"/>
        <v>393579</v>
      </c>
      <c r="O6" s="59">
        <f t="shared" si="1"/>
        <v>1574920</v>
      </c>
      <c r="P6" s="60">
        <f t="shared" si="1"/>
        <v>390522</v>
      </c>
      <c r="Q6" s="60">
        <f t="shared" si="1"/>
        <v>404715</v>
      </c>
      <c r="R6" s="59">
        <f t="shared" si="1"/>
        <v>2370157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3155315</v>
      </c>
      <c r="X6" s="60">
        <f t="shared" si="1"/>
        <v>13969500</v>
      </c>
      <c r="Y6" s="59">
        <f t="shared" si="1"/>
        <v>-10814185</v>
      </c>
      <c r="Z6" s="61">
        <f>+IF(X6&lt;&gt;0,+(Y6/X6)*100,0)</f>
        <v>-77.41282794659796</v>
      </c>
      <c r="AA6" s="62">
        <f t="shared" si="1"/>
        <v>18626000</v>
      </c>
    </row>
    <row r="7" spans="1:27" ht="12.75">
      <c r="A7" s="291" t="s">
        <v>229</v>
      </c>
      <c r="B7" s="142"/>
      <c r="C7" s="60">
        <v>35551044</v>
      </c>
      <c r="D7" s="340"/>
      <c r="E7" s="60">
        <v>15626000</v>
      </c>
      <c r="F7" s="59">
        <v>18626000</v>
      </c>
      <c r="G7" s="59"/>
      <c r="H7" s="60"/>
      <c r="I7" s="60">
        <v>391579</v>
      </c>
      <c r="J7" s="59">
        <v>391579</v>
      </c>
      <c r="K7" s="59"/>
      <c r="L7" s="60"/>
      <c r="M7" s="60">
        <v>393579</v>
      </c>
      <c r="N7" s="59">
        <v>393579</v>
      </c>
      <c r="O7" s="59">
        <v>1574920</v>
      </c>
      <c r="P7" s="60">
        <v>390522</v>
      </c>
      <c r="Q7" s="60">
        <v>404715</v>
      </c>
      <c r="R7" s="59">
        <v>2370157</v>
      </c>
      <c r="S7" s="59"/>
      <c r="T7" s="60"/>
      <c r="U7" s="60"/>
      <c r="V7" s="59"/>
      <c r="W7" s="59">
        <v>3155315</v>
      </c>
      <c r="X7" s="60">
        <v>13969500</v>
      </c>
      <c r="Y7" s="59">
        <v>-10814185</v>
      </c>
      <c r="Z7" s="61">
        <v>-77.41</v>
      </c>
      <c r="AA7" s="62">
        <v>18626000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19327131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156757</v>
      </c>
      <c r="R15" s="59">
        <f t="shared" si="5"/>
        <v>156757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156757</v>
      </c>
      <c r="X15" s="60">
        <f t="shared" si="5"/>
        <v>0</v>
      </c>
      <c r="Y15" s="59">
        <f t="shared" si="5"/>
        <v>156757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19327131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156757</v>
      </c>
      <c r="R20" s="59">
        <v>156757</v>
      </c>
      <c r="S20" s="59"/>
      <c r="T20" s="60"/>
      <c r="U20" s="60"/>
      <c r="V20" s="59"/>
      <c r="W20" s="59">
        <v>156757</v>
      </c>
      <c r="X20" s="60"/>
      <c r="Y20" s="59">
        <v>156757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45731876</v>
      </c>
      <c r="D22" s="344">
        <f t="shared" si="6"/>
        <v>0</v>
      </c>
      <c r="E22" s="343">
        <f t="shared" si="6"/>
        <v>240000</v>
      </c>
      <c r="F22" s="345">
        <f t="shared" si="6"/>
        <v>0</v>
      </c>
      <c r="G22" s="345">
        <f t="shared" si="6"/>
        <v>0</v>
      </c>
      <c r="H22" s="343">
        <f t="shared" si="6"/>
        <v>648829</v>
      </c>
      <c r="I22" s="343">
        <f t="shared" si="6"/>
        <v>1397884</v>
      </c>
      <c r="J22" s="345">
        <f t="shared" si="6"/>
        <v>2046713</v>
      </c>
      <c r="K22" s="345">
        <f t="shared" si="6"/>
        <v>134207</v>
      </c>
      <c r="L22" s="343">
        <f t="shared" si="6"/>
        <v>622404</v>
      </c>
      <c r="M22" s="343">
        <f t="shared" si="6"/>
        <v>390319</v>
      </c>
      <c r="N22" s="345">
        <f t="shared" si="6"/>
        <v>1146930</v>
      </c>
      <c r="O22" s="345">
        <f t="shared" si="6"/>
        <v>294271</v>
      </c>
      <c r="P22" s="343">
        <f t="shared" si="6"/>
        <v>0</v>
      </c>
      <c r="Q22" s="343">
        <f t="shared" si="6"/>
        <v>0</v>
      </c>
      <c r="R22" s="345">
        <f t="shared" si="6"/>
        <v>294271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3487914</v>
      </c>
      <c r="X22" s="343">
        <f t="shared" si="6"/>
        <v>0</v>
      </c>
      <c r="Y22" s="345">
        <f t="shared" si="6"/>
        <v>3487914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>
        <v>45196</v>
      </c>
      <c r="I24" s="60">
        <v>742356</v>
      </c>
      <c r="J24" s="59">
        <v>787552</v>
      </c>
      <c r="K24" s="59"/>
      <c r="L24" s="60">
        <v>200520</v>
      </c>
      <c r="M24" s="60"/>
      <c r="N24" s="59">
        <v>200520</v>
      </c>
      <c r="O24" s="59"/>
      <c r="P24" s="60"/>
      <c r="Q24" s="60"/>
      <c r="R24" s="59"/>
      <c r="S24" s="59"/>
      <c r="T24" s="60"/>
      <c r="U24" s="60"/>
      <c r="V24" s="59"/>
      <c r="W24" s="59">
        <v>988072</v>
      </c>
      <c r="X24" s="60"/>
      <c r="Y24" s="59">
        <v>988072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>
        <v>314056</v>
      </c>
      <c r="J25" s="59">
        <v>314056</v>
      </c>
      <c r="K25" s="59">
        <v>134207</v>
      </c>
      <c r="L25" s="60">
        <v>421884</v>
      </c>
      <c r="M25" s="60">
        <v>299387</v>
      </c>
      <c r="N25" s="59">
        <v>855478</v>
      </c>
      <c r="O25" s="59"/>
      <c r="P25" s="60"/>
      <c r="Q25" s="60"/>
      <c r="R25" s="59"/>
      <c r="S25" s="59"/>
      <c r="T25" s="60"/>
      <c r="U25" s="60"/>
      <c r="V25" s="59"/>
      <c r="W25" s="59">
        <v>1169534</v>
      </c>
      <c r="X25" s="60"/>
      <c r="Y25" s="59">
        <v>1169534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>
        <v>229039</v>
      </c>
      <c r="J26" s="364">
        <v>229039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229039</v>
      </c>
      <c r="X26" s="362"/>
      <c r="Y26" s="364">
        <v>229039</v>
      </c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>
        <v>45731876</v>
      </c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240000</v>
      </c>
      <c r="F32" s="59"/>
      <c r="G32" s="59"/>
      <c r="H32" s="60">
        <v>603633</v>
      </c>
      <c r="I32" s="60">
        <v>112433</v>
      </c>
      <c r="J32" s="59">
        <v>716066</v>
      </c>
      <c r="K32" s="59"/>
      <c r="L32" s="60"/>
      <c r="M32" s="60">
        <v>90932</v>
      </c>
      <c r="N32" s="59">
        <v>90932</v>
      </c>
      <c r="O32" s="59">
        <v>294271</v>
      </c>
      <c r="P32" s="60"/>
      <c r="Q32" s="60"/>
      <c r="R32" s="59">
        <v>294271</v>
      </c>
      <c r="S32" s="59"/>
      <c r="T32" s="60"/>
      <c r="U32" s="60"/>
      <c r="V32" s="59"/>
      <c r="W32" s="59">
        <v>1101269</v>
      </c>
      <c r="X32" s="60"/>
      <c r="Y32" s="59">
        <v>1101269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14560816</v>
      </c>
      <c r="D40" s="344">
        <f t="shared" si="9"/>
        <v>0</v>
      </c>
      <c r="E40" s="343">
        <f t="shared" si="9"/>
        <v>3560000</v>
      </c>
      <c r="F40" s="345">
        <f t="shared" si="9"/>
        <v>1771000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1328250</v>
      </c>
      <c r="Y40" s="345">
        <f t="shared" si="9"/>
        <v>-1328250</v>
      </c>
      <c r="Z40" s="336">
        <f>+IF(X40&lt;&gt;0,+(Y40/X40)*100,0)</f>
        <v>-100</v>
      </c>
      <c r="AA40" s="350">
        <f>SUM(AA41:AA49)</f>
        <v>1771000</v>
      </c>
    </row>
    <row r="41" spans="1:27" ht="12.75">
      <c r="A41" s="361" t="s">
        <v>248</v>
      </c>
      <c r="B41" s="142"/>
      <c r="C41" s="362"/>
      <c r="D41" s="363"/>
      <c r="E41" s="362">
        <v>1940000</v>
      </c>
      <c r="F41" s="364">
        <v>521259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390944</v>
      </c>
      <c r="Y41" s="364">
        <v>-390944</v>
      </c>
      <c r="Z41" s="365">
        <v>-100</v>
      </c>
      <c r="AA41" s="366">
        <v>521259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630000</v>
      </c>
      <c r="F43" s="370">
        <v>340000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255000</v>
      </c>
      <c r="Y43" s="370">
        <v>-255000</v>
      </c>
      <c r="Z43" s="371">
        <v>-100</v>
      </c>
      <c r="AA43" s="303">
        <v>340000</v>
      </c>
    </row>
    <row r="44" spans="1:27" ht="12.75">
      <c r="A44" s="361" t="s">
        <v>251</v>
      </c>
      <c r="B44" s="136"/>
      <c r="C44" s="60">
        <v>4622201</v>
      </c>
      <c r="D44" s="368"/>
      <c r="E44" s="54">
        <v>350000</v>
      </c>
      <c r="F44" s="53">
        <v>769741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577306</v>
      </c>
      <c r="Y44" s="53">
        <v>-577306</v>
      </c>
      <c r="Z44" s="94">
        <v>-100</v>
      </c>
      <c r="AA44" s="95">
        <v>769741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9938615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140000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105000</v>
      </c>
      <c r="Y48" s="53">
        <v>-105000</v>
      </c>
      <c r="Z48" s="94">
        <v>-100</v>
      </c>
      <c r="AA48" s="95">
        <v>140000</v>
      </c>
    </row>
    <row r="49" spans="1:27" ht="12.75">
      <c r="A49" s="361" t="s">
        <v>93</v>
      </c>
      <c r="B49" s="136"/>
      <c r="C49" s="54"/>
      <c r="D49" s="368"/>
      <c r="E49" s="54">
        <v>640000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115170867</v>
      </c>
      <c r="D60" s="346">
        <f t="shared" si="14"/>
        <v>0</v>
      </c>
      <c r="E60" s="219">
        <f t="shared" si="14"/>
        <v>19426000</v>
      </c>
      <c r="F60" s="264">
        <f t="shared" si="14"/>
        <v>20397000</v>
      </c>
      <c r="G60" s="264">
        <f t="shared" si="14"/>
        <v>0</v>
      </c>
      <c r="H60" s="219">
        <f t="shared" si="14"/>
        <v>648829</v>
      </c>
      <c r="I60" s="219">
        <f t="shared" si="14"/>
        <v>1789463</v>
      </c>
      <c r="J60" s="264">
        <f t="shared" si="14"/>
        <v>2438292</v>
      </c>
      <c r="K60" s="264">
        <f t="shared" si="14"/>
        <v>134207</v>
      </c>
      <c r="L60" s="219">
        <f t="shared" si="14"/>
        <v>622404</v>
      </c>
      <c r="M60" s="219">
        <f t="shared" si="14"/>
        <v>783898</v>
      </c>
      <c r="N60" s="264">
        <f t="shared" si="14"/>
        <v>1540509</v>
      </c>
      <c r="O60" s="264">
        <f t="shared" si="14"/>
        <v>1869191</v>
      </c>
      <c r="P60" s="219">
        <f t="shared" si="14"/>
        <v>390522</v>
      </c>
      <c r="Q60" s="219">
        <f t="shared" si="14"/>
        <v>561472</v>
      </c>
      <c r="R60" s="264">
        <f t="shared" si="14"/>
        <v>2821185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6799986</v>
      </c>
      <c r="X60" s="219">
        <f t="shared" si="14"/>
        <v>15297750</v>
      </c>
      <c r="Y60" s="264">
        <f t="shared" si="14"/>
        <v>-8497764</v>
      </c>
      <c r="Z60" s="337">
        <f>+IF(X60&lt;&gt;0,+(Y60/X60)*100,0)</f>
        <v>-55.54911016325931</v>
      </c>
      <c r="AA60" s="232">
        <f>+AA57+AA54+AA51+AA40+AA37+AA34+AA22+AA5</f>
        <v>20397000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2017-05-05T08:47:55Z</dcterms:created>
  <dcterms:modified xsi:type="dcterms:W3CDTF">2017-05-05T08:47:58Z</dcterms:modified>
  <cp:category/>
  <cp:version/>
  <cp:contentType/>
  <cp:contentStatus/>
</cp:coreProperties>
</file>