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<sst xmlns="http://schemas.openxmlformats.org/spreadsheetml/2006/main" count="857" uniqueCount="303">
  <si>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Richmond(KZN227)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</si>
  <si>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</si>
  <si>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</si>
  <si>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</si>
  <si>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</si>
  <si>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</si>
  <si>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</si>
  <si>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</si>
  <si>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</si>
  <si>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</si>
  <si>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</si>
  <si>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</si>
  <si>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</si>
  <si>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</si>
  <si>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</si>
  <si>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</si>
  <si>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</si>
  <si>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</si>
  <si>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</si>
  <si>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</si>
  <si>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</si>
  <si>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</si>
  <si>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</si>
  <si>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</si>
  <si>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</si>
  <si>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</si>
  <si>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</si>
  <si>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</si>
  <si>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</si>
  <si>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</si>
  <si>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</si>
  <si>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</si>
  <si>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</si>
  <si>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</si>
  <si>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</si>
  <si>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</si>
  <si>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</si>
  <si>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</si>
  <si>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</si>
  <si>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</si>
  <si>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</si>
  <si>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</si>
  <si>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</si>
  <si>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</si>
  <si>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</si>
  <si>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</si>
  <si>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</si>
  <si>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</si>
  <si>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</si>
  <si>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</si>
  <si>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</si>
  <si>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</si>
  <si>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</si>
  <si>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</si>
  <si>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</si>
  <si>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</si>
  <si>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</si>
  <si>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</si>
  <si>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</si>
  <si>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</si>
  <si>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</si>
  <si>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</si>
  <si>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</si>
  <si>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</si>
  <si>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</si>
  <si>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</si>
  <si>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</si>
  <si>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</si>
  <si>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</si>
  <si>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</si>
  <si>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Richmond(KZN227)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</si>
  <si>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</si>
  <si>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</si>
  <si>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</si>
  <si>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</si>
  <si>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</si>
  <si>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</si>
  <si>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</si>
  <si>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</si>
  <si>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</si>
  <si>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</si>
  <si>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</si>
  <si>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</si>
  <si>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</si>
  <si>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</si>
  <si>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</si>
  <si>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</si>
  <si>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</si>
  <si>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</si>
  <si>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</si>
  <si>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</si>
  <si>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</si>
  <si>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</si>
  <si>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</si>
  <si>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</si>
  <si>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</si>
  <si>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</si>
  <si>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</si>
  <si>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</si>
  <si>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</si>
  <si>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Richmond(KZN227)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</si>
  <si>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</si>
  <si>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</si>
  <si>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</si>
  <si>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</si>
  <si>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</si>
  <si>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</si>
  <si>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</si>
  <si>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</si>
  <si>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</si>
  <si>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</si>
  <si>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</si>
  <si>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</si>
  <si>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</si>
  <si>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</si>
  <si>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</si>
  <si>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</si>
  <si>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</si>
  <si>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</si>
  <si>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</si>
  <si>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</si>
  <si>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</si>
  <si>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</si>
  <si>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</si>
  <si>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</si>
  <si>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</si>
  <si>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</si>
  <si>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</si>
  <si>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</si>
  <si>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Richmond(KZN227)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</si>
  <si>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</si>
  <si>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</si>
  <si>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</si>
  <si>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</si>
  <si>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</si>
  <si>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</si>
  <si>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</si>
  <si>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</si>
  <si>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</si>
  <si>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</si>
  <si>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Richmond(KZN227)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</si>
  <si>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</si>
  <si>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</si>
  <si>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</si>
  <si>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</si>
  <si>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</si>
  <si>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</si>
  <si>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</si>
  <si>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</si>
  <si>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</si>
  <si>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</si>
  <si>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</si>
  <si>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</si>
  <si>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</si>
  <si>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</si>
  <si>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</si>
  <si>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</si>
  <si>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</si>
  <si>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</si>
  <si>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</si>
  <si>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</si>
  <si>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</si>
  <si>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</si>
  <si>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</si>
  <si>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</si>
  <si>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</si>
  <si>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</si>
  <si>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</si>
  <si>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</si>
  <si>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</si>
  <si>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</si>
  <si>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</si>
  <si>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</si>
  <si>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</si>
  <si>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Richmond(KZN227)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</si>
  <si>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</si>
  <si>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</si>
  <si>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</si>
  <si>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</si>
  <si>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</si>
  <si>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</si>
  <si>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</si>
  <si>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</si>
  <si>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</si>
  <si>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</si>
  <si>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</si>
  <si>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</si>
  <si>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</si>
  <si>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</si>
  <si>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</si>
  <si>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</si>
  <si>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</si>
  <si>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</si>
  <si>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</si>
  <si>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</si>
  <si>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</si>
  <si>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</si>
  <si>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</si>
  <si>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</si>
  <si>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</si>
  <si>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</si>
  <si>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</si>
  <si>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Richmond(KZN227)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</si>
  <si>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</si>
  <si>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</si>
  <si>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</si>
  <si>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</si>
  <si>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</si>
  <si>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</si>
  <si>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</si>
  <si>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</si>
  <si>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</si>
  <si>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</si>
  <si>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</si>
  <si>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</si>
  <si>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</si>
  <si>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</si>
  <si>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</si>
  <si>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</si>
  <si>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</si>
  <si>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</si>
  <si>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</si>
  <si>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</si>
  <si>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</si>
  <si>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</si>
  <si>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</si>
  <si>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</si>
  <si>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Richmond(KZN227)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</si>
  <si>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</si>
  <si>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</si>
  <si>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</si>
  <si>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</si>
  <si>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</si>
  <si>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</si>
  <si>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</si>
  <si>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</si>
  <si>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</si>
  <si>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</si>
  <si>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</si>
  <si>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</si>
  <si>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</si>
  <si>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</si>
  <si>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</si>
  <si>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</si>
  <si>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</si>
  <si>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</si>
  <si>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</si>
  <si>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</si>
  <si>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</si>
  <si>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</si>
  <si>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</si>
  <si>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</si>
  <si>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</si>
  <si>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</si>
  <si>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</si>
  <si>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</si>
  <si>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</si>
  <si>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</si>
  <si>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</si>
  <si>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</si>
  <si>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</si>
  <si>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</si>
  <si>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</si>
  <si>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Richmond(KZN227)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</si>
  <si>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</si>
  <si>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</si>
  <si>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Richmond(KZN227)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</si>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</sst>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12267899</v>
      </c>
      <c r="C5" s="19">
        <v>0</v>
      </c>
      <c r="D5" s="59">
        <v>12250000</v>
      </c>
      <c r="E5" s="60">
        <v>12400000</v>
      </c>
      <c r="F5" s="60">
        <v>40778</v>
      </c>
      <c r="G5" s="60">
        <v>10172281</v>
      </c>
      <c r="H5" s="60">
        <v>597210</v>
      </c>
      <c r="I5" s="60">
        <v>10810269</v>
      </c>
      <c r="J5" s="60">
        <v>557400</v>
      </c>
      <c r="K5" s="60">
        <v>-1192263</v>
      </c>
      <c r="L5" s="60">
        <v>579603</v>
      </c>
      <c r="M5" s="60">
        <v>-55260</v>
      </c>
      <c r="N5" s="60">
        <v>-525480</v>
      </c>
      <c r="O5" s="60">
        <v>269595</v>
      </c>
      <c r="P5" s="60">
        <v>646196</v>
      </c>
      <c r="Q5" s="60">
        <v>390311</v>
      </c>
      <c r="R5" s="60">
        <v>0</v>
      </c>
      <c r="S5" s="60">
        <v>0</v>
      </c>
      <c r="T5" s="60">
        <v>0</v>
      </c>
      <c r="U5" s="60">
        <v>0</v>
      </c>
      <c r="V5" s="60">
        <v>11145320</v>
      </c>
      <c r="W5" s="60">
        <v>9427000</v>
      </c>
      <c r="X5" s="60">
        <v>1718320</v>
      </c>
      <c r="Y5" s="61">
        <v>18.23</v>
      </c>
      <c r="Z5" s="62">
        <v>12400000</v>
      </c>
    </row>
    <row r="6" spans="1:26" ht="12.75">
      <c r="A6" s="58" t="s">
        <v>32</v>
      </c>
      <c r="B6" s="19">
        <v>451165</v>
      </c>
      <c r="C6" s="19">
        <v>0</v>
      </c>
      <c r="D6" s="59">
        <v>450000</v>
      </c>
      <c r="E6" s="60">
        <v>500000</v>
      </c>
      <c r="F6" s="60">
        <v>40072</v>
      </c>
      <c r="G6" s="60">
        <v>43132</v>
      </c>
      <c r="H6" s="60">
        <v>42331</v>
      </c>
      <c r="I6" s="60">
        <v>125535</v>
      </c>
      <c r="J6" s="60">
        <v>41807</v>
      </c>
      <c r="K6" s="60">
        <v>41486</v>
      </c>
      <c r="L6" s="60">
        <v>41202</v>
      </c>
      <c r="M6" s="60">
        <v>124495</v>
      </c>
      <c r="N6" s="60">
        <v>34116</v>
      </c>
      <c r="O6" s="60">
        <v>40627</v>
      </c>
      <c r="P6" s="60">
        <v>40643</v>
      </c>
      <c r="Q6" s="60">
        <v>115386</v>
      </c>
      <c r="R6" s="60">
        <v>0</v>
      </c>
      <c r="S6" s="60">
        <v>0</v>
      </c>
      <c r="T6" s="60">
        <v>0</v>
      </c>
      <c r="U6" s="60">
        <v>0</v>
      </c>
      <c r="V6" s="60">
        <v>365416</v>
      </c>
      <c r="W6" s="60">
        <v>374247</v>
      </c>
      <c r="X6" s="60">
        <v>-8831</v>
      </c>
      <c r="Y6" s="61">
        <v>-2.36</v>
      </c>
      <c r="Z6" s="62">
        <v>500000</v>
      </c>
    </row>
    <row r="7" spans="1:26" ht="12.75">
      <c r="A7" s="58" t="s">
        <v>33</v>
      </c>
      <c r="B7" s="19">
        <v>3945953</v>
      </c>
      <c r="C7" s="19">
        <v>0</v>
      </c>
      <c r="D7" s="59">
        <v>4050000</v>
      </c>
      <c r="E7" s="60">
        <v>4060000</v>
      </c>
      <c r="F7" s="60">
        <v>1549434</v>
      </c>
      <c r="G7" s="60">
        <v>116946</v>
      </c>
      <c r="H7" s="60">
        <v>68229</v>
      </c>
      <c r="I7" s="60">
        <v>1734609</v>
      </c>
      <c r="J7" s="60">
        <v>800628</v>
      </c>
      <c r="K7" s="60">
        <v>-1045515</v>
      </c>
      <c r="L7" s="60">
        <v>168873</v>
      </c>
      <c r="M7" s="60">
        <v>-76014</v>
      </c>
      <c r="N7" s="60">
        <v>131187</v>
      </c>
      <c r="O7" s="60">
        <v>781241</v>
      </c>
      <c r="P7" s="60">
        <v>138557</v>
      </c>
      <c r="Q7" s="60">
        <v>1050985</v>
      </c>
      <c r="R7" s="60">
        <v>0</v>
      </c>
      <c r="S7" s="60">
        <v>0</v>
      </c>
      <c r="T7" s="60">
        <v>0</v>
      </c>
      <c r="U7" s="60">
        <v>0</v>
      </c>
      <c r="V7" s="60">
        <v>2709580</v>
      </c>
      <c r="W7" s="60">
        <v>1912500</v>
      </c>
      <c r="X7" s="60">
        <v>797080</v>
      </c>
      <c r="Y7" s="61">
        <v>41.68</v>
      </c>
      <c r="Z7" s="62">
        <v>4060000</v>
      </c>
    </row>
    <row r="8" spans="1:26" ht="12.75">
      <c r="A8" s="58" t="s">
        <v>34</v>
      </c>
      <c r="B8" s="19">
        <v>69419140</v>
      </c>
      <c r="C8" s="19">
        <v>0</v>
      </c>
      <c r="D8" s="59">
        <v>70224345</v>
      </c>
      <c r="E8" s="60">
        <v>69221000</v>
      </c>
      <c r="F8" s="60">
        <v>23243304</v>
      </c>
      <c r="G8" s="60">
        <v>9410506</v>
      </c>
      <c r="H8" s="60">
        <v>132852</v>
      </c>
      <c r="I8" s="60">
        <v>32786662</v>
      </c>
      <c r="J8" s="60">
        <v>2427227</v>
      </c>
      <c r="K8" s="60">
        <v>59935</v>
      </c>
      <c r="L8" s="60">
        <v>19877255</v>
      </c>
      <c r="M8" s="60">
        <v>22364417</v>
      </c>
      <c r="N8" s="60">
        <v>115775</v>
      </c>
      <c r="O8" s="60">
        <v>613048</v>
      </c>
      <c r="P8" s="60">
        <v>12596316</v>
      </c>
      <c r="Q8" s="60">
        <v>13325139</v>
      </c>
      <c r="R8" s="60">
        <v>0</v>
      </c>
      <c r="S8" s="60">
        <v>0</v>
      </c>
      <c r="T8" s="60">
        <v>0</v>
      </c>
      <c r="U8" s="60">
        <v>0</v>
      </c>
      <c r="V8" s="60">
        <v>68476218</v>
      </c>
      <c r="W8" s="60">
        <v>70254000</v>
      </c>
      <c r="X8" s="60">
        <v>-1777782</v>
      </c>
      <c r="Y8" s="61">
        <v>-2.53</v>
      </c>
      <c r="Z8" s="62">
        <v>69221000</v>
      </c>
    </row>
    <row r="9" spans="1:26" ht="12.75">
      <c r="A9" s="58" t="s">
        <v>35</v>
      </c>
      <c r="B9" s="19">
        <v>9370542</v>
      </c>
      <c r="C9" s="19">
        <v>0</v>
      </c>
      <c r="D9" s="59">
        <v>2631330</v>
      </c>
      <c r="E9" s="60">
        <v>4761424</v>
      </c>
      <c r="F9" s="60">
        <v>171432</v>
      </c>
      <c r="G9" s="60">
        <v>201339</v>
      </c>
      <c r="H9" s="60">
        <v>842801</v>
      </c>
      <c r="I9" s="60">
        <v>1215572</v>
      </c>
      <c r="J9" s="60">
        <v>983910</v>
      </c>
      <c r="K9" s="60">
        <v>169410</v>
      </c>
      <c r="L9" s="60">
        <v>693659</v>
      </c>
      <c r="M9" s="60">
        <v>1846979</v>
      </c>
      <c r="N9" s="60">
        <v>435755</v>
      </c>
      <c r="O9" s="60">
        <v>4278203</v>
      </c>
      <c r="P9" s="60">
        <v>-3449324</v>
      </c>
      <c r="Q9" s="60">
        <v>1264634</v>
      </c>
      <c r="R9" s="60">
        <v>0</v>
      </c>
      <c r="S9" s="60">
        <v>0</v>
      </c>
      <c r="T9" s="60">
        <v>0</v>
      </c>
      <c r="U9" s="60">
        <v>0</v>
      </c>
      <c r="V9" s="60">
        <v>4327185</v>
      </c>
      <c r="W9" s="60">
        <v>2018997</v>
      </c>
      <c r="X9" s="60">
        <v>2308188</v>
      </c>
      <c r="Y9" s="61">
        <v>114.32</v>
      </c>
      <c r="Z9" s="62">
        <v>4761424</v>
      </c>
    </row>
    <row r="10" spans="1:26" ht="22.5">
      <c r="A10" s="63" t="s">
        <v>278</v>
      </c>
      <c r="B10" s="64">
        <f>SUM(B5:B9)</f>
        <v>95454699</v>
      </c>
      <c r="C10" s="64">
        <f>SUM(C5:C9)</f>
        <v>0</v>
      </c>
      <c r="D10" s="65">
        <f aca="true" t="shared" si="0" ref="D10:Z10">SUM(D5:D9)</f>
        <v>89605675</v>
      </c>
      <c r="E10" s="66">
        <f t="shared" si="0"/>
        <v>90942424</v>
      </c>
      <c r="F10" s="66">
        <f t="shared" si="0"/>
        <v>25045020</v>
      </c>
      <c r="G10" s="66">
        <f t="shared" si="0"/>
        <v>19944204</v>
      </c>
      <c r="H10" s="66">
        <f t="shared" si="0"/>
        <v>1683423</v>
      </c>
      <c r="I10" s="66">
        <f t="shared" si="0"/>
        <v>46672647</v>
      </c>
      <c r="J10" s="66">
        <f t="shared" si="0"/>
        <v>4810972</v>
      </c>
      <c r="K10" s="66">
        <f t="shared" si="0"/>
        <v>-1966947</v>
      </c>
      <c r="L10" s="66">
        <f t="shared" si="0"/>
        <v>21360592</v>
      </c>
      <c r="M10" s="66">
        <f t="shared" si="0"/>
        <v>24204617</v>
      </c>
      <c r="N10" s="66">
        <f t="shared" si="0"/>
        <v>191353</v>
      </c>
      <c r="O10" s="66">
        <f t="shared" si="0"/>
        <v>5982714</v>
      </c>
      <c r="P10" s="66">
        <f t="shared" si="0"/>
        <v>9972388</v>
      </c>
      <c r="Q10" s="66">
        <f t="shared" si="0"/>
        <v>16146455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87023719</v>
      </c>
      <c r="W10" s="66">
        <f t="shared" si="0"/>
        <v>83986744</v>
      </c>
      <c r="X10" s="66">
        <f t="shared" si="0"/>
        <v>3036975</v>
      </c>
      <c r="Y10" s="67">
        <f>+IF(W10&lt;&gt;0,(X10/W10)*100,0)</f>
        <v>3.616017070503412</v>
      </c>
      <c r="Z10" s="68">
        <f t="shared" si="0"/>
        <v>90942424</v>
      </c>
    </row>
    <row r="11" spans="1:26" ht="12.75">
      <c r="A11" s="58" t="s">
        <v>37</v>
      </c>
      <c r="B11" s="19">
        <v>33562633</v>
      </c>
      <c r="C11" s="19">
        <v>0</v>
      </c>
      <c r="D11" s="59">
        <v>40309508</v>
      </c>
      <c r="E11" s="60">
        <v>39656740</v>
      </c>
      <c r="F11" s="60">
        <v>2942971</v>
      </c>
      <c r="G11" s="60">
        <v>2832097</v>
      </c>
      <c r="H11" s="60">
        <v>2854018</v>
      </c>
      <c r="I11" s="60">
        <v>8629086</v>
      </c>
      <c r="J11" s="60">
        <v>3006781</v>
      </c>
      <c r="K11" s="60">
        <v>4505831</v>
      </c>
      <c r="L11" s="60">
        <v>2916365</v>
      </c>
      <c r="M11" s="60">
        <v>10428977</v>
      </c>
      <c r="N11" s="60">
        <v>2983736</v>
      </c>
      <c r="O11" s="60">
        <v>2916900</v>
      </c>
      <c r="P11" s="60">
        <v>2791095</v>
      </c>
      <c r="Q11" s="60">
        <v>8691731</v>
      </c>
      <c r="R11" s="60">
        <v>0</v>
      </c>
      <c r="S11" s="60">
        <v>0</v>
      </c>
      <c r="T11" s="60">
        <v>0</v>
      </c>
      <c r="U11" s="60">
        <v>0</v>
      </c>
      <c r="V11" s="60">
        <v>27749794</v>
      </c>
      <c r="W11" s="60">
        <v>29736000</v>
      </c>
      <c r="X11" s="60">
        <v>-1986206</v>
      </c>
      <c r="Y11" s="61">
        <v>-6.68</v>
      </c>
      <c r="Z11" s="62">
        <v>39656740</v>
      </c>
    </row>
    <row r="12" spans="1:26" ht="12.75">
      <c r="A12" s="58" t="s">
        <v>38</v>
      </c>
      <c r="B12" s="19">
        <v>4202268</v>
      </c>
      <c r="C12" s="19">
        <v>0</v>
      </c>
      <c r="D12" s="59">
        <v>4641600</v>
      </c>
      <c r="E12" s="60">
        <v>4544380</v>
      </c>
      <c r="F12" s="60">
        <v>360359</v>
      </c>
      <c r="G12" s="60">
        <v>325843</v>
      </c>
      <c r="H12" s="60">
        <v>364186</v>
      </c>
      <c r="I12" s="60">
        <v>1050388</v>
      </c>
      <c r="J12" s="60">
        <v>364106</v>
      </c>
      <c r="K12" s="60">
        <v>364146</v>
      </c>
      <c r="L12" s="60">
        <v>330828</v>
      </c>
      <c r="M12" s="60">
        <v>1059080</v>
      </c>
      <c r="N12" s="60">
        <v>364146</v>
      </c>
      <c r="O12" s="60">
        <v>433925</v>
      </c>
      <c r="P12" s="60">
        <v>372493</v>
      </c>
      <c r="Q12" s="60">
        <v>1170564</v>
      </c>
      <c r="R12" s="60">
        <v>0</v>
      </c>
      <c r="S12" s="60">
        <v>0</v>
      </c>
      <c r="T12" s="60">
        <v>0</v>
      </c>
      <c r="U12" s="60">
        <v>0</v>
      </c>
      <c r="V12" s="60">
        <v>3280032</v>
      </c>
      <c r="W12" s="60">
        <v>3481497</v>
      </c>
      <c r="X12" s="60">
        <v>-201465</v>
      </c>
      <c r="Y12" s="61">
        <v>-5.79</v>
      </c>
      <c r="Z12" s="62">
        <v>4544380</v>
      </c>
    </row>
    <row r="13" spans="1:26" ht="12.75">
      <c r="A13" s="58" t="s">
        <v>279</v>
      </c>
      <c r="B13" s="19">
        <v>9607634</v>
      </c>
      <c r="C13" s="19">
        <v>0</v>
      </c>
      <c r="D13" s="59">
        <v>8922944</v>
      </c>
      <c r="E13" s="60">
        <v>11517080</v>
      </c>
      <c r="F13" s="60">
        <v>631846</v>
      </c>
      <c r="G13" s="60">
        <v>631851</v>
      </c>
      <c r="H13" s="60">
        <v>631844</v>
      </c>
      <c r="I13" s="60">
        <v>1895541</v>
      </c>
      <c r="J13" s="60">
        <v>631845</v>
      </c>
      <c r="K13" s="60">
        <v>631845</v>
      </c>
      <c r="L13" s="60">
        <v>631845</v>
      </c>
      <c r="M13" s="60">
        <v>1895535</v>
      </c>
      <c r="N13" s="60">
        <v>627409</v>
      </c>
      <c r="O13" s="60">
        <v>636268</v>
      </c>
      <c r="P13" s="60">
        <v>631846</v>
      </c>
      <c r="Q13" s="60">
        <v>1895523</v>
      </c>
      <c r="R13" s="60">
        <v>0</v>
      </c>
      <c r="S13" s="60">
        <v>0</v>
      </c>
      <c r="T13" s="60">
        <v>0</v>
      </c>
      <c r="U13" s="60">
        <v>0</v>
      </c>
      <c r="V13" s="60">
        <v>5686599</v>
      </c>
      <c r="W13" s="60">
        <v>6696747</v>
      </c>
      <c r="X13" s="60">
        <v>-1010148</v>
      </c>
      <c r="Y13" s="61">
        <v>-15.08</v>
      </c>
      <c r="Z13" s="62">
        <v>11517080</v>
      </c>
    </row>
    <row r="14" spans="1:26" ht="12.75">
      <c r="A14" s="58" t="s">
        <v>40</v>
      </c>
      <c r="B14" s="19">
        <v>616729</v>
      </c>
      <c r="C14" s="19">
        <v>0</v>
      </c>
      <c r="D14" s="59">
        <v>440000</v>
      </c>
      <c r="E14" s="60">
        <v>147800</v>
      </c>
      <c r="F14" s="60">
        <v>7149</v>
      </c>
      <c r="G14" s="60">
        <v>14918</v>
      </c>
      <c r="H14" s="60">
        <v>11977</v>
      </c>
      <c r="I14" s="60">
        <v>34044</v>
      </c>
      <c r="J14" s="60">
        <v>9779</v>
      </c>
      <c r="K14" s="60">
        <v>9339</v>
      </c>
      <c r="L14" s="60">
        <v>10478</v>
      </c>
      <c r="M14" s="60">
        <v>29596</v>
      </c>
      <c r="N14" s="60">
        <v>9597</v>
      </c>
      <c r="O14" s="60">
        <v>10231</v>
      </c>
      <c r="P14" s="60">
        <v>11290</v>
      </c>
      <c r="Q14" s="60">
        <v>31118</v>
      </c>
      <c r="R14" s="60">
        <v>0</v>
      </c>
      <c r="S14" s="60">
        <v>0</v>
      </c>
      <c r="T14" s="60">
        <v>0</v>
      </c>
      <c r="U14" s="60">
        <v>0</v>
      </c>
      <c r="V14" s="60">
        <v>94758</v>
      </c>
      <c r="W14" s="60">
        <v>330003</v>
      </c>
      <c r="X14" s="60">
        <v>-235245</v>
      </c>
      <c r="Y14" s="61">
        <v>-71.29</v>
      </c>
      <c r="Z14" s="62">
        <v>147800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1999000</v>
      </c>
      <c r="C16" s="19">
        <v>0</v>
      </c>
      <c r="D16" s="59">
        <v>550000</v>
      </c>
      <c r="E16" s="60">
        <v>890000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450000</v>
      </c>
      <c r="X16" s="60">
        <v>-450000</v>
      </c>
      <c r="Y16" s="61">
        <v>-100</v>
      </c>
      <c r="Z16" s="62">
        <v>890000</v>
      </c>
    </row>
    <row r="17" spans="1:26" ht="12.75">
      <c r="A17" s="58" t="s">
        <v>43</v>
      </c>
      <c r="B17" s="19">
        <v>36848433</v>
      </c>
      <c r="C17" s="19">
        <v>0</v>
      </c>
      <c r="D17" s="59">
        <v>43301223</v>
      </c>
      <c r="E17" s="60">
        <v>46803763</v>
      </c>
      <c r="F17" s="60">
        <v>6791958</v>
      </c>
      <c r="G17" s="60">
        <v>18032590</v>
      </c>
      <c r="H17" s="60">
        <v>5631620</v>
      </c>
      <c r="I17" s="60">
        <v>30456168</v>
      </c>
      <c r="J17" s="60">
        <v>3363291</v>
      </c>
      <c r="K17" s="60">
        <v>4834878</v>
      </c>
      <c r="L17" s="60">
        <v>1968963</v>
      </c>
      <c r="M17" s="60">
        <v>10167132</v>
      </c>
      <c r="N17" s="60">
        <v>4320647</v>
      </c>
      <c r="O17" s="60">
        <v>-17463720</v>
      </c>
      <c r="P17" s="60">
        <v>4874177</v>
      </c>
      <c r="Q17" s="60">
        <v>-8268896</v>
      </c>
      <c r="R17" s="60">
        <v>0</v>
      </c>
      <c r="S17" s="60">
        <v>0</v>
      </c>
      <c r="T17" s="60">
        <v>0</v>
      </c>
      <c r="U17" s="60">
        <v>0</v>
      </c>
      <c r="V17" s="60">
        <v>32354404</v>
      </c>
      <c r="W17" s="60">
        <v>28673744</v>
      </c>
      <c r="X17" s="60">
        <v>3680660</v>
      </c>
      <c r="Y17" s="61">
        <v>12.84</v>
      </c>
      <c r="Z17" s="62">
        <v>46803763</v>
      </c>
    </row>
    <row r="18" spans="1:26" ht="12.75">
      <c r="A18" s="70" t="s">
        <v>44</v>
      </c>
      <c r="B18" s="71">
        <f>SUM(B11:B17)</f>
        <v>86836697</v>
      </c>
      <c r="C18" s="71">
        <f>SUM(C11:C17)</f>
        <v>0</v>
      </c>
      <c r="D18" s="72">
        <f aca="true" t="shared" si="1" ref="D18:Z18">SUM(D11:D17)</f>
        <v>98165275</v>
      </c>
      <c r="E18" s="73">
        <f t="shared" si="1"/>
        <v>103559763</v>
      </c>
      <c r="F18" s="73">
        <f t="shared" si="1"/>
        <v>10734283</v>
      </c>
      <c r="G18" s="73">
        <f t="shared" si="1"/>
        <v>21837299</v>
      </c>
      <c r="H18" s="73">
        <f t="shared" si="1"/>
        <v>9493645</v>
      </c>
      <c r="I18" s="73">
        <f t="shared" si="1"/>
        <v>42065227</v>
      </c>
      <c r="J18" s="73">
        <f t="shared" si="1"/>
        <v>7375802</v>
      </c>
      <c r="K18" s="73">
        <f t="shared" si="1"/>
        <v>10346039</v>
      </c>
      <c r="L18" s="73">
        <f t="shared" si="1"/>
        <v>5858479</v>
      </c>
      <c r="M18" s="73">
        <f t="shared" si="1"/>
        <v>23580320</v>
      </c>
      <c r="N18" s="73">
        <f t="shared" si="1"/>
        <v>8305535</v>
      </c>
      <c r="O18" s="73">
        <f t="shared" si="1"/>
        <v>-13466396</v>
      </c>
      <c r="P18" s="73">
        <f t="shared" si="1"/>
        <v>8680901</v>
      </c>
      <c r="Q18" s="73">
        <f t="shared" si="1"/>
        <v>3520040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69165587</v>
      </c>
      <c r="W18" s="73">
        <f t="shared" si="1"/>
        <v>69367991</v>
      </c>
      <c r="X18" s="73">
        <f t="shared" si="1"/>
        <v>-202404</v>
      </c>
      <c r="Y18" s="67">
        <f>+IF(W18&lt;&gt;0,(X18/W18)*100,0)</f>
        <v>-0.29178299253325646</v>
      </c>
      <c r="Z18" s="74">
        <f t="shared" si="1"/>
        <v>103559763</v>
      </c>
    </row>
    <row r="19" spans="1:26" ht="12.75">
      <c r="A19" s="70" t="s">
        <v>45</v>
      </c>
      <c r="B19" s="75">
        <f>+B10-B18</f>
        <v>8618002</v>
      </c>
      <c r="C19" s="75">
        <f>+C10-C18</f>
        <v>0</v>
      </c>
      <c r="D19" s="76">
        <f aca="true" t="shared" si="2" ref="D19:Z19">+D10-D18</f>
        <v>-8559600</v>
      </c>
      <c r="E19" s="77">
        <f t="shared" si="2"/>
        <v>-12617339</v>
      </c>
      <c r="F19" s="77">
        <f t="shared" si="2"/>
        <v>14310737</v>
      </c>
      <c r="G19" s="77">
        <f t="shared" si="2"/>
        <v>-1893095</v>
      </c>
      <c r="H19" s="77">
        <f t="shared" si="2"/>
        <v>-7810222</v>
      </c>
      <c r="I19" s="77">
        <f t="shared" si="2"/>
        <v>4607420</v>
      </c>
      <c r="J19" s="77">
        <f t="shared" si="2"/>
        <v>-2564830</v>
      </c>
      <c r="K19" s="77">
        <f t="shared" si="2"/>
        <v>-12312986</v>
      </c>
      <c r="L19" s="77">
        <f t="shared" si="2"/>
        <v>15502113</v>
      </c>
      <c r="M19" s="77">
        <f t="shared" si="2"/>
        <v>624297</v>
      </c>
      <c r="N19" s="77">
        <f t="shared" si="2"/>
        <v>-8114182</v>
      </c>
      <c r="O19" s="77">
        <f t="shared" si="2"/>
        <v>19449110</v>
      </c>
      <c r="P19" s="77">
        <f t="shared" si="2"/>
        <v>1291487</v>
      </c>
      <c r="Q19" s="77">
        <f t="shared" si="2"/>
        <v>12626415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17858132</v>
      </c>
      <c r="W19" s="77">
        <f>IF(E10=E18,0,W10-W18)</f>
        <v>14618753</v>
      </c>
      <c r="X19" s="77">
        <f t="shared" si="2"/>
        <v>3239379</v>
      </c>
      <c r="Y19" s="78">
        <f>+IF(W19&lt;&gt;0,(X19/W19)*100,0)</f>
        <v>22.159065140508222</v>
      </c>
      <c r="Z19" s="79">
        <f t="shared" si="2"/>
        <v>-12617339</v>
      </c>
    </row>
    <row r="20" spans="1:26" ht="12.75">
      <c r="A20" s="58" t="s">
        <v>46</v>
      </c>
      <c r="B20" s="19">
        <v>27709178</v>
      </c>
      <c r="C20" s="19">
        <v>0</v>
      </c>
      <c r="D20" s="59">
        <v>33180655</v>
      </c>
      <c r="E20" s="60">
        <v>30867593</v>
      </c>
      <c r="F20" s="60">
        <v>147770</v>
      </c>
      <c r="G20" s="60">
        <v>1585455</v>
      </c>
      <c r="H20" s="60">
        <v>961181</v>
      </c>
      <c r="I20" s="60">
        <v>2694406</v>
      </c>
      <c r="J20" s="60">
        <v>0</v>
      </c>
      <c r="K20" s="60">
        <v>3824626</v>
      </c>
      <c r="L20" s="60">
        <v>5064976</v>
      </c>
      <c r="M20" s="60">
        <v>8889602</v>
      </c>
      <c r="N20" s="60">
        <v>197</v>
      </c>
      <c r="O20" s="60">
        <v>0</v>
      </c>
      <c r="P20" s="60">
        <v>9907785</v>
      </c>
      <c r="Q20" s="60">
        <v>9907982</v>
      </c>
      <c r="R20" s="60">
        <v>0</v>
      </c>
      <c r="S20" s="60">
        <v>0</v>
      </c>
      <c r="T20" s="60">
        <v>0</v>
      </c>
      <c r="U20" s="60">
        <v>0</v>
      </c>
      <c r="V20" s="60">
        <v>21491990</v>
      </c>
      <c r="W20" s="60">
        <v>29723400</v>
      </c>
      <c r="X20" s="60">
        <v>-8231410</v>
      </c>
      <c r="Y20" s="61">
        <v>-27.69</v>
      </c>
      <c r="Z20" s="62">
        <v>30867593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36327180</v>
      </c>
      <c r="C22" s="86">
        <f>SUM(C19:C21)</f>
        <v>0</v>
      </c>
      <c r="D22" s="87">
        <f aca="true" t="shared" si="3" ref="D22:Z22">SUM(D19:D21)</f>
        <v>24621055</v>
      </c>
      <c r="E22" s="88">
        <f t="shared" si="3"/>
        <v>18250254</v>
      </c>
      <c r="F22" s="88">
        <f t="shared" si="3"/>
        <v>14458507</v>
      </c>
      <c r="G22" s="88">
        <f t="shared" si="3"/>
        <v>-307640</v>
      </c>
      <c r="H22" s="88">
        <f t="shared" si="3"/>
        <v>-6849041</v>
      </c>
      <c r="I22" s="88">
        <f t="shared" si="3"/>
        <v>7301826</v>
      </c>
      <c r="J22" s="88">
        <f t="shared" si="3"/>
        <v>-2564830</v>
      </c>
      <c r="K22" s="88">
        <f t="shared" si="3"/>
        <v>-8488360</v>
      </c>
      <c r="L22" s="88">
        <f t="shared" si="3"/>
        <v>20567089</v>
      </c>
      <c r="M22" s="88">
        <f t="shared" si="3"/>
        <v>9513899</v>
      </c>
      <c r="N22" s="88">
        <f t="shared" si="3"/>
        <v>-8113985</v>
      </c>
      <c r="O22" s="88">
        <f t="shared" si="3"/>
        <v>19449110</v>
      </c>
      <c r="P22" s="88">
        <f t="shared" si="3"/>
        <v>11199272</v>
      </c>
      <c r="Q22" s="88">
        <f t="shared" si="3"/>
        <v>22534397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39350122</v>
      </c>
      <c r="W22" s="88">
        <f t="shared" si="3"/>
        <v>44342153</v>
      </c>
      <c r="X22" s="88">
        <f t="shared" si="3"/>
        <v>-4992031</v>
      </c>
      <c r="Y22" s="89">
        <f>+IF(W22&lt;&gt;0,(X22/W22)*100,0)</f>
        <v>-11.257980639776333</v>
      </c>
      <c r="Z22" s="90">
        <f t="shared" si="3"/>
        <v>18250254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36327180</v>
      </c>
      <c r="C24" s="75">
        <f>SUM(C22:C23)</f>
        <v>0</v>
      </c>
      <c r="D24" s="76">
        <f aca="true" t="shared" si="4" ref="D24:Z24">SUM(D22:D23)</f>
        <v>24621055</v>
      </c>
      <c r="E24" s="77">
        <f t="shared" si="4"/>
        <v>18250254</v>
      </c>
      <c r="F24" s="77">
        <f t="shared" si="4"/>
        <v>14458507</v>
      </c>
      <c r="G24" s="77">
        <f t="shared" si="4"/>
        <v>-307640</v>
      </c>
      <c r="H24" s="77">
        <f t="shared" si="4"/>
        <v>-6849041</v>
      </c>
      <c r="I24" s="77">
        <f t="shared" si="4"/>
        <v>7301826</v>
      </c>
      <c r="J24" s="77">
        <f t="shared" si="4"/>
        <v>-2564830</v>
      </c>
      <c r="K24" s="77">
        <f t="shared" si="4"/>
        <v>-8488360</v>
      </c>
      <c r="L24" s="77">
        <f t="shared" si="4"/>
        <v>20567089</v>
      </c>
      <c r="M24" s="77">
        <f t="shared" si="4"/>
        <v>9513899</v>
      </c>
      <c r="N24" s="77">
        <f t="shared" si="4"/>
        <v>-8113985</v>
      </c>
      <c r="O24" s="77">
        <f t="shared" si="4"/>
        <v>19449110</v>
      </c>
      <c r="P24" s="77">
        <f t="shared" si="4"/>
        <v>11199272</v>
      </c>
      <c r="Q24" s="77">
        <f t="shared" si="4"/>
        <v>22534397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39350122</v>
      </c>
      <c r="W24" s="77">
        <f t="shared" si="4"/>
        <v>44342153</v>
      </c>
      <c r="X24" s="77">
        <f t="shared" si="4"/>
        <v>-4992031</v>
      </c>
      <c r="Y24" s="78">
        <f>+IF(W24&lt;&gt;0,(X24/W24)*100,0)</f>
        <v>-11.257980639776333</v>
      </c>
      <c r="Z24" s="79">
        <f t="shared" si="4"/>
        <v>18250254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33034531</v>
      </c>
      <c r="C27" s="22">
        <v>0</v>
      </c>
      <c r="D27" s="99">
        <v>36320400</v>
      </c>
      <c r="E27" s="100">
        <v>39643936</v>
      </c>
      <c r="F27" s="100">
        <v>129623</v>
      </c>
      <c r="G27" s="100">
        <v>1397113</v>
      </c>
      <c r="H27" s="100">
        <v>1413253</v>
      </c>
      <c r="I27" s="100">
        <v>2939989</v>
      </c>
      <c r="J27" s="100">
        <v>1245947</v>
      </c>
      <c r="K27" s="100">
        <v>4111039</v>
      </c>
      <c r="L27" s="100">
        <v>8828879</v>
      </c>
      <c r="M27" s="100">
        <v>14185865</v>
      </c>
      <c r="N27" s="100">
        <v>441731</v>
      </c>
      <c r="O27" s="100">
        <v>3482578</v>
      </c>
      <c r="P27" s="100">
        <v>3898647</v>
      </c>
      <c r="Q27" s="100">
        <v>7822956</v>
      </c>
      <c r="R27" s="100">
        <v>0</v>
      </c>
      <c r="S27" s="100">
        <v>0</v>
      </c>
      <c r="T27" s="100">
        <v>0</v>
      </c>
      <c r="U27" s="100">
        <v>0</v>
      </c>
      <c r="V27" s="100">
        <v>24948810</v>
      </c>
      <c r="W27" s="100">
        <v>29732952</v>
      </c>
      <c r="X27" s="100">
        <v>-4784142</v>
      </c>
      <c r="Y27" s="101">
        <v>-16.09</v>
      </c>
      <c r="Z27" s="102">
        <v>39643936</v>
      </c>
    </row>
    <row r="28" spans="1:26" ht="12.75">
      <c r="A28" s="103" t="s">
        <v>46</v>
      </c>
      <c r="B28" s="19">
        <v>23902403</v>
      </c>
      <c r="C28" s="19">
        <v>0</v>
      </c>
      <c r="D28" s="59">
        <v>33056000</v>
      </c>
      <c r="E28" s="60">
        <v>30867594</v>
      </c>
      <c r="F28" s="60">
        <v>129623</v>
      </c>
      <c r="G28" s="60">
        <v>1386192</v>
      </c>
      <c r="H28" s="60">
        <v>843009</v>
      </c>
      <c r="I28" s="60">
        <v>2358824</v>
      </c>
      <c r="J28" s="60">
        <v>1245947</v>
      </c>
      <c r="K28" s="60">
        <v>2565888</v>
      </c>
      <c r="L28" s="60">
        <v>4992962</v>
      </c>
      <c r="M28" s="60">
        <v>8804797</v>
      </c>
      <c r="N28" s="60">
        <v>0</v>
      </c>
      <c r="O28" s="60">
        <v>3480171</v>
      </c>
      <c r="P28" s="60">
        <v>3366042</v>
      </c>
      <c r="Q28" s="60">
        <v>6846213</v>
      </c>
      <c r="R28" s="60">
        <v>0</v>
      </c>
      <c r="S28" s="60">
        <v>0</v>
      </c>
      <c r="T28" s="60">
        <v>0</v>
      </c>
      <c r="U28" s="60">
        <v>0</v>
      </c>
      <c r="V28" s="60">
        <v>18009834</v>
      </c>
      <c r="W28" s="60">
        <v>23150696</v>
      </c>
      <c r="X28" s="60">
        <v>-5140862</v>
      </c>
      <c r="Y28" s="61">
        <v>-22.21</v>
      </c>
      <c r="Z28" s="62">
        <v>30867594</v>
      </c>
    </row>
    <row r="29" spans="1:26" ht="12.75">
      <c r="A29" s="58" t="s">
        <v>283</v>
      </c>
      <c r="B29" s="19">
        <v>36443</v>
      </c>
      <c r="C29" s="19">
        <v>0</v>
      </c>
      <c r="D29" s="59">
        <v>0</v>
      </c>
      <c r="E29" s="60">
        <v>108000</v>
      </c>
      <c r="F29" s="60">
        <v>0</v>
      </c>
      <c r="G29" s="60">
        <v>0</v>
      </c>
      <c r="H29" s="60">
        <v>106970</v>
      </c>
      <c r="I29" s="60">
        <v>106970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10276</v>
      </c>
      <c r="Q29" s="60">
        <v>10276</v>
      </c>
      <c r="R29" s="60">
        <v>0</v>
      </c>
      <c r="S29" s="60">
        <v>0</v>
      </c>
      <c r="T29" s="60">
        <v>0</v>
      </c>
      <c r="U29" s="60">
        <v>0</v>
      </c>
      <c r="V29" s="60">
        <v>117246</v>
      </c>
      <c r="W29" s="60">
        <v>81000</v>
      </c>
      <c r="X29" s="60">
        <v>36246</v>
      </c>
      <c r="Y29" s="61">
        <v>44.75</v>
      </c>
      <c r="Z29" s="62">
        <v>108000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66800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50100</v>
      </c>
      <c r="X30" s="60">
        <v>-50100</v>
      </c>
      <c r="Y30" s="61">
        <v>-100</v>
      </c>
      <c r="Z30" s="62">
        <v>66800</v>
      </c>
    </row>
    <row r="31" spans="1:26" ht="12.75">
      <c r="A31" s="58" t="s">
        <v>53</v>
      </c>
      <c r="B31" s="19">
        <v>9095685</v>
      </c>
      <c r="C31" s="19">
        <v>0</v>
      </c>
      <c r="D31" s="59">
        <v>3264400</v>
      </c>
      <c r="E31" s="60">
        <v>8601542</v>
      </c>
      <c r="F31" s="60">
        <v>0</v>
      </c>
      <c r="G31" s="60">
        <v>10921</v>
      </c>
      <c r="H31" s="60">
        <v>463274</v>
      </c>
      <c r="I31" s="60">
        <v>474195</v>
      </c>
      <c r="J31" s="60">
        <v>0</v>
      </c>
      <c r="K31" s="60">
        <v>1545151</v>
      </c>
      <c r="L31" s="60">
        <v>3835917</v>
      </c>
      <c r="M31" s="60">
        <v>5381068</v>
      </c>
      <c r="N31" s="60">
        <v>441731</v>
      </c>
      <c r="O31" s="60">
        <v>2407</v>
      </c>
      <c r="P31" s="60">
        <v>522329</v>
      </c>
      <c r="Q31" s="60">
        <v>966467</v>
      </c>
      <c r="R31" s="60">
        <v>0</v>
      </c>
      <c r="S31" s="60">
        <v>0</v>
      </c>
      <c r="T31" s="60">
        <v>0</v>
      </c>
      <c r="U31" s="60">
        <v>0</v>
      </c>
      <c r="V31" s="60">
        <v>6821730</v>
      </c>
      <c r="W31" s="60">
        <v>6451157</v>
      </c>
      <c r="X31" s="60">
        <v>370573</v>
      </c>
      <c r="Y31" s="61">
        <v>5.74</v>
      </c>
      <c r="Z31" s="62">
        <v>8601542</v>
      </c>
    </row>
    <row r="32" spans="1:26" ht="12.75">
      <c r="A32" s="70" t="s">
        <v>54</v>
      </c>
      <c r="B32" s="22">
        <f>SUM(B28:B31)</f>
        <v>33034531</v>
      </c>
      <c r="C32" s="22">
        <f>SUM(C28:C31)</f>
        <v>0</v>
      </c>
      <c r="D32" s="99">
        <f aca="true" t="shared" si="5" ref="D32:Z32">SUM(D28:D31)</f>
        <v>36320400</v>
      </c>
      <c r="E32" s="100">
        <f t="shared" si="5"/>
        <v>39643936</v>
      </c>
      <c r="F32" s="100">
        <f t="shared" si="5"/>
        <v>129623</v>
      </c>
      <c r="G32" s="100">
        <f t="shared" si="5"/>
        <v>1397113</v>
      </c>
      <c r="H32" s="100">
        <f t="shared" si="5"/>
        <v>1413253</v>
      </c>
      <c r="I32" s="100">
        <f t="shared" si="5"/>
        <v>2939989</v>
      </c>
      <c r="J32" s="100">
        <f t="shared" si="5"/>
        <v>1245947</v>
      </c>
      <c r="K32" s="100">
        <f t="shared" si="5"/>
        <v>4111039</v>
      </c>
      <c r="L32" s="100">
        <f t="shared" si="5"/>
        <v>8828879</v>
      </c>
      <c r="M32" s="100">
        <f t="shared" si="5"/>
        <v>14185865</v>
      </c>
      <c r="N32" s="100">
        <f t="shared" si="5"/>
        <v>441731</v>
      </c>
      <c r="O32" s="100">
        <f t="shared" si="5"/>
        <v>3482578</v>
      </c>
      <c r="P32" s="100">
        <f t="shared" si="5"/>
        <v>3898647</v>
      </c>
      <c r="Q32" s="100">
        <f t="shared" si="5"/>
        <v>7822956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24948810</v>
      </c>
      <c r="W32" s="100">
        <f t="shared" si="5"/>
        <v>29732953</v>
      </c>
      <c r="X32" s="100">
        <f t="shared" si="5"/>
        <v>-4784143</v>
      </c>
      <c r="Y32" s="101">
        <f>+IF(W32&lt;&gt;0,(X32/W32)*100,0)</f>
        <v>-16.09037286003849</v>
      </c>
      <c r="Z32" s="102">
        <f t="shared" si="5"/>
        <v>39643936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74847116</v>
      </c>
      <c r="C35" s="19">
        <v>0</v>
      </c>
      <c r="D35" s="59">
        <v>63613900</v>
      </c>
      <c r="E35" s="60">
        <v>45731000</v>
      </c>
      <c r="F35" s="60">
        <v>59905233</v>
      </c>
      <c r="G35" s="60">
        <v>92342342</v>
      </c>
      <c r="H35" s="60">
        <v>92342342</v>
      </c>
      <c r="I35" s="60">
        <v>92342342</v>
      </c>
      <c r="J35" s="60">
        <v>73113369</v>
      </c>
      <c r="K35" s="60">
        <v>94976166</v>
      </c>
      <c r="L35" s="60">
        <v>81060132</v>
      </c>
      <c r="M35" s="60">
        <v>81060132</v>
      </c>
      <c r="N35" s="60">
        <v>74907120</v>
      </c>
      <c r="O35" s="60">
        <v>88280182</v>
      </c>
      <c r="P35" s="60">
        <v>94843533</v>
      </c>
      <c r="Q35" s="60">
        <v>94843533</v>
      </c>
      <c r="R35" s="60">
        <v>0</v>
      </c>
      <c r="S35" s="60">
        <v>0</v>
      </c>
      <c r="T35" s="60">
        <v>0</v>
      </c>
      <c r="U35" s="60">
        <v>0</v>
      </c>
      <c r="V35" s="60">
        <v>94843533</v>
      </c>
      <c r="W35" s="60">
        <v>34298250</v>
      </c>
      <c r="X35" s="60">
        <v>60545283</v>
      </c>
      <c r="Y35" s="61">
        <v>176.53</v>
      </c>
      <c r="Z35" s="62">
        <v>45731000</v>
      </c>
    </row>
    <row r="36" spans="1:26" ht="12.75">
      <c r="A36" s="58" t="s">
        <v>57</v>
      </c>
      <c r="B36" s="19">
        <v>172235421</v>
      </c>
      <c r="C36" s="19">
        <v>0</v>
      </c>
      <c r="D36" s="59">
        <v>160914000</v>
      </c>
      <c r="E36" s="60">
        <v>128611000</v>
      </c>
      <c r="F36" s="60">
        <v>170693570</v>
      </c>
      <c r="G36" s="60">
        <v>170298769</v>
      </c>
      <c r="H36" s="60">
        <v>170298769</v>
      </c>
      <c r="I36" s="60">
        <v>170298769</v>
      </c>
      <c r="J36" s="60">
        <v>172459553</v>
      </c>
      <c r="K36" s="60">
        <v>177373180</v>
      </c>
      <c r="L36" s="60">
        <v>185570212</v>
      </c>
      <c r="M36" s="60">
        <v>185570212</v>
      </c>
      <c r="N36" s="60">
        <v>185380099</v>
      </c>
      <c r="O36" s="60">
        <v>187716882</v>
      </c>
      <c r="P36" s="60">
        <v>190983684</v>
      </c>
      <c r="Q36" s="60">
        <v>190983684</v>
      </c>
      <c r="R36" s="60">
        <v>0</v>
      </c>
      <c r="S36" s="60">
        <v>0</v>
      </c>
      <c r="T36" s="60">
        <v>0</v>
      </c>
      <c r="U36" s="60">
        <v>0</v>
      </c>
      <c r="V36" s="60">
        <v>190983684</v>
      </c>
      <c r="W36" s="60">
        <v>96458250</v>
      </c>
      <c r="X36" s="60">
        <v>94525434</v>
      </c>
      <c r="Y36" s="61">
        <v>98</v>
      </c>
      <c r="Z36" s="62">
        <v>128611000</v>
      </c>
    </row>
    <row r="37" spans="1:26" ht="12.75">
      <c r="A37" s="58" t="s">
        <v>58</v>
      </c>
      <c r="B37" s="19">
        <v>22015113</v>
      </c>
      <c r="C37" s="19">
        <v>0</v>
      </c>
      <c r="D37" s="59">
        <v>12105900</v>
      </c>
      <c r="E37" s="60">
        <v>1500000</v>
      </c>
      <c r="F37" s="60">
        <v>16888694</v>
      </c>
      <c r="G37" s="60">
        <v>27482298</v>
      </c>
      <c r="H37" s="60">
        <v>27482298</v>
      </c>
      <c r="I37" s="60">
        <v>27482298</v>
      </c>
      <c r="J37" s="60">
        <v>19816049</v>
      </c>
      <c r="K37" s="60">
        <v>50483558</v>
      </c>
      <c r="L37" s="60">
        <v>24085565</v>
      </c>
      <c r="M37" s="60">
        <v>24085565</v>
      </c>
      <c r="N37" s="60">
        <v>25744751</v>
      </c>
      <c r="O37" s="60">
        <v>22682791</v>
      </c>
      <c r="P37" s="60">
        <v>20413573</v>
      </c>
      <c r="Q37" s="60">
        <v>20413573</v>
      </c>
      <c r="R37" s="60">
        <v>0</v>
      </c>
      <c r="S37" s="60">
        <v>0</v>
      </c>
      <c r="T37" s="60">
        <v>0</v>
      </c>
      <c r="U37" s="60">
        <v>0</v>
      </c>
      <c r="V37" s="60">
        <v>20413573</v>
      </c>
      <c r="W37" s="60">
        <v>1125000</v>
      </c>
      <c r="X37" s="60">
        <v>19288573</v>
      </c>
      <c r="Y37" s="61">
        <v>1714.54</v>
      </c>
      <c r="Z37" s="62">
        <v>1500000</v>
      </c>
    </row>
    <row r="38" spans="1:26" ht="12.75">
      <c r="A38" s="58" t="s">
        <v>59</v>
      </c>
      <c r="B38" s="19">
        <v>16061351</v>
      </c>
      <c r="C38" s="19">
        <v>0</v>
      </c>
      <c r="D38" s="59">
        <v>12870000</v>
      </c>
      <c r="E38" s="60">
        <v>12768000</v>
      </c>
      <c r="F38" s="60">
        <v>16333767</v>
      </c>
      <c r="G38" s="60">
        <v>16450434</v>
      </c>
      <c r="H38" s="60">
        <v>16450434</v>
      </c>
      <c r="I38" s="60">
        <v>16450434</v>
      </c>
      <c r="J38" s="60">
        <v>16778317</v>
      </c>
      <c r="K38" s="60">
        <v>16616518</v>
      </c>
      <c r="L38" s="60">
        <v>16726907</v>
      </c>
      <c r="M38" s="60">
        <v>16726907</v>
      </c>
      <c r="N38" s="60">
        <v>16837060</v>
      </c>
      <c r="O38" s="60">
        <v>16946966</v>
      </c>
      <c r="P38" s="60">
        <v>17056613</v>
      </c>
      <c r="Q38" s="60">
        <v>17056613</v>
      </c>
      <c r="R38" s="60">
        <v>0</v>
      </c>
      <c r="S38" s="60">
        <v>0</v>
      </c>
      <c r="T38" s="60">
        <v>0</v>
      </c>
      <c r="U38" s="60">
        <v>0</v>
      </c>
      <c r="V38" s="60">
        <v>17056613</v>
      </c>
      <c r="W38" s="60">
        <v>9576000</v>
      </c>
      <c r="X38" s="60">
        <v>7480613</v>
      </c>
      <c r="Y38" s="61">
        <v>78.12</v>
      </c>
      <c r="Z38" s="62">
        <v>12768000</v>
      </c>
    </row>
    <row r="39" spans="1:26" ht="12.75">
      <c r="A39" s="58" t="s">
        <v>60</v>
      </c>
      <c r="B39" s="19">
        <v>209006073</v>
      </c>
      <c r="C39" s="19">
        <v>0</v>
      </c>
      <c r="D39" s="59">
        <v>199552000</v>
      </c>
      <c r="E39" s="60">
        <v>160074000</v>
      </c>
      <c r="F39" s="60">
        <v>197376342</v>
      </c>
      <c r="G39" s="60">
        <v>218708379</v>
      </c>
      <c r="H39" s="60">
        <v>218708379</v>
      </c>
      <c r="I39" s="60">
        <v>218708379</v>
      </c>
      <c r="J39" s="60">
        <v>208978556</v>
      </c>
      <c r="K39" s="60">
        <v>205249270</v>
      </c>
      <c r="L39" s="60">
        <v>225817872</v>
      </c>
      <c r="M39" s="60">
        <v>225817872</v>
      </c>
      <c r="N39" s="60">
        <v>217705408</v>
      </c>
      <c r="O39" s="60">
        <v>236367307</v>
      </c>
      <c r="P39" s="60">
        <v>248357031</v>
      </c>
      <c r="Q39" s="60">
        <v>248357031</v>
      </c>
      <c r="R39" s="60">
        <v>0</v>
      </c>
      <c r="S39" s="60">
        <v>0</v>
      </c>
      <c r="T39" s="60">
        <v>0</v>
      </c>
      <c r="U39" s="60">
        <v>0</v>
      </c>
      <c r="V39" s="60">
        <v>248357031</v>
      </c>
      <c r="W39" s="60">
        <v>120055500</v>
      </c>
      <c r="X39" s="60">
        <v>128301531</v>
      </c>
      <c r="Y39" s="61">
        <v>106.87</v>
      </c>
      <c r="Z39" s="62">
        <v>160074000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33757935</v>
      </c>
      <c r="C42" s="19">
        <v>0</v>
      </c>
      <c r="D42" s="59">
        <v>37528550</v>
      </c>
      <c r="E42" s="60">
        <v>23524647</v>
      </c>
      <c r="F42" s="60">
        <v>-43037718</v>
      </c>
      <c r="G42" s="60">
        <v>-935650</v>
      </c>
      <c r="H42" s="60">
        <v>1222390</v>
      </c>
      <c r="I42" s="60">
        <v>-42750978</v>
      </c>
      <c r="J42" s="60">
        <v>-333729</v>
      </c>
      <c r="K42" s="60">
        <v>4673570</v>
      </c>
      <c r="L42" s="60">
        <v>8050710</v>
      </c>
      <c r="M42" s="60">
        <v>12390551</v>
      </c>
      <c r="N42" s="60">
        <v>760555</v>
      </c>
      <c r="O42" s="60">
        <v>3226590</v>
      </c>
      <c r="P42" s="60">
        <v>5936976</v>
      </c>
      <c r="Q42" s="60">
        <v>9924121</v>
      </c>
      <c r="R42" s="60">
        <v>0</v>
      </c>
      <c r="S42" s="60">
        <v>0</v>
      </c>
      <c r="T42" s="60">
        <v>0</v>
      </c>
      <c r="U42" s="60">
        <v>0</v>
      </c>
      <c r="V42" s="60">
        <v>-20436306</v>
      </c>
      <c r="W42" s="60">
        <v>23524647</v>
      </c>
      <c r="X42" s="60">
        <v>-43960953</v>
      </c>
      <c r="Y42" s="61">
        <v>-186.87</v>
      </c>
      <c r="Z42" s="62">
        <v>23524647</v>
      </c>
    </row>
    <row r="43" spans="1:26" ht="12.75">
      <c r="A43" s="58" t="s">
        <v>63</v>
      </c>
      <c r="B43" s="19">
        <v>-33034530</v>
      </c>
      <c r="C43" s="19">
        <v>0</v>
      </c>
      <c r="D43" s="59">
        <v>-36321000</v>
      </c>
      <c r="E43" s="60">
        <v>-12686812</v>
      </c>
      <c r="F43" s="60">
        <v>-129623</v>
      </c>
      <c r="G43" s="60">
        <v>-1397116</v>
      </c>
      <c r="H43" s="60">
        <v>-1413253</v>
      </c>
      <c r="I43" s="60">
        <v>-2939992</v>
      </c>
      <c r="J43" s="60">
        <v>-1245949</v>
      </c>
      <c r="K43" s="60">
        <v>-4111038</v>
      </c>
      <c r="L43" s="60">
        <v>-8828877</v>
      </c>
      <c r="M43" s="60">
        <v>-14185864</v>
      </c>
      <c r="N43" s="60">
        <v>-441731</v>
      </c>
      <c r="O43" s="60">
        <v>-3518627</v>
      </c>
      <c r="P43" s="60">
        <v>-3898647</v>
      </c>
      <c r="Q43" s="60">
        <v>-7859005</v>
      </c>
      <c r="R43" s="60">
        <v>0</v>
      </c>
      <c r="S43" s="60">
        <v>0</v>
      </c>
      <c r="T43" s="60">
        <v>0</v>
      </c>
      <c r="U43" s="60">
        <v>0</v>
      </c>
      <c r="V43" s="60">
        <v>-24984861</v>
      </c>
      <c r="W43" s="60">
        <v>-12686812</v>
      </c>
      <c r="X43" s="60">
        <v>-12298049</v>
      </c>
      <c r="Y43" s="61">
        <v>96.94</v>
      </c>
      <c r="Z43" s="62">
        <v>-12686812</v>
      </c>
    </row>
    <row r="44" spans="1:26" ht="12.75">
      <c r="A44" s="58" t="s">
        <v>64</v>
      </c>
      <c r="B44" s="19">
        <v>-50488</v>
      </c>
      <c r="C44" s="19">
        <v>0</v>
      </c>
      <c r="D44" s="59">
        <v>-41000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47736089</v>
      </c>
      <c r="C45" s="22">
        <v>0</v>
      </c>
      <c r="D45" s="99">
        <v>59066550</v>
      </c>
      <c r="E45" s="100">
        <v>57901007</v>
      </c>
      <c r="F45" s="100">
        <v>4578027</v>
      </c>
      <c r="G45" s="100">
        <v>2245261</v>
      </c>
      <c r="H45" s="100">
        <v>2054398</v>
      </c>
      <c r="I45" s="100">
        <v>2054398</v>
      </c>
      <c r="J45" s="100">
        <v>474720</v>
      </c>
      <c r="K45" s="100">
        <v>1037252</v>
      </c>
      <c r="L45" s="100">
        <v>259085</v>
      </c>
      <c r="M45" s="100">
        <v>259085</v>
      </c>
      <c r="N45" s="100">
        <v>577909</v>
      </c>
      <c r="O45" s="100">
        <v>285872</v>
      </c>
      <c r="P45" s="100">
        <v>2324201</v>
      </c>
      <c r="Q45" s="100">
        <v>2324201</v>
      </c>
      <c r="R45" s="100">
        <v>0</v>
      </c>
      <c r="S45" s="100">
        <v>0</v>
      </c>
      <c r="T45" s="100">
        <v>0</v>
      </c>
      <c r="U45" s="100">
        <v>0</v>
      </c>
      <c r="V45" s="100">
        <v>2324201</v>
      </c>
      <c r="W45" s="100">
        <v>57901007</v>
      </c>
      <c r="X45" s="100">
        <v>-55576806</v>
      </c>
      <c r="Y45" s="101">
        <v>-95.99</v>
      </c>
      <c r="Z45" s="102">
        <v>57901007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-798090</v>
      </c>
      <c r="C49" s="52">
        <v>0</v>
      </c>
      <c r="D49" s="129">
        <v>413843</v>
      </c>
      <c r="E49" s="54">
        <v>310848</v>
      </c>
      <c r="F49" s="54">
        <v>0</v>
      </c>
      <c r="G49" s="54">
        <v>0</v>
      </c>
      <c r="H49" s="54">
        <v>0</v>
      </c>
      <c r="I49" s="54">
        <v>254372</v>
      </c>
      <c r="J49" s="54">
        <v>0</v>
      </c>
      <c r="K49" s="54">
        <v>0</v>
      </c>
      <c r="L49" s="54">
        <v>0</v>
      </c>
      <c r="M49" s="54">
        <v>1355627</v>
      </c>
      <c r="N49" s="54">
        <v>0</v>
      </c>
      <c r="O49" s="54">
        <v>0</v>
      </c>
      <c r="P49" s="54">
        <v>0</v>
      </c>
      <c r="Q49" s="54">
        <v>188946</v>
      </c>
      <c r="R49" s="54">
        <v>0</v>
      </c>
      <c r="S49" s="54">
        <v>0</v>
      </c>
      <c r="T49" s="54">
        <v>0</v>
      </c>
      <c r="U49" s="54">
        <v>0</v>
      </c>
      <c r="V49" s="54">
        <v>10340749</v>
      </c>
      <c r="W49" s="54">
        <v>0</v>
      </c>
      <c r="X49" s="54">
        <v>12066295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77.88282988879499</v>
      </c>
      <c r="C58" s="5">
        <f>IF(C67=0,0,+(C76/C67)*100)</f>
        <v>0</v>
      </c>
      <c r="D58" s="6">
        <f aca="true" t="shared" si="6" ref="D58:Z58">IF(D67=0,0,+(D76/D67)*100)</f>
        <v>89.62993762993763</v>
      </c>
      <c r="E58" s="7">
        <f t="shared" si="6"/>
        <v>81.15544251447477</v>
      </c>
      <c r="F58" s="7">
        <f t="shared" si="6"/>
        <v>695.1330542051874</v>
      </c>
      <c r="G58" s="7">
        <f t="shared" si="6"/>
        <v>6.241958622374096</v>
      </c>
      <c r="H58" s="7">
        <f t="shared" si="6"/>
        <v>352.33037960990987</v>
      </c>
      <c r="I58" s="7">
        <f t="shared" si="6"/>
        <v>26.702399449972567</v>
      </c>
      <c r="J58" s="7">
        <f t="shared" si="6"/>
        <v>887.8564975881551</v>
      </c>
      <c r="K58" s="7">
        <f t="shared" si="6"/>
        <v>-43.94269530050504</v>
      </c>
      <c r="L58" s="7">
        <f t="shared" si="6"/>
        <v>62.421281651336024</v>
      </c>
      <c r="M58" s="7">
        <f t="shared" si="6"/>
        <v>-3771.259845185933</v>
      </c>
      <c r="N58" s="7">
        <f t="shared" si="6"/>
        <v>-101.61376734839422</v>
      </c>
      <c r="O58" s="7">
        <f t="shared" si="6"/>
        <v>344.54178429913225</v>
      </c>
      <c r="P58" s="7">
        <f t="shared" si="6"/>
        <v>88.94529786436868</v>
      </c>
      <c r="Q58" s="7">
        <f t="shared" si="6"/>
        <v>746.671439628483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95.55144529814639</v>
      </c>
      <c r="W58" s="7">
        <f t="shared" si="6"/>
        <v>103.11277487660394</v>
      </c>
      <c r="X58" s="7">
        <f t="shared" si="6"/>
        <v>0</v>
      </c>
      <c r="Y58" s="7">
        <f t="shared" si="6"/>
        <v>0</v>
      </c>
      <c r="Z58" s="8">
        <f t="shared" si="6"/>
        <v>81.15544251447477</v>
      </c>
    </row>
    <row r="59" spans="1:26" ht="12.75">
      <c r="A59" s="37" t="s">
        <v>31</v>
      </c>
      <c r="B59" s="9">
        <f aca="true" t="shared" si="7" ref="B59:Z66">IF(B68=0,0,+(B77/B68)*100)</f>
        <v>79.82491139654412</v>
      </c>
      <c r="C59" s="9">
        <f t="shared" si="7"/>
        <v>0</v>
      </c>
      <c r="D59" s="2">
        <f t="shared" si="7"/>
        <v>90</v>
      </c>
      <c r="E59" s="10">
        <f t="shared" si="7"/>
        <v>81.3896347826087</v>
      </c>
      <c r="F59" s="10">
        <f t="shared" si="7"/>
        <v>-1793.5091981950713</v>
      </c>
      <c r="G59" s="10">
        <f t="shared" si="7"/>
        <v>5.772967112302938</v>
      </c>
      <c r="H59" s="10">
        <f t="shared" si="7"/>
        <v>374.5671952069327</v>
      </c>
      <c r="I59" s="10">
        <f t="shared" si="7"/>
        <v>25.62432858817824</v>
      </c>
      <c r="J59" s="10">
        <f t="shared" si="7"/>
        <v>970.1488358292536</v>
      </c>
      <c r="K59" s="10">
        <f t="shared" si="7"/>
        <v>-38.32561448473741</v>
      </c>
      <c r="L59" s="10">
        <f t="shared" si="7"/>
        <v>62.809378201844254</v>
      </c>
      <c r="M59" s="10">
        <f t="shared" si="7"/>
        <v>-1844.3947251645423</v>
      </c>
      <c r="N59" s="10">
        <f t="shared" si="7"/>
        <v>-86.79302094958811</v>
      </c>
      <c r="O59" s="10">
        <f t="shared" si="7"/>
        <v>376.0725342768687</v>
      </c>
      <c r="P59" s="10">
        <f t="shared" si="7"/>
        <v>86.50459560188278</v>
      </c>
      <c r="Q59" s="10">
        <f t="shared" si="7"/>
        <v>1434.1614181439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94.85294703715623</v>
      </c>
      <c r="W59" s="10">
        <f t="shared" si="7"/>
        <v>103.02485415520088</v>
      </c>
      <c r="X59" s="10">
        <f t="shared" si="7"/>
        <v>0</v>
      </c>
      <c r="Y59" s="10">
        <f t="shared" si="7"/>
        <v>0</v>
      </c>
      <c r="Z59" s="11">
        <f t="shared" si="7"/>
        <v>81.3896347826087</v>
      </c>
    </row>
    <row r="60" spans="1:26" ht="12.75">
      <c r="A60" s="38" t="s">
        <v>32</v>
      </c>
      <c r="B60" s="12">
        <f t="shared" si="7"/>
        <v>46.36928839781454</v>
      </c>
      <c r="C60" s="12">
        <f t="shared" si="7"/>
        <v>0</v>
      </c>
      <c r="D60" s="3">
        <f t="shared" si="7"/>
        <v>80</v>
      </c>
      <c r="E60" s="13">
        <f t="shared" si="7"/>
        <v>81.0912</v>
      </c>
      <c r="F60" s="13">
        <f t="shared" si="7"/>
        <v>83.98382910760631</v>
      </c>
      <c r="G60" s="13">
        <f t="shared" si="7"/>
        <v>98.95669108782343</v>
      </c>
      <c r="H60" s="13">
        <f t="shared" si="7"/>
        <v>129.2386194514658</v>
      </c>
      <c r="I60" s="13">
        <f t="shared" si="7"/>
        <v>104.38841757278847</v>
      </c>
      <c r="J60" s="13">
        <f t="shared" si="7"/>
        <v>89.63092305116368</v>
      </c>
      <c r="K60" s="13">
        <f t="shared" si="7"/>
        <v>102.29957093959408</v>
      </c>
      <c r="L60" s="13">
        <f t="shared" si="7"/>
        <v>50.526673462453275</v>
      </c>
      <c r="M60" s="13">
        <f t="shared" si="7"/>
        <v>80.91087995501827</v>
      </c>
      <c r="N60" s="13">
        <f t="shared" si="7"/>
        <v>118.46347754719193</v>
      </c>
      <c r="O60" s="13">
        <f t="shared" si="7"/>
        <v>241.71610013045512</v>
      </c>
      <c r="P60" s="13">
        <f t="shared" si="7"/>
        <v>119.18903624240336</v>
      </c>
      <c r="Q60" s="13">
        <f t="shared" si="7"/>
        <v>162.1158546097447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114.61813385292379</v>
      </c>
      <c r="W60" s="13">
        <f t="shared" si="7"/>
        <v>108.33914500316635</v>
      </c>
      <c r="X60" s="13">
        <f t="shared" si="7"/>
        <v>0</v>
      </c>
      <c r="Y60" s="13">
        <f t="shared" si="7"/>
        <v>0</v>
      </c>
      <c r="Z60" s="14">
        <f t="shared" si="7"/>
        <v>81.0912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46.36928839781454</v>
      </c>
      <c r="C64" s="12">
        <f t="shared" si="7"/>
        <v>0</v>
      </c>
      <c r="D64" s="3">
        <f t="shared" si="7"/>
        <v>80</v>
      </c>
      <c r="E64" s="13">
        <f t="shared" si="7"/>
        <v>81.0912</v>
      </c>
      <c r="F64" s="13">
        <f t="shared" si="7"/>
        <v>83.98382910760631</v>
      </c>
      <c r="G64" s="13">
        <f t="shared" si="7"/>
        <v>98.95669108782343</v>
      </c>
      <c r="H64" s="13">
        <f t="shared" si="7"/>
        <v>129.2386194514658</v>
      </c>
      <c r="I64" s="13">
        <f t="shared" si="7"/>
        <v>104.38841757278847</v>
      </c>
      <c r="J64" s="13">
        <f t="shared" si="7"/>
        <v>89.63092305116368</v>
      </c>
      <c r="K64" s="13">
        <f t="shared" si="7"/>
        <v>102.29957093959408</v>
      </c>
      <c r="L64" s="13">
        <f t="shared" si="7"/>
        <v>50.526673462453275</v>
      </c>
      <c r="M64" s="13">
        <f t="shared" si="7"/>
        <v>80.91087995501827</v>
      </c>
      <c r="N64" s="13">
        <f t="shared" si="7"/>
        <v>118.46347754719193</v>
      </c>
      <c r="O64" s="13">
        <f t="shared" si="7"/>
        <v>241.71610013045512</v>
      </c>
      <c r="P64" s="13">
        <f t="shared" si="7"/>
        <v>119.18903624240336</v>
      </c>
      <c r="Q64" s="13">
        <f t="shared" si="7"/>
        <v>162.1158546097447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114.61813385292379</v>
      </c>
      <c r="W64" s="13">
        <f t="shared" si="7"/>
        <v>108.33914500316635</v>
      </c>
      <c r="X64" s="13">
        <f t="shared" si="7"/>
        <v>0</v>
      </c>
      <c r="Y64" s="13">
        <f t="shared" si="7"/>
        <v>0</v>
      </c>
      <c r="Z64" s="14">
        <f t="shared" si="7"/>
        <v>81.0912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90.66666666666666</v>
      </c>
      <c r="E66" s="16">
        <f t="shared" si="7"/>
        <v>51.587777777777774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99.9867514573397</v>
      </c>
      <c r="L66" s="16">
        <f t="shared" si="7"/>
        <v>100.01269357705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82.54044444444445</v>
      </c>
      <c r="X66" s="16">
        <f t="shared" si="7"/>
        <v>0</v>
      </c>
      <c r="Y66" s="16">
        <f t="shared" si="7"/>
        <v>0</v>
      </c>
      <c r="Z66" s="17">
        <f t="shared" si="7"/>
        <v>51.587777777777774</v>
      </c>
    </row>
    <row r="67" spans="1:26" ht="12.75" hidden="1">
      <c r="A67" s="41" t="s">
        <v>286</v>
      </c>
      <c r="B67" s="24">
        <v>11527718</v>
      </c>
      <c r="C67" s="24"/>
      <c r="D67" s="25">
        <v>12025000</v>
      </c>
      <c r="E67" s="26">
        <v>12090000</v>
      </c>
      <c r="F67" s="26">
        <v>35587</v>
      </c>
      <c r="G67" s="26">
        <v>10137411</v>
      </c>
      <c r="H67" s="26">
        <v>563921</v>
      </c>
      <c r="I67" s="26">
        <v>10736919</v>
      </c>
      <c r="J67" s="26">
        <v>528019</v>
      </c>
      <c r="K67" s="26">
        <v>-1224472</v>
      </c>
      <c r="L67" s="26">
        <v>548792</v>
      </c>
      <c r="M67" s="26">
        <v>-147661</v>
      </c>
      <c r="N67" s="26">
        <v>-569289</v>
      </c>
      <c r="O67" s="26">
        <v>240509</v>
      </c>
      <c r="P67" s="26">
        <v>587180</v>
      </c>
      <c r="Q67" s="26">
        <v>258400</v>
      </c>
      <c r="R67" s="26"/>
      <c r="S67" s="26"/>
      <c r="T67" s="26"/>
      <c r="U67" s="26"/>
      <c r="V67" s="26">
        <v>10847658</v>
      </c>
      <c r="W67" s="26">
        <v>9515497</v>
      </c>
      <c r="X67" s="26"/>
      <c r="Y67" s="25"/>
      <c r="Z67" s="27">
        <v>12090000</v>
      </c>
    </row>
    <row r="68" spans="1:26" ht="12.75" hidden="1">
      <c r="A68" s="37" t="s">
        <v>31</v>
      </c>
      <c r="B68" s="19">
        <v>10985181</v>
      </c>
      <c r="C68" s="19"/>
      <c r="D68" s="20">
        <v>11500000</v>
      </c>
      <c r="E68" s="21">
        <v>11500000</v>
      </c>
      <c r="F68" s="21">
        <v>-11524</v>
      </c>
      <c r="G68" s="21">
        <v>10086477</v>
      </c>
      <c r="H68" s="21">
        <v>513742</v>
      </c>
      <c r="I68" s="21">
        <v>10588695</v>
      </c>
      <c r="J68" s="21">
        <v>478581</v>
      </c>
      <c r="K68" s="21">
        <v>-1273506</v>
      </c>
      <c r="L68" s="21">
        <v>499712</v>
      </c>
      <c r="M68" s="21">
        <v>-295213</v>
      </c>
      <c r="N68" s="21">
        <v>-611086</v>
      </c>
      <c r="O68" s="21">
        <v>192185</v>
      </c>
      <c r="P68" s="21">
        <v>538776</v>
      </c>
      <c r="Q68" s="21">
        <v>119875</v>
      </c>
      <c r="R68" s="21"/>
      <c r="S68" s="21"/>
      <c r="T68" s="21"/>
      <c r="U68" s="21"/>
      <c r="V68" s="21">
        <v>10413357</v>
      </c>
      <c r="W68" s="21">
        <v>9085000</v>
      </c>
      <c r="X68" s="21"/>
      <c r="Y68" s="20"/>
      <c r="Z68" s="23">
        <v>11500000</v>
      </c>
    </row>
    <row r="69" spans="1:26" ht="12.75" hidden="1">
      <c r="A69" s="38" t="s">
        <v>32</v>
      </c>
      <c r="B69" s="19">
        <v>451165</v>
      </c>
      <c r="C69" s="19"/>
      <c r="D69" s="20">
        <v>450000</v>
      </c>
      <c r="E69" s="21">
        <v>500000</v>
      </c>
      <c r="F69" s="21">
        <v>40072</v>
      </c>
      <c r="G69" s="21">
        <v>43132</v>
      </c>
      <c r="H69" s="21">
        <v>42331</v>
      </c>
      <c r="I69" s="21">
        <v>125535</v>
      </c>
      <c r="J69" s="21">
        <v>41807</v>
      </c>
      <c r="K69" s="21">
        <v>41486</v>
      </c>
      <c r="L69" s="21">
        <v>41202</v>
      </c>
      <c r="M69" s="21">
        <v>124495</v>
      </c>
      <c r="N69" s="21">
        <v>34116</v>
      </c>
      <c r="O69" s="21">
        <v>40627</v>
      </c>
      <c r="P69" s="21">
        <v>40643</v>
      </c>
      <c r="Q69" s="21">
        <v>115386</v>
      </c>
      <c r="R69" s="21"/>
      <c r="S69" s="21"/>
      <c r="T69" s="21"/>
      <c r="U69" s="21"/>
      <c r="V69" s="21">
        <v>365416</v>
      </c>
      <c r="W69" s="21">
        <v>374247</v>
      </c>
      <c r="X69" s="21"/>
      <c r="Y69" s="20"/>
      <c r="Z69" s="23">
        <v>500000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451165</v>
      </c>
      <c r="C73" s="19"/>
      <c r="D73" s="20">
        <v>450000</v>
      </c>
      <c r="E73" s="21">
        <v>500000</v>
      </c>
      <c r="F73" s="21">
        <v>40072</v>
      </c>
      <c r="G73" s="21">
        <v>43132</v>
      </c>
      <c r="H73" s="21">
        <v>42331</v>
      </c>
      <c r="I73" s="21">
        <v>125535</v>
      </c>
      <c r="J73" s="21">
        <v>41807</v>
      </c>
      <c r="K73" s="21">
        <v>41486</v>
      </c>
      <c r="L73" s="21">
        <v>41202</v>
      </c>
      <c r="M73" s="21">
        <v>124495</v>
      </c>
      <c r="N73" s="21">
        <v>34116</v>
      </c>
      <c r="O73" s="21">
        <v>40627</v>
      </c>
      <c r="P73" s="21">
        <v>40643</v>
      </c>
      <c r="Q73" s="21">
        <v>115386</v>
      </c>
      <c r="R73" s="21"/>
      <c r="S73" s="21"/>
      <c r="T73" s="21"/>
      <c r="U73" s="21"/>
      <c r="V73" s="21">
        <v>365416</v>
      </c>
      <c r="W73" s="21">
        <v>374247</v>
      </c>
      <c r="X73" s="21"/>
      <c r="Y73" s="20"/>
      <c r="Z73" s="23">
        <v>500000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91372</v>
      </c>
      <c r="C75" s="28"/>
      <c r="D75" s="29">
        <v>75000</v>
      </c>
      <c r="E75" s="30">
        <v>90000</v>
      </c>
      <c r="F75" s="30">
        <v>7039</v>
      </c>
      <c r="G75" s="30">
        <v>7802</v>
      </c>
      <c r="H75" s="30">
        <v>7848</v>
      </c>
      <c r="I75" s="30">
        <v>22689</v>
      </c>
      <c r="J75" s="30">
        <v>7631</v>
      </c>
      <c r="K75" s="30">
        <v>7548</v>
      </c>
      <c r="L75" s="30">
        <v>7878</v>
      </c>
      <c r="M75" s="30">
        <v>23057</v>
      </c>
      <c r="N75" s="30">
        <v>7681</v>
      </c>
      <c r="O75" s="30">
        <v>7697</v>
      </c>
      <c r="P75" s="30">
        <v>7761</v>
      </c>
      <c r="Q75" s="30">
        <v>23139</v>
      </c>
      <c r="R75" s="30"/>
      <c r="S75" s="30"/>
      <c r="T75" s="30"/>
      <c r="U75" s="30"/>
      <c r="V75" s="30">
        <v>68885</v>
      </c>
      <c r="W75" s="30">
        <v>56250</v>
      </c>
      <c r="X75" s="30"/>
      <c r="Y75" s="29"/>
      <c r="Z75" s="31">
        <v>90000</v>
      </c>
    </row>
    <row r="76" spans="1:26" ht="12.75" hidden="1">
      <c r="A76" s="42" t="s">
        <v>287</v>
      </c>
      <c r="B76" s="32">
        <v>8978113</v>
      </c>
      <c r="C76" s="32"/>
      <c r="D76" s="33">
        <v>10778000</v>
      </c>
      <c r="E76" s="34">
        <v>9811693</v>
      </c>
      <c r="F76" s="34">
        <v>247377</v>
      </c>
      <c r="G76" s="34">
        <v>632773</v>
      </c>
      <c r="H76" s="34">
        <v>1986865</v>
      </c>
      <c r="I76" s="34">
        <v>2867015</v>
      </c>
      <c r="J76" s="34">
        <v>4688051</v>
      </c>
      <c r="K76" s="34">
        <v>538066</v>
      </c>
      <c r="L76" s="34">
        <v>342563</v>
      </c>
      <c r="M76" s="34">
        <v>5568680</v>
      </c>
      <c r="N76" s="34">
        <v>578476</v>
      </c>
      <c r="O76" s="34">
        <v>828654</v>
      </c>
      <c r="P76" s="34">
        <v>522269</v>
      </c>
      <c r="Q76" s="34">
        <v>1929399</v>
      </c>
      <c r="R76" s="34"/>
      <c r="S76" s="34"/>
      <c r="T76" s="34"/>
      <c r="U76" s="34"/>
      <c r="V76" s="34">
        <v>10365094</v>
      </c>
      <c r="W76" s="34">
        <v>9811693</v>
      </c>
      <c r="X76" s="34"/>
      <c r="Y76" s="33"/>
      <c r="Z76" s="35">
        <v>9811693</v>
      </c>
    </row>
    <row r="77" spans="1:26" ht="12.75" hidden="1">
      <c r="A77" s="37" t="s">
        <v>31</v>
      </c>
      <c r="B77" s="19">
        <v>8768911</v>
      </c>
      <c r="C77" s="19"/>
      <c r="D77" s="20">
        <v>10350000</v>
      </c>
      <c r="E77" s="21">
        <v>9359808</v>
      </c>
      <c r="F77" s="21">
        <v>206684</v>
      </c>
      <c r="G77" s="21">
        <v>582289</v>
      </c>
      <c r="H77" s="21">
        <v>1924309</v>
      </c>
      <c r="I77" s="21">
        <v>2713282</v>
      </c>
      <c r="J77" s="21">
        <v>4642948</v>
      </c>
      <c r="K77" s="21">
        <v>488079</v>
      </c>
      <c r="L77" s="21">
        <v>313866</v>
      </c>
      <c r="M77" s="21">
        <v>5444893</v>
      </c>
      <c r="N77" s="21">
        <v>530380</v>
      </c>
      <c r="O77" s="21">
        <v>722755</v>
      </c>
      <c r="P77" s="21">
        <v>466066</v>
      </c>
      <c r="Q77" s="21">
        <v>1719201</v>
      </c>
      <c r="R77" s="21"/>
      <c r="S77" s="21"/>
      <c r="T77" s="21"/>
      <c r="U77" s="21"/>
      <c r="V77" s="21">
        <v>9877376</v>
      </c>
      <c r="W77" s="21">
        <v>9359808</v>
      </c>
      <c r="X77" s="21"/>
      <c r="Y77" s="20"/>
      <c r="Z77" s="23">
        <v>9359808</v>
      </c>
    </row>
    <row r="78" spans="1:26" ht="12.75" hidden="1">
      <c r="A78" s="38" t="s">
        <v>32</v>
      </c>
      <c r="B78" s="19">
        <v>209202</v>
      </c>
      <c r="C78" s="19"/>
      <c r="D78" s="20">
        <v>360000</v>
      </c>
      <c r="E78" s="21">
        <v>405456</v>
      </c>
      <c r="F78" s="21">
        <v>33654</v>
      </c>
      <c r="G78" s="21">
        <v>42682</v>
      </c>
      <c r="H78" s="21">
        <v>54708</v>
      </c>
      <c r="I78" s="21">
        <v>131044</v>
      </c>
      <c r="J78" s="21">
        <v>37472</v>
      </c>
      <c r="K78" s="21">
        <v>42440</v>
      </c>
      <c r="L78" s="21">
        <v>20818</v>
      </c>
      <c r="M78" s="21">
        <v>100730</v>
      </c>
      <c r="N78" s="21">
        <v>40415</v>
      </c>
      <c r="O78" s="21">
        <v>98202</v>
      </c>
      <c r="P78" s="21">
        <v>48442</v>
      </c>
      <c r="Q78" s="21">
        <v>187059</v>
      </c>
      <c r="R78" s="21"/>
      <c r="S78" s="21"/>
      <c r="T78" s="21"/>
      <c r="U78" s="21"/>
      <c r="V78" s="21">
        <v>418833</v>
      </c>
      <c r="W78" s="21">
        <v>405456</v>
      </c>
      <c r="X78" s="21"/>
      <c r="Y78" s="20"/>
      <c r="Z78" s="23">
        <v>405456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209202</v>
      </c>
      <c r="C82" s="19"/>
      <c r="D82" s="20">
        <v>360000</v>
      </c>
      <c r="E82" s="21">
        <v>405456</v>
      </c>
      <c r="F82" s="21">
        <v>33654</v>
      </c>
      <c r="G82" s="21">
        <v>42682</v>
      </c>
      <c r="H82" s="21">
        <v>54708</v>
      </c>
      <c r="I82" s="21">
        <v>131044</v>
      </c>
      <c r="J82" s="21">
        <v>37472</v>
      </c>
      <c r="K82" s="21">
        <v>42440</v>
      </c>
      <c r="L82" s="21">
        <v>20818</v>
      </c>
      <c r="M82" s="21">
        <v>100730</v>
      </c>
      <c r="N82" s="21">
        <v>40415</v>
      </c>
      <c r="O82" s="21">
        <v>98202</v>
      </c>
      <c r="P82" s="21">
        <v>48442</v>
      </c>
      <c r="Q82" s="21">
        <v>187059</v>
      </c>
      <c r="R82" s="21"/>
      <c r="S82" s="21"/>
      <c r="T82" s="21"/>
      <c r="U82" s="21"/>
      <c r="V82" s="21">
        <v>418833</v>
      </c>
      <c r="W82" s="21">
        <v>405456</v>
      </c>
      <c r="X82" s="21"/>
      <c r="Y82" s="20"/>
      <c r="Z82" s="23">
        <v>405456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68000</v>
      </c>
      <c r="E84" s="30">
        <v>46429</v>
      </c>
      <c r="F84" s="30">
        <v>7039</v>
      </c>
      <c r="G84" s="30">
        <v>7802</v>
      </c>
      <c r="H84" s="30">
        <v>7848</v>
      </c>
      <c r="I84" s="30">
        <v>22689</v>
      </c>
      <c r="J84" s="30">
        <v>7631</v>
      </c>
      <c r="K84" s="30">
        <v>7547</v>
      </c>
      <c r="L84" s="30">
        <v>7879</v>
      </c>
      <c r="M84" s="30">
        <v>23057</v>
      </c>
      <c r="N84" s="30">
        <v>7681</v>
      </c>
      <c r="O84" s="30">
        <v>7697</v>
      </c>
      <c r="P84" s="30">
        <v>7761</v>
      </c>
      <c r="Q84" s="30">
        <v>23139</v>
      </c>
      <c r="R84" s="30"/>
      <c r="S84" s="30"/>
      <c r="T84" s="30"/>
      <c r="U84" s="30"/>
      <c r="V84" s="30">
        <v>68885</v>
      </c>
      <c r="W84" s="30">
        <v>46429</v>
      </c>
      <c r="X84" s="30"/>
      <c r="Y84" s="29"/>
      <c r="Z84" s="31">
        <v>46429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3580417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3580417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3580417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2058300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2058300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5638717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71201140</v>
      </c>
      <c r="D5" s="153">
        <f>SUM(D6:D8)</f>
        <v>0</v>
      </c>
      <c r="E5" s="154">
        <f t="shared" si="0"/>
        <v>73765845</v>
      </c>
      <c r="F5" s="100">
        <f t="shared" si="0"/>
        <v>70648667</v>
      </c>
      <c r="G5" s="100">
        <f t="shared" si="0"/>
        <v>24837318</v>
      </c>
      <c r="H5" s="100">
        <f t="shared" si="0"/>
        <v>9835957</v>
      </c>
      <c r="I5" s="100">
        <f t="shared" si="0"/>
        <v>774120</v>
      </c>
      <c r="J5" s="100">
        <f t="shared" si="0"/>
        <v>35447395</v>
      </c>
      <c r="K5" s="100">
        <f t="shared" si="0"/>
        <v>1493542</v>
      </c>
      <c r="L5" s="100">
        <f t="shared" si="0"/>
        <v>-2180550</v>
      </c>
      <c r="M5" s="100">
        <f t="shared" si="0"/>
        <v>19020717</v>
      </c>
      <c r="N5" s="100">
        <f t="shared" si="0"/>
        <v>18333709</v>
      </c>
      <c r="O5" s="100">
        <f t="shared" si="0"/>
        <v>-254045</v>
      </c>
      <c r="P5" s="100">
        <f t="shared" si="0"/>
        <v>1286491</v>
      </c>
      <c r="Q5" s="100">
        <f t="shared" si="0"/>
        <v>12495974</v>
      </c>
      <c r="R5" s="100">
        <f t="shared" si="0"/>
        <v>13528420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67309524</v>
      </c>
      <c r="X5" s="100">
        <f t="shared" si="0"/>
        <v>58431100</v>
      </c>
      <c r="Y5" s="100">
        <f t="shared" si="0"/>
        <v>8878424</v>
      </c>
      <c r="Z5" s="137">
        <f>+IF(X5&lt;&gt;0,+(Y5/X5)*100,0)</f>
        <v>15.194689129590236</v>
      </c>
      <c r="AA5" s="153">
        <f>SUM(AA6:AA8)</f>
        <v>70648667</v>
      </c>
    </row>
    <row r="6" spans="1:27" ht="12.75">
      <c r="A6" s="138" t="s">
        <v>75</v>
      </c>
      <c r="B6" s="136"/>
      <c r="C6" s="155">
        <v>4545000</v>
      </c>
      <c r="D6" s="155"/>
      <c r="E6" s="156">
        <v>2659000</v>
      </c>
      <c r="F6" s="60">
        <v>2659000</v>
      </c>
      <c r="G6" s="60"/>
      <c r="H6" s="60">
        <v>1116780</v>
      </c>
      <c r="I6" s="60"/>
      <c r="J6" s="60">
        <v>1116780</v>
      </c>
      <c r="K6" s="60"/>
      <c r="L6" s="60"/>
      <c r="M6" s="60">
        <v>877470</v>
      </c>
      <c r="N6" s="60">
        <v>877470</v>
      </c>
      <c r="O6" s="60"/>
      <c r="P6" s="60"/>
      <c r="Q6" s="60">
        <v>664750</v>
      </c>
      <c r="R6" s="60">
        <v>664750</v>
      </c>
      <c r="S6" s="60"/>
      <c r="T6" s="60"/>
      <c r="U6" s="60"/>
      <c r="V6" s="60"/>
      <c r="W6" s="60">
        <v>2659000</v>
      </c>
      <c r="X6" s="60">
        <v>2659000</v>
      </c>
      <c r="Y6" s="60"/>
      <c r="Z6" s="140">
        <v>0</v>
      </c>
      <c r="AA6" s="155">
        <v>2659000</v>
      </c>
    </row>
    <row r="7" spans="1:27" ht="12.75">
      <c r="A7" s="138" t="s">
        <v>76</v>
      </c>
      <c r="B7" s="136"/>
      <c r="C7" s="157">
        <v>65664160</v>
      </c>
      <c r="D7" s="157"/>
      <c r="E7" s="158">
        <v>70996845</v>
      </c>
      <c r="F7" s="159">
        <v>67685445</v>
      </c>
      <c r="G7" s="159">
        <v>24835102</v>
      </c>
      <c r="H7" s="159">
        <v>8703869</v>
      </c>
      <c r="I7" s="159">
        <v>773209</v>
      </c>
      <c r="J7" s="159">
        <v>34312180</v>
      </c>
      <c r="K7" s="159">
        <v>1483007</v>
      </c>
      <c r="L7" s="159">
        <v>-2181461</v>
      </c>
      <c r="M7" s="159">
        <v>18143641</v>
      </c>
      <c r="N7" s="159">
        <v>17445187</v>
      </c>
      <c r="O7" s="159">
        <v>-278409</v>
      </c>
      <c r="P7" s="159">
        <v>1285580</v>
      </c>
      <c r="Q7" s="159">
        <v>11830313</v>
      </c>
      <c r="R7" s="159">
        <v>12837484</v>
      </c>
      <c r="S7" s="159"/>
      <c r="T7" s="159"/>
      <c r="U7" s="159"/>
      <c r="V7" s="159"/>
      <c r="W7" s="159">
        <v>64594851</v>
      </c>
      <c r="X7" s="159">
        <v>55712100</v>
      </c>
      <c r="Y7" s="159">
        <v>8882751</v>
      </c>
      <c r="Z7" s="141">
        <v>15.94</v>
      </c>
      <c r="AA7" s="157">
        <v>67685445</v>
      </c>
    </row>
    <row r="8" spans="1:27" ht="12.75">
      <c r="A8" s="138" t="s">
        <v>77</v>
      </c>
      <c r="B8" s="136"/>
      <c r="C8" s="155">
        <v>991980</v>
      </c>
      <c r="D8" s="155"/>
      <c r="E8" s="156">
        <v>110000</v>
      </c>
      <c r="F8" s="60">
        <v>304222</v>
      </c>
      <c r="G8" s="60">
        <v>2216</v>
      </c>
      <c r="H8" s="60">
        <v>15308</v>
      </c>
      <c r="I8" s="60">
        <v>911</v>
      </c>
      <c r="J8" s="60">
        <v>18435</v>
      </c>
      <c r="K8" s="60">
        <v>10535</v>
      </c>
      <c r="L8" s="60">
        <v>911</v>
      </c>
      <c r="M8" s="60">
        <v>-394</v>
      </c>
      <c r="N8" s="60">
        <v>11052</v>
      </c>
      <c r="O8" s="60">
        <v>24364</v>
      </c>
      <c r="P8" s="60">
        <v>911</v>
      </c>
      <c r="Q8" s="60">
        <v>911</v>
      </c>
      <c r="R8" s="60">
        <v>26186</v>
      </c>
      <c r="S8" s="60"/>
      <c r="T8" s="60"/>
      <c r="U8" s="60"/>
      <c r="V8" s="60"/>
      <c r="W8" s="60">
        <v>55673</v>
      </c>
      <c r="X8" s="60">
        <v>60000</v>
      </c>
      <c r="Y8" s="60">
        <v>-4327</v>
      </c>
      <c r="Z8" s="140">
        <v>-7.21</v>
      </c>
      <c r="AA8" s="155">
        <v>304222</v>
      </c>
    </row>
    <row r="9" spans="1:27" ht="12.75">
      <c r="A9" s="135" t="s">
        <v>78</v>
      </c>
      <c r="B9" s="136"/>
      <c r="C9" s="153">
        <f aca="true" t="shared" si="1" ref="C9:Y9">SUM(C10:C14)</f>
        <v>9314466</v>
      </c>
      <c r="D9" s="153">
        <f>SUM(D10:D14)</f>
        <v>0</v>
      </c>
      <c r="E9" s="154">
        <f t="shared" si="1"/>
        <v>2842500</v>
      </c>
      <c r="F9" s="100">
        <f t="shared" si="1"/>
        <v>5204994</v>
      </c>
      <c r="G9" s="100">
        <f t="shared" si="1"/>
        <v>119306</v>
      </c>
      <c r="H9" s="100">
        <f t="shared" si="1"/>
        <v>343226</v>
      </c>
      <c r="I9" s="100">
        <f t="shared" si="1"/>
        <v>816521</v>
      </c>
      <c r="J9" s="100">
        <f t="shared" si="1"/>
        <v>1279053</v>
      </c>
      <c r="K9" s="100">
        <f t="shared" si="1"/>
        <v>1784942</v>
      </c>
      <c r="L9" s="100">
        <f t="shared" si="1"/>
        <v>103836</v>
      </c>
      <c r="M9" s="100">
        <f t="shared" si="1"/>
        <v>519585</v>
      </c>
      <c r="N9" s="100">
        <f t="shared" si="1"/>
        <v>2408363</v>
      </c>
      <c r="O9" s="100">
        <f t="shared" si="1"/>
        <v>326847</v>
      </c>
      <c r="P9" s="100">
        <f t="shared" si="1"/>
        <v>122663</v>
      </c>
      <c r="Q9" s="100">
        <f t="shared" si="1"/>
        <v>582883</v>
      </c>
      <c r="R9" s="100">
        <f t="shared" si="1"/>
        <v>1032393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4719809</v>
      </c>
      <c r="X9" s="100">
        <f t="shared" si="1"/>
        <v>2532247</v>
      </c>
      <c r="Y9" s="100">
        <f t="shared" si="1"/>
        <v>2187562</v>
      </c>
      <c r="Z9" s="137">
        <f>+IF(X9&lt;&gt;0,+(Y9/X9)*100,0)</f>
        <v>86.38817619292273</v>
      </c>
      <c r="AA9" s="153">
        <f>SUM(AA10:AA14)</f>
        <v>5204994</v>
      </c>
    </row>
    <row r="10" spans="1:27" ht="12.75">
      <c r="A10" s="138" t="s">
        <v>79</v>
      </c>
      <c r="B10" s="136"/>
      <c r="C10" s="155">
        <v>2780313</v>
      </c>
      <c r="D10" s="155"/>
      <c r="E10" s="156">
        <v>1905500</v>
      </c>
      <c r="F10" s="60">
        <v>2243500</v>
      </c>
      <c r="G10" s="60">
        <v>93692</v>
      </c>
      <c r="H10" s="60">
        <v>323671</v>
      </c>
      <c r="I10" s="60">
        <v>89966</v>
      </c>
      <c r="J10" s="60">
        <v>507329</v>
      </c>
      <c r="K10" s="60">
        <v>940507</v>
      </c>
      <c r="L10" s="60">
        <v>84724</v>
      </c>
      <c r="M10" s="60">
        <v>-18449</v>
      </c>
      <c r="N10" s="60">
        <v>1006782</v>
      </c>
      <c r="O10" s="60">
        <v>50227</v>
      </c>
      <c r="P10" s="60">
        <v>54968</v>
      </c>
      <c r="Q10" s="60">
        <v>202882</v>
      </c>
      <c r="R10" s="60">
        <v>308077</v>
      </c>
      <c r="S10" s="60"/>
      <c r="T10" s="60"/>
      <c r="U10" s="60"/>
      <c r="V10" s="60"/>
      <c r="W10" s="60">
        <v>1822188</v>
      </c>
      <c r="X10" s="60">
        <v>1827747</v>
      </c>
      <c r="Y10" s="60">
        <v>-5559</v>
      </c>
      <c r="Z10" s="140">
        <v>-0.3</v>
      </c>
      <c r="AA10" s="155">
        <v>2243500</v>
      </c>
    </row>
    <row r="11" spans="1:27" ht="12.75">
      <c r="A11" s="138" t="s">
        <v>80</v>
      </c>
      <c r="B11" s="136"/>
      <c r="C11" s="155">
        <v>5583580</v>
      </c>
      <c r="D11" s="155"/>
      <c r="E11" s="156">
        <v>7000</v>
      </c>
      <c r="F11" s="60">
        <v>2266494</v>
      </c>
      <c r="G11" s="60"/>
      <c r="H11" s="60"/>
      <c r="I11" s="60">
        <v>688852</v>
      </c>
      <c r="J11" s="60">
        <v>688852</v>
      </c>
      <c r="K11" s="60">
        <v>828494</v>
      </c>
      <c r="L11" s="60">
        <v>8609</v>
      </c>
      <c r="M11" s="60">
        <v>559228</v>
      </c>
      <c r="N11" s="60">
        <v>1396331</v>
      </c>
      <c r="O11" s="60">
        <v>259938</v>
      </c>
      <c r="P11" s="60">
        <v>39860</v>
      </c>
      <c r="Q11" s="60">
        <v>378950</v>
      </c>
      <c r="R11" s="60">
        <v>678748</v>
      </c>
      <c r="S11" s="60"/>
      <c r="T11" s="60"/>
      <c r="U11" s="60"/>
      <c r="V11" s="60"/>
      <c r="W11" s="60">
        <v>2763931</v>
      </c>
      <c r="X11" s="60">
        <v>7000</v>
      </c>
      <c r="Y11" s="60">
        <v>2756931</v>
      </c>
      <c r="Z11" s="140">
        <v>39384.73</v>
      </c>
      <c r="AA11" s="155">
        <v>2266494</v>
      </c>
    </row>
    <row r="12" spans="1:27" ht="12.75">
      <c r="A12" s="138" t="s">
        <v>81</v>
      </c>
      <c r="B12" s="136"/>
      <c r="C12" s="155">
        <v>508820</v>
      </c>
      <c r="D12" s="155"/>
      <c r="E12" s="156">
        <v>930000</v>
      </c>
      <c r="F12" s="60">
        <v>695000</v>
      </c>
      <c r="G12" s="60">
        <v>25614</v>
      </c>
      <c r="H12" s="60">
        <v>19555</v>
      </c>
      <c r="I12" s="60">
        <v>37703</v>
      </c>
      <c r="J12" s="60">
        <v>82872</v>
      </c>
      <c r="K12" s="60">
        <v>15941</v>
      </c>
      <c r="L12" s="60">
        <v>10503</v>
      </c>
      <c r="M12" s="60">
        <v>-21194</v>
      </c>
      <c r="N12" s="60">
        <v>5250</v>
      </c>
      <c r="O12" s="60">
        <v>16682</v>
      </c>
      <c r="P12" s="60">
        <v>27835</v>
      </c>
      <c r="Q12" s="60">
        <v>1051</v>
      </c>
      <c r="R12" s="60">
        <v>45568</v>
      </c>
      <c r="S12" s="60"/>
      <c r="T12" s="60"/>
      <c r="U12" s="60"/>
      <c r="V12" s="60"/>
      <c r="W12" s="60">
        <v>133690</v>
      </c>
      <c r="X12" s="60">
        <v>697500</v>
      </c>
      <c r="Y12" s="60">
        <v>-563810</v>
      </c>
      <c r="Z12" s="140">
        <v>-80.83</v>
      </c>
      <c r="AA12" s="155">
        <v>695000</v>
      </c>
    </row>
    <row r="13" spans="1:27" ht="12.75">
      <c r="A13" s="138" t="s">
        <v>82</v>
      </c>
      <c r="B13" s="136"/>
      <c r="C13" s="155">
        <v>441753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39367424</v>
      </c>
      <c r="D15" s="153">
        <f>SUM(D16:D18)</f>
        <v>0</v>
      </c>
      <c r="E15" s="154">
        <f t="shared" si="2"/>
        <v>42529330</v>
      </c>
      <c r="F15" s="100">
        <f t="shared" si="2"/>
        <v>42242701</v>
      </c>
      <c r="G15" s="100">
        <f t="shared" si="2"/>
        <v>192429</v>
      </c>
      <c r="H15" s="100">
        <f t="shared" si="2"/>
        <v>10955110</v>
      </c>
      <c r="I15" s="100">
        <f t="shared" si="2"/>
        <v>1006907</v>
      </c>
      <c r="J15" s="100">
        <f t="shared" si="2"/>
        <v>12154446</v>
      </c>
      <c r="K15" s="100">
        <f t="shared" si="2"/>
        <v>1485294</v>
      </c>
      <c r="L15" s="100">
        <f t="shared" si="2"/>
        <v>3886770</v>
      </c>
      <c r="M15" s="100">
        <f t="shared" si="2"/>
        <v>5798141</v>
      </c>
      <c r="N15" s="100">
        <f t="shared" si="2"/>
        <v>11170205</v>
      </c>
      <c r="O15" s="100">
        <f t="shared" si="2"/>
        <v>79198</v>
      </c>
      <c r="P15" s="100">
        <f t="shared" si="2"/>
        <v>4528280</v>
      </c>
      <c r="Q15" s="100">
        <f t="shared" si="2"/>
        <v>5966669</v>
      </c>
      <c r="R15" s="100">
        <f t="shared" si="2"/>
        <v>10574147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33898798</v>
      </c>
      <c r="X15" s="100">
        <f t="shared" si="2"/>
        <v>34119000</v>
      </c>
      <c r="Y15" s="100">
        <f t="shared" si="2"/>
        <v>-220202</v>
      </c>
      <c r="Z15" s="137">
        <f>+IF(X15&lt;&gt;0,+(Y15/X15)*100,0)</f>
        <v>-0.6453940619596119</v>
      </c>
      <c r="AA15" s="153">
        <f>SUM(AA16:AA18)</f>
        <v>42242701</v>
      </c>
    </row>
    <row r="16" spans="1:27" ht="12.75">
      <c r="A16" s="138" t="s">
        <v>85</v>
      </c>
      <c r="B16" s="136"/>
      <c r="C16" s="155">
        <v>38795537</v>
      </c>
      <c r="D16" s="155"/>
      <c r="E16" s="156">
        <v>42013760</v>
      </c>
      <c r="F16" s="60">
        <v>41727131</v>
      </c>
      <c r="G16" s="60">
        <v>150526</v>
      </c>
      <c r="H16" s="60">
        <v>10912543</v>
      </c>
      <c r="I16" s="60">
        <v>964238</v>
      </c>
      <c r="J16" s="60">
        <v>12027307</v>
      </c>
      <c r="K16" s="60">
        <v>1460667</v>
      </c>
      <c r="L16" s="60">
        <v>3827481</v>
      </c>
      <c r="M16" s="60">
        <v>5760085</v>
      </c>
      <c r="N16" s="60">
        <v>11048233</v>
      </c>
      <c r="O16" s="60">
        <v>19250</v>
      </c>
      <c r="P16" s="60">
        <v>4474892</v>
      </c>
      <c r="Q16" s="60">
        <v>5879756</v>
      </c>
      <c r="R16" s="60">
        <v>10373898</v>
      </c>
      <c r="S16" s="60"/>
      <c r="T16" s="60"/>
      <c r="U16" s="60"/>
      <c r="V16" s="60"/>
      <c r="W16" s="60">
        <v>33449438</v>
      </c>
      <c r="X16" s="60">
        <v>33732000</v>
      </c>
      <c r="Y16" s="60">
        <v>-282562</v>
      </c>
      <c r="Z16" s="140">
        <v>-0.84</v>
      </c>
      <c r="AA16" s="155">
        <v>41727131</v>
      </c>
    </row>
    <row r="17" spans="1:27" ht="12.75">
      <c r="A17" s="138" t="s">
        <v>86</v>
      </c>
      <c r="B17" s="136"/>
      <c r="C17" s="155">
        <v>571887</v>
      </c>
      <c r="D17" s="155"/>
      <c r="E17" s="156">
        <v>515570</v>
      </c>
      <c r="F17" s="60">
        <v>515570</v>
      </c>
      <c r="G17" s="60">
        <v>41903</v>
      </c>
      <c r="H17" s="60">
        <v>42567</v>
      </c>
      <c r="I17" s="60">
        <v>42669</v>
      </c>
      <c r="J17" s="60">
        <v>127139</v>
      </c>
      <c r="K17" s="60">
        <v>24627</v>
      </c>
      <c r="L17" s="60">
        <v>59289</v>
      </c>
      <c r="M17" s="60">
        <v>38056</v>
      </c>
      <c r="N17" s="60">
        <v>121972</v>
      </c>
      <c r="O17" s="60">
        <v>59948</v>
      </c>
      <c r="P17" s="60">
        <v>53388</v>
      </c>
      <c r="Q17" s="60">
        <v>86913</v>
      </c>
      <c r="R17" s="60">
        <v>200249</v>
      </c>
      <c r="S17" s="60"/>
      <c r="T17" s="60"/>
      <c r="U17" s="60"/>
      <c r="V17" s="60"/>
      <c r="W17" s="60">
        <v>449360</v>
      </c>
      <c r="X17" s="60">
        <v>387000</v>
      </c>
      <c r="Y17" s="60">
        <v>62360</v>
      </c>
      <c r="Z17" s="140">
        <v>16.11</v>
      </c>
      <c r="AA17" s="155">
        <v>515570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3280847</v>
      </c>
      <c r="D19" s="153">
        <f>SUM(D20:D23)</f>
        <v>0</v>
      </c>
      <c r="E19" s="154">
        <f t="shared" si="3"/>
        <v>3648655</v>
      </c>
      <c r="F19" s="100">
        <f t="shared" si="3"/>
        <v>3713655</v>
      </c>
      <c r="G19" s="100">
        <f t="shared" si="3"/>
        <v>43737</v>
      </c>
      <c r="H19" s="100">
        <f t="shared" si="3"/>
        <v>395366</v>
      </c>
      <c r="I19" s="100">
        <f t="shared" si="3"/>
        <v>47056</v>
      </c>
      <c r="J19" s="100">
        <f t="shared" si="3"/>
        <v>486159</v>
      </c>
      <c r="K19" s="100">
        <f t="shared" si="3"/>
        <v>47194</v>
      </c>
      <c r="L19" s="100">
        <f t="shared" si="3"/>
        <v>47623</v>
      </c>
      <c r="M19" s="100">
        <f t="shared" si="3"/>
        <v>1087125</v>
      </c>
      <c r="N19" s="100">
        <f t="shared" si="3"/>
        <v>1181942</v>
      </c>
      <c r="O19" s="100">
        <f t="shared" si="3"/>
        <v>39550</v>
      </c>
      <c r="P19" s="100">
        <f t="shared" si="3"/>
        <v>45280</v>
      </c>
      <c r="Q19" s="100">
        <f t="shared" si="3"/>
        <v>834647</v>
      </c>
      <c r="R19" s="100">
        <f t="shared" si="3"/>
        <v>919477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2587578</v>
      </c>
      <c r="X19" s="100">
        <f t="shared" si="3"/>
        <v>2774250</v>
      </c>
      <c r="Y19" s="100">
        <f t="shared" si="3"/>
        <v>-186672</v>
      </c>
      <c r="Z19" s="137">
        <f>+IF(X19&lt;&gt;0,+(Y19/X19)*100,0)</f>
        <v>-6.728737496620709</v>
      </c>
      <c r="AA19" s="153">
        <f>SUM(AA20:AA23)</f>
        <v>3713655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3280847</v>
      </c>
      <c r="D23" s="155"/>
      <c r="E23" s="156">
        <v>3648655</v>
      </c>
      <c r="F23" s="60">
        <v>3713655</v>
      </c>
      <c r="G23" s="60">
        <v>43737</v>
      </c>
      <c r="H23" s="60">
        <v>395366</v>
      </c>
      <c r="I23" s="60">
        <v>47056</v>
      </c>
      <c r="J23" s="60">
        <v>486159</v>
      </c>
      <c r="K23" s="60">
        <v>47194</v>
      </c>
      <c r="L23" s="60">
        <v>47623</v>
      </c>
      <c r="M23" s="60">
        <v>1087125</v>
      </c>
      <c r="N23" s="60">
        <v>1181942</v>
      </c>
      <c r="O23" s="60">
        <v>39550</v>
      </c>
      <c r="P23" s="60">
        <v>45280</v>
      </c>
      <c r="Q23" s="60">
        <v>834647</v>
      </c>
      <c r="R23" s="60">
        <v>919477</v>
      </c>
      <c r="S23" s="60"/>
      <c r="T23" s="60"/>
      <c r="U23" s="60"/>
      <c r="V23" s="60"/>
      <c r="W23" s="60">
        <v>2587578</v>
      </c>
      <c r="X23" s="60">
        <v>2774250</v>
      </c>
      <c r="Y23" s="60">
        <v>-186672</v>
      </c>
      <c r="Z23" s="140">
        <v>-6.73</v>
      </c>
      <c r="AA23" s="155">
        <v>3713655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123163877</v>
      </c>
      <c r="D25" s="168">
        <f>+D5+D9+D15+D19+D24</f>
        <v>0</v>
      </c>
      <c r="E25" s="169">
        <f t="shared" si="4"/>
        <v>122786330</v>
      </c>
      <c r="F25" s="73">
        <f t="shared" si="4"/>
        <v>121810017</v>
      </c>
      <c r="G25" s="73">
        <f t="shared" si="4"/>
        <v>25192790</v>
      </c>
      <c r="H25" s="73">
        <f t="shared" si="4"/>
        <v>21529659</v>
      </c>
      <c r="I25" s="73">
        <f t="shared" si="4"/>
        <v>2644604</v>
      </c>
      <c r="J25" s="73">
        <f t="shared" si="4"/>
        <v>49367053</v>
      </c>
      <c r="K25" s="73">
        <f t="shared" si="4"/>
        <v>4810972</v>
      </c>
      <c r="L25" s="73">
        <f t="shared" si="4"/>
        <v>1857679</v>
      </c>
      <c r="M25" s="73">
        <f t="shared" si="4"/>
        <v>26425568</v>
      </c>
      <c r="N25" s="73">
        <f t="shared" si="4"/>
        <v>33094219</v>
      </c>
      <c r="O25" s="73">
        <f t="shared" si="4"/>
        <v>191550</v>
      </c>
      <c r="P25" s="73">
        <f t="shared" si="4"/>
        <v>5982714</v>
      </c>
      <c r="Q25" s="73">
        <f t="shared" si="4"/>
        <v>19880173</v>
      </c>
      <c r="R25" s="73">
        <f t="shared" si="4"/>
        <v>26054437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108515709</v>
      </c>
      <c r="X25" s="73">
        <f t="shared" si="4"/>
        <v>97856597</v>
      </c>
      <c r="Y25" s="73">
        <f t="shared" si="4"/>
        <v>10659112</v>
      </c>
      <c r="Z25" s="170">
        <f>+IF(X25&lt;&gt;0,+(Y25/X25)*100,0)</f>
        <v>10.892583971625337</v>
      </c>
      <c r="AA25" s="168">
        <f>+AA5+AA9+AA15+AA19+AA24</f>
        <v>121810017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28448419</v>
      </c>
      <c r="D28" s="153">
        <f>SUM(D29:D31)</f>
        <v>0</v>
      </c>
      <c r="E28" s="154">
        <f t="shared" si="5"/>
        <v>40289735</v>
      </c>
      <c r="F28" s="100">
        <f t="shared" si="5"/>
        <v>39165195</v>
      </c>
      <c r="G28" s="100">
        <f t="shared" si="5"/>
        <v>2306772</v>
      </c>
      <c r="H28" s="100">
        <f t="shared" si="5"/>
        <v>2465565</v>
      </c>
      <c r="I28" s="100">
        <f t="shared" si="5"/>
        <v>2063082</v>
      </c>
      <c r="J28" s="100">
        <f t="shared" si="5"/>
        <v>6835419</v>
      </c>
      <c r="K28" s="100">
        <f t="shared" si="5"/>
        <v>3007260</v>
      </c>
      <c r="L28" s="100">
        <f t="shared" si="5"/>
        <v>3922987</v>
      </c>
      <c r="M28" s="100">
        <f t="shared" si="5"/>
        <v>2803184</v>
      </c>
      <c r="N28" s="100">
        <f t="shared" si="5"/>
        <v>9733431</v>
      </c>
      <c r="O28" s="100">
        <f t="shared" si="5"/>
        <v>2607301</v>
      </c>
      <c r="P28" s="100">
        <f t="shared" si="5"/>
        <v>1110859</v>
      </c>
      <c r="Q28" s="100">
        <f t="shared" si="5"/>
        <v>2131629</v>
      </c>
      <c r="R28" s="100">
        <f t="shared" si="5"/>
        <v>5849789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22418639</v>
      </c>
      <c r="X28" s="100">
        <f t="shared" si="5"/>
        <v>24356997</v>
      </c>
      <c r="Y28" s="100">
        <f t="shared" si="5"/>
        <v>-1938358</v>
      </c>
      <c r="Z28" s="137">
        <f>+IF(X28&lt;&gt;0,+(Y28/X28)*100,0)</f>
        <v>-7.958115690534429</v>
      </c>
      <c r="AA28" s="153">
        <f>SUM(AA29:AA31)</f>
        <v>39165195</v>
      </c>
    </row>
    <row r="29" spans="1:27" ht="12.75">
      <c r="A29" s="138" t="s">
        <v>75</v>
      </c>
      <c r="B29" s="136"/>
      <c r="C29" s="155">
        <v>10157911</v>
      </c>
      <c r="D29" s="155"/>
      <c r="E29" s="156">
        <v>10745545</v>
      </c>
      <c r="F29" s="60">
        <v>11288215</v>
      </c>
      <c r="G29" s="60">
        <v>1160050</v>
      </c>
      <c r="H29" s="60">
        <v>621488</v>
      </c>
      <c r="I29" s="60">
        <v>692373</v>
      </c>
      <c r="J29" s="60">
        <v>2473911</v>
      </c>
      <c r="K29" s="60">
        <v>1171452</v>
      </c>
      <c r="L29" s="60">
        <v>972571</v>
      </c>
      <c r="M29" s="60">
        <v>530909</v>
      </c>
      <c r="N29" s="60">
        <v>2674932</v>
      </c>
      <c r="O29" s="60">
        <v>1011869</v>
      </c>
      <c r="P29" s="60">
        <v>1010092</v>
      </c>
      <c r="Q29" s="60">
        <v>733382</v>
      </c>
      <c r="R29" s="60">
        <v>2755343</v>
      </c>
      <c r="S29" s="60"/>
      <c r="T29" s="60"/>
      <c r="U29" s="60"/>
      <c r="V29" s="60"/>
      <c r="W29" s="60">
        <v>7904186</v>
      </c>
      <c r="X29" s="60">
        <v>7886997</v>
      </c>
      <c r="Y29" s="60">
        <v>17189</v>
      </c>
      <c r="Z29" s="140">
        <v>0.22</v>
      </c>
      <c r="AA29" s="155">
        <v>11288215</v>
      </c>
    </row>
    <row r="30" spans="1:27" ht="12.75">
      <c r="A30" s="138" t="s">
        <v>76</v>
      </c>
      <c r="B30" s="136"/>
      <c r="C30" s="157">
        <v>11405165</v>
      </c>
      <c r="D30" s="157"/>
      <c r="E30" s="158">
        <v>19145682</v>
      </c>
      <c r="F30" s="159">
        <v>18670182</v>
      </c>
      <c r="G30" s="159">
        <v>760242</v>
      </c>
      <c r="H30" s="159">
        <v>1338868</v>
      </c>
      <c r="I30" s="159">
        <v>887924</v>
      </c>
      <c r="J30" s="159">
        <v>2987034</v>
      </c>
      <c r="K30" s="159">
        <v>1377377</v>
      </c>
      <c r="L30" s="159">
        <v>2252143</v>
      </c>
      <c r="M30" s="159">
        <v>1003605</v>
      </c>
      <c r="N30" s="159">
        <v>4633125</v>
      </c>
      <c r="O30" s="159">
        <v>918865</v>
      </c>
      <c r="P30" s="159">
        <v>-392229</v>
      </c>
      <c r="Q30" s="159">
        <v>681709</v>
      </c>
      <c r="R30" s="159">
        <v>1208345</v>
      </c>
      <c r="S30" s="159"/>
      <c r="T30" s="159"/>
      <c r="U30" s="159"/>
      <c r="V30" s="159"/>
      <c r="W30" s="159">
        <v>8828504</v>
      </c>
      <c r="X30" s="159">
        <v>16470000</v>
      </c>
      <c r="Y30" s="159">
        <v>-7641496</v>
      </c>
      <c r="Z30" s="141">
        <v>-46.4</v>
      </c>
      <c r="AA30" s="157">
        <v>18670182</v>
      </c>
    </row>
    <row r="31" spans="1:27" ht="12.75">
      <c r="A31" s="138" t="s">
        <v>77</v>
      </c>
      <c r="B31" s="136"/>
      <c r="C31" s="155">
        <v>6885343</v>
      </c>
      <c r="D31" s="155"/>
      <c r="E31" s="156">
        <v>10398508</v>
      </c>
      <c r="F31" s="60">
        <v>9206798</v>
      </c>
      <c r="G31" s="60">
        <v>386480</v>
      </c>
      <c r="H31" s="60">
        <v>505209</v>
      </c>
      <c r="I31" s="60">
        <v>482785</v>
      </c>
      <c r="J31" s="60">
        <v>1374474</v>
      </c>
      <c r="K31" s="60">
        <v>458431</v>
      </c>
      <c r="L31" s="60">
        <v>698273</v>
      </c>
      <c r="M31" s="60">
        <v>1268670</v>
      </c>
      <c r="N31" s="60">
        <v>2425374</v>
      </c>
      <c r="O31" s="60">
        <v>676567</v>
      </c>
      <c r="P31" s="60">
        <v>492996</v>
      </c>
      <c r="Q31" s="60">
        <v>716538</v>
      </c>
      <c r="R31" s="60">
        <v>1886101</v>
      </c>
      <c r="S31" s="60"/>
      <c r="T31" s="60"/>
      <c r="U31" s="60"/>
      <c r="V31" s="60"/>
      <c r="W31" s="60">
        <v>5685949</v>
      </c>
      <c r="X31" s="60"/>
      <c r="Y31" s="60">
        <v>5685949</v>
      </c>
      <c r="Z31" s="140">
        <v>0</v>
      </c>
      <c r="AA31" s="155">
        <v>9206798</v>
      </c>
    </row>
    <row r="32" spans="1:27" ht="12.75">
      <c r="A32" s="135" t="s">
        <v>78</v>
      </c>
      <c r="B32" s="136"/>
      <c r="C32" s="153">
        <f aca="true" t="shared" si="6" ref="C32:Y32">SUM(C33:C37)</f>
        <v>24486090</v>
      </c>
      <c r="D32" s="153">
        <f>SUM(D33:D37)</f>
        <v>0</v>
      </c>
      <c r="E32" s="154">
        <f t="shared" si="6"/>
        <v>21232102</v>
      </c>
      <c r="F32" s="100">
        <f t="shared" si="6"/>
        <v>25881383</v>
      </c>
      <c r="G32" s="100">
        <f t="shared" si="6"/>
        <v>1666860</v>
      </c>
      <c r="H32" s="100">
        <f t="shared" si="6"/>
        <v>1794244</v>
      </c>
      <c r="I32" s="100">
        <f t="shared" si="6"/>
        <v>2563125</v>
      </c>
      <c r="J32" s="100">
        <f t="shared" si="6"/>
        <v>6024229</v>
      </c>
      <c r="K32" s="100">
        <f t="shared" si="6"/>
        <v>2485871</v>
      </c>
      <c r="L32" s="100">
        <f t="shared" si="6"/>
        <v>2586139</v>
      </c>
      <c r="M32" s="100">
        <f t="shared" si="6"/>
        <v>1074298</v>
      </c>
      <c r="N32" s="100">
        <f t="shared" si="6"/>
        <v>6146308</v>
      </c>
      <c r="O32" s="100">
        <f t="shared" si="6"/>
        <v>1872351</v>
      </c>
      <c r="P32" s="100">
        <f t="shared" si="6"/>
        <v>1987784</v>
      </c>
      <c r="Q32" s="100">
        <f t="shared" si="6"/>
        <v>1897450</v>
      </c>
      <c r="R32" s="100">
        <f t="shared" si="6"/>
        <v>5757585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17928122</v>
      </c>
      <c r="X32" s="100">
        <f t="shared" si="6"/>
        <v>17790750</v>
      </c>
      <c r="Y32" s="100">
        <f t="shared" si="6"/>
        <v>137372</v>
      </c>
      <c r="Z32" s="137">
        <f>+IF(X32&lt;&gt;0,+(Y32/X32)*100,0)</f>
        <v>0.7721540688279022</v>
      </c>
      <c r="AA32" s="153">
        <f>SUM(AA33:AA37)</f>
        <v>25881383</v>
      </c>
    </row>
    <row r="33" spans="1:27" ht="12.75">
      <c r="A33" s="138" t="s">
        <v>79</v>
      </c>
      <c r="B33" s="136"/>
      <c r="C33" s="155">
        <v>12289453</v>
      </c>
      <c r="D33" s="155"/>
      <c r="E33" s="156">
        <v>11485012</v>
      </c>
      <c r="F33" s="60">
        <v>12447893</v>
      </c>
      <c r="G33" s="60">
        <v>1024313</v>
      </c>
      <c r="H33" s="60">
        <v>1069066</v>
      </c>
      <c r="I33" s="60">
        <v>1433114</v>
      </c>
      <c r="J33" s="60">
        <v>3526493</v>
      </c>
      <c r="K33" s="60">
        <v>1121749</v>
      </c>
      <c r="L33" s="60">
        <v>1358918</v>
      </c>
      <c r="M33" s="60">
        <v>59122</v>
      </c>
      <c r="N33" s="60">
        <v>2539789</v>
      </c>
      <c r="O33" s="60">
        <v>926315</v>
      </c>
      <c r="P33" s="60">
        <v>909401</v>
      </c>
      <c r="Q33" s="60">
        <v>860739</v>
      </c>
      <c r="R33" s="60">
        <v>2696455</v>
      </c>
      <c r="S33" s="60"/>
      <c r="T33" s="60"/>
      <c r="U33" s="60"/>
      <c r="V33" s="60"/>
      <c r="W33" s="60">
        <v>8762737</v>
      </c>
      <c r="X33" s="60">
        <v>10478250</v>
      </c>
      <c r="Y33" s="60">
        <v>-1715513</v>
      </c>
      <c r="Z33" s="140">
        <v>-16.37</v>
      </c>
      <c r="AA33" s="155">
        <v>12447893</v>
      </c>
    </row>
    <row r="34" spans="1:27" ht="12.75">
      <c r="A34" s="138" t="s">
        <v>80</v>
      </c>
      <c r="B34" s="136"/>
      <c r="C34" s="155">
        <v>5748529</v>
      </c>
      <c r="D34" s="155"/>
      <c r="E34" s="156">
        <v>2334512</v>
      </c>
      <c r="F34" s="60">
        <v>5430512</v>
      </c>
      <c r="G34" s="60">
        <v>176441</v>
      </c>
      <c r="H34" s="60">
        <v>190705</v>
      </c>
      <c r="I34" s="60">
        <v>657698</v>
      </c>
      <c r="J34" s="60">
        <v>1024844</v>
      </c>
      <c r="K34" s="60">
        <v>871826</v>
      </c>
      <c r="L34" s="60">
        <v>424662</v>
      </c>
      <c r="M34" s="60">
        <v>533298</v>
      </c>
      <c r="N34" s="60">
        <v>1829786</v>
      </c>
      <c r="O34" s="60">
        <v>420158</v>
      </c>
      <c r="P34" s="60">
        <v>210958</v>
      </c>
      <c r="Q34" s="60">
        <v>462868</v>
      </c>
      <c r="R34" s="60">
        <v>1093984</v>
      </c>
      <c r="S34" s="60"/>
      <c r="T34" s="60"/>
      <c r="U34" s="60"/>
      <c r="V34" s="60"/>
      <c r="W34" s="60">
        <v>3948614</v>
      </c>
      <c r="X34" s="60">
        <v>1751247</v>
      </c>
      <c r="Y34" s="60">
        <v>2197367</v>
      </c>
      <c r="Z34" s="140">
        <v>125.47</v>
      </c>
      <c r="AA34" s="155">
        <v>5430512</v>
      </c>
    </row>
    <row r="35" spans="1:27" ht="12.75">
      <c r="A35" s="138" t="s">
        <v>81</v>
      </c>
      <c r="B35" s="136"/>
      <c r="C35" s="155">
        <v>6006295</v>
      </c>
      <c r="D35" s="155"/>
      <c r="E35" s="156">
        <v>7412578</v>
      </c>
      <c r="F35" s="60">
        <v>8002978</v>
      </c>
      <c r="G35" s="60">
        <v>466106</v>
      </c>
      <c r="H35" s="60">
        <v>534473</v>
      </c>
      <c r="I35" s="60">
        <v>472313</v>
      </c>
      <c r="J35" s="60">
        <v>1472892</v>
      </c>
      <c r="K35" s="60">
        <v>492296</v>
      </c>
      <c r="L35" s="60">
        <v>802559</v>
      </c>
      <c r="M35" s="60">
        <v>481878</v>
      </c>
      <c r="N35" s="60">
        <v>1776733</v>
      </c>
      <c r="O35" s="60">
        <v>525878</v>
      </c>
      <c r="P35" s="60">
        <v>867425</v>
      </c>
      <c r="Q35" s="60">
        <v>573843</v>
      </c>
      <c r="R35" s="60">
        <v>1967146</v>
      </c>
      <c r="S35" s="60"/>
      <c r="T35" s="60"/>
      <c r="U35" s="60"/>
      <c r="V35" s="60"/>
      <c r="W35" s="60">
        <v>5216771</v>
      </c>
      <c r="X35" s="60">
        <v>5561253</v>
      </c>
      <c r="Y35" s="60">
        <v>-344482</v>
      </c>
      <c r="Z35" s="140">
        <v>-6.19</v>
      </c>
      <c r="AA35" s="155">
        <v>8002978</v>
      </c>
    </row>
    <row r="36" spans="1:27" ht="12.75">
      <c r="A36" s="138" t="s">
        <v>82</v>
      </c>
      <c r="B36" s="136"/>
      <c r="C36" s="155">
        <v>441813</v>
      </c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30266137</v>
      </c>
      <c r="D38" s="153">
        <f>SUM(D39:D41)</f>
        <v>0</v>
      </c>
      <c r="E38" s="154">
        <f t="shared" si="7"/>
        <v>32714783</v>
      </c>
      <c r="F38" s="100">
        <f t="shared" si="7"/>
        <v>34152930</v>
      </c>
      <c r="G38" s="100">
        <f t="shared" si="7"/>
        <v>6543119</v>
      </c>
      <c r="H38" s="100">
        <f t="shared" si="7"/>
        <v>17371865</v>
      </c>
      <c r="I38" s="100">
        <f t="shared" si="7"/>
        <v>4564369</v>
      </c>
      <c r="J38" s="100">
        <f t="shared" si="7"/>
        <v>28479353</v>
      </c>
      <c r="K38" s="100">
        <f t="shared" si="7"/>
        <v>1650761</v>
      </c>
      <c r="L38" s="100">
        <f t="shared" si="7"/>
        <v>3515094</v>
      </c>
      <c r="M38" s="100">
        <f t="shared" si="7"/>
        <v>1708173</v>
      </c>
      <c r="N38" s="100">
        <f t="shared" si="7"/>
        <v>6874028</v>
      </c>
      <c r="O38" s="100">
        <f t="shared" si="7"/>
        <v>3622864</v>
      </c>
      <c r="P38" s="100">
        <f t="shared" si="7"/>
        <v>-16812818</v>
      </c>
      <c r="Q38" s="100">
        <f t="shared" si="7"/>
        <v>4383077</v>
      </c>
      <c r="R38" s="100">
        <f t="shared" si="7"/>
        <v>-8806877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26546504</v>
      </c>
      <c r="X38" s="100">
        <f t="shared" si="7"/>
        <v>24212997</v>
      </c>
      <c r="Y38" s="100">
        <f t="shared" si="7"/>
        <v>2333507</v>
      </c>
      <c r="Z38" s="137">
        <f>+IF(X38&lt;&gt;0,+(Y38/X38)*100,0)</f>
        <v>9.637414980062156</v>
      </c>
      <c r="AA38" s="153">
        <f>SUM(AA39:AA41)</f>
        <v>34152930</v>
      </c>
    </row>
    <row r="39" spans="1:27" ht="12.75">
      <c r="A39" s="138" t="s">
        <v>85</v>
      </c>
      <c r="B39" s="136"/>
      <c r="C39" s="155">
        <v>18832374</v>
      </c>
      <c r="D39" s="155"/>
      <c r="E39" s="156">
        <v>20954516</v>
      </c>
      <c r="F39" s="60">
        <v>19737263</v>
      </c>
      <c r="G39" s="60">
        <v>5766286</v>
      </c>
      <c r="H39" s="60">
        <v>16513228</v>
      </c>
      <c r="I39" s="60">
        <v>3210445</v>
      </c>
      <c r="J39" s="60">
        <v>25489959</v>
      </c>
      <c r="K39" s="60">
        <v>717648</v>
      </c>
      <c r="L39" s="60">
        <v>2340258</v>
      </c>
      <c r="M39" s="60">
        <v>779230</v>
      </c>
      <c r="N39" s="60">
        <v>3837136</v>
      </c>
      <c r="O39" s="60">
        <v>2799713</v>
      </c>
      <c r="P39" s="60">
        <v>-17520672</v>
      </c>
      <c r="Q39" s="60">
        <v>3501990</v>
      </c>
      <c r="R39" s="60">
        <v>-11218969</v>
      </c>
      <c r="S39" s="60"/>
      <c r="T39" s="60"/>
      <c r="U39" s="60"/>
      <c r="V39" s="60"/>
      <c r="W39" s="60">
        <v>18108126</v>
      </c>
      <c r="X39" s="60">
        <v>15381747</v>
      </c>
      <c r="Y39" s="60">
        <v>2726379</v>
      </c>
      <c r="Z39" s="140">
        <v>17.72</v>
      </c>
      <c r="AA39" s="155">
        <v>19737263</v>
      </c>
    </row>
    <row r="40" spans="1:27" ht="12.75">
      <c r="A40" s="138" t="s">
        <v>86</v>
      </c>
      <c r="B40" s="136"/>
      <c r="C40" s="155">
        <v>11433763</v>
      </c>
      <c r="D40" s="155"/>
      <c r="E40" s="156">
        <v>11760267</v>
      </c>
      <c r="F40" s="60">
        <v>14415667</v>
      </c>
      <c r="G40" s="60">
        <v>776833</v>
      </c>
      <c r="H40" s="60">
        <v>858637</v>
      </c>
      <c r="I40" s="60">
        <v>1353924</v>
      </c>
      <c r="J40" s="60">
        <v>2989394</v>
      </c>
      <c r="K40" s="60">
        <v>933113</v>
      </c>
      <c r="L40" s="60">
        <v>1174836</v>
      </c>
      <c r="M40" s="60">
        <v>928943</v>
      </c>
      <c r="N40" s="60">
        <v>3036892</v>
      </c>
      <c r="O40" s="60">
        <v>823151</v>
      </c>
      <c r="P40" s="60">
        <v>707854</v>
      </c>
      <c r="Q40" s="60">
        <v>881087</v>
      </c>
      <c r="R40" s="60">
        <v>2412092</v>
      </c>
      <c r="S40" s="60"/>
      <c r="T40" s="60"/>
      <c r="U40" s="60"/>
      <c r="V40" s="60"/>
      <c r="W40" s="60">
        <v>8438378</v>
      </c>
      <c r="X40" s="60">
        <v>8831250</v>
      </c>
      <c r="Y40" s="60">
        <v>-392872</v>
      </c>
      <c r="Z40" s="140">
        <v>-4.45</v>
      </c>
      <c r="AA40" s="155">
        <v>14415667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3636051</v>
      </c>
      <c r="D42" s="153">
        <f>SUM(D43:D46)</f>
        <v>0</v>
      </c>
      <c r="E42" s="154">
        <f t="shared" si="8"/>
        <v>3928655</v>
      </c>
      <c r="F42" s="100">
        <f t="shared" si="8"/>
        <v>4360255</v>
      </c>
      <c r="G42" s="100">
        <f t="shared" si="8"/>
        <v>217532</v>
      </c>
      <c r="H42" s="100">
        <f t="shared" si="8"/>
        <v>205625</v>
      </c>
      <c r="I42" s="100">
        <f t="shared" si="8"/>
        <v>303069</v>
      </c>
      <c r="J42" s="100">
        <f t="shared" si="8"/>
        <v>726226</v>
      </c>
      <c r="K42" s="100">
        <f t="shared" si="8"/>
        <v>231910</v>
      </c>
      <c r="L42" s="100">
        <f t="shared" si="8"/>
        <v>321819</v>
      </c>
      <c r="M42" s="100">
        <f t="shared" si="8"/>
        <v>272824</v>
      </c>
      <c r="N42" s="100">
        <f t="shared" si="8"/>
        <v>826553</v>
      </c>
      <c r="O42" s="100">
        <f t="shared" si="8"/>
        <v>203019</v>
      </c>
      <c r="P42" s="100">
        <f t="shared" si="8"/>
        <v>247779</v>
      </c>
      <c r="Q42" s="100">
        <f t="shared" si="8"/>
        <v>268745</v>
      </c>
      <c r="R42" s="100">
        <f t="shared" si="8"/>
        <v>719543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2272322</v>
      </c>
      <c r="X42" s="100">
        <f t="shared" si="8"/>
        <v>2774250</v>
      </c>
      <c r="Y42" s="100">
        <f t="shared" si="8"/>
        <v>-501928</v>
      </c>
      <c r="Z42" s="137">
        <f>+IF(X42&lt;&gt;0,+(Y42/X42)*100,0)</f>
        <v>-18.092385329368298</v>
      </c>
      <c r="AA42" s="153">
        <f>SUM(AA43:AA46)</f>
        <v>4360255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3636051</v>
      </c>
      <c r="D46" s="155"/>
      <c r="E46" s="156">
        <v>3928655</v>
      </c>
      <c r="F46" s="60">
        <v>4360255</v>
      </c>
      <c r="G46" s="60">
        <v>217532</v>
      </c>
      <c r="H46" s="60">
        <v>205625</v>
      </c>
      <c r="I46" s="60">
        <v>303069</v>
      </c>
      <c r="J46" s="60">
        <v>726226</v>
      </c>
      <c r="K46" s="60">
        <v>231910</v>
      </c>
      <c r="L46" s="60">
        <v>321819</v>
      </c>
      <c r="M46" s="60">
        <v>272824</v>
      </c>
      <c r="N46" s="60">
        <v>826553</v>
      </c>
      <c r="O46" s="60">
        <v>203019</v>
      </c>
      <c r="P46" s="60">
        <v>247779</v>
      </c>
      <c r="Q46" s="60">
        <v>268745</v>
      </c>
      <c r="R46" s="60">
        <v>719543</v>
      </c>
      <c r="S46" s="60"/>
      <c r="T46" s="60"/>
      <c r="U46" s="60"/>
      <c r="V46" s="60"/>
      <c r="W46" s="60">
        <v>2272322</v>
      </c>
      <c r="X46" s="60">
        <v>2774250</v>
      </c>
      <c r="Y46" s="60">
        <v>-501928</v>
      </c>
      <c r="Z46" s="140">
        <v>-18.09</v>
      </c>
      <c r="AA46" s="155">
        <v>4360255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86836697</v>
      </c>
      <c r="D48" s="168">
        <f>+D28+D32+D38+D42+D47</f>
        <v>0</v>
      </c>
      <c r="E48" s="169">
        <f t="shared" si="9"/>
        <v>98165275</v>
      </c>
      <c r="F48" s="73">
        <f t="shared" si="9"/>
        <v>103559763</v>
      </c>
      <c r="G48" s="73">
        <f t="shared" si="9"/>
        <v>10734283</v>
      </c>
      <c r="H48" s="73">
        <f t="shared" si="9"/>
        <v>21837299</v>
      </c>
      <c r="I48" s="73">
        <f t="shared" si="9"/>
        <v>9493645</v>
      </c>
      <c r="J48" s="73">
        <f t="shared" si="9"/>
        <v>42065227</v>
      </c>
      <c r="K48" s="73">
        <f t="shared" si="9"/>
        <v>7375802</v>
      </c>
      <c r="L48" s="73">
        <f t="shared" si="9"/>
        <v>10346039</v>
      </c>
      <c r="M48" s="73">
        <f t="shared" si="9"/>
        <v>5858479</v>
      </c>
      <c r="N48" s="73">
        <f t="shared" si="9"/>
        <v>23580320</v>
      </c>
      <c r="O48" s="73">
        <f t="shared" si="9"/>
        <v>8305535</v>
      </c>
      <c r="P48" s="73">
        <f t="shared" si="9"/>
        <v>-13466396</v>
      </c>
      <c r="Q48" s="73">
        <f t="shared" si="9"/>
        <v>8680901</v>
      </c>
      <c r="R48" s="73">
        <f t="shared" si="9"/>
        <v>3520040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69165587</v>
      </c>
      <c r="X48" s="73">
        <f t="shared" si="9"/>
        <v>69134994</v>
      </c>
      <c r="Y48" s="73">
        <f t="shared" si="9"/>
        <v>30593</v>
      </c>
      <c r="Z48" s="170">
        <f>+IF(X48&lt;&gt;0,+(Y48/X48)*100,0)</f>
        <v>0.04425110675499589</v>
      </c>
      <c r="AA48" s="168">
        <f>+AA28+AA32+AA38+AA42+AA47</f>
        <v>103559763</v>
      </c>
    </row>
    <row r="49" spans="1:27" ht="12.75">
      <c r="A49" s="148" t="s">
        <v>49</v>
      </c>
      <c r="B49" s="149"/>
      <c r="C49" s="171">
        <f aca="true" t="shared" si="10" ref="C49:Y49">+C25-C48</f>
        <v>36327180</v>
      </c>
      <c r="D49" s="171">
        <f>+D25-D48</f>
        <v>0</v>
      </c>
      <c r="E49" s="172">
        <f t="shared" si="10"/>
        <v>24621055</v>
      </c>
      <c r="F49" s="173">
        <f t="shared" si="10"/>
        <v>18250254</v>
      </c>
      <c r="G49" s="173">
        <f t="shared" si="10"/>
        <v>14458507</v>
      </c>
      <c r="H49" s="173">
        <f t="shared" si="10"/>
        <v>-307640</v>
      </c>
      <c r="I49" s="173">
        <f t="shared" si="10"/>
        <v>-6849041</v>
      </c>
      <c r="J49" s="173">
        <f t="shared" si="10"/>
        <v>7301826</v>
      </c>
      <c r="K49" s="173">
        <f t="shared" si="10"/>
        <v>-2564830</v>
      </c>
      <c r="L49" s="173">
        <f t="shared" si="10"/>
        <v>-8488360</v>
      </c>
      <c r="M49" s="173">
        <f t="shared" si="10"/>
        <v>20567089</v>
      </c>
      <c r="N49" s="173">
        <f t="shared" si="10"/>
        <v>9513899</v>
      </c>
      <c r="O49" s="173">
        <f t="shared" si="10"/>
        <v>-8113985</v>
      </c>
      <c r="P49" s="173">
        <f t="shared" si="10"/>
        <v>19449110</v>
      </c>
      <c r="Q49" s="173">
        <f t="shared" si="10"/>
        <v>11199272</v>
      </c>
      <c r="R49" s="173">
        <f t="shared" si="10"/>
        <v>22534397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39350122</v>
      </c>
      <c r="X49" s="173">
        <f>IF(F25=F48,0,X25-X48)</f>
        <v>28721603</v>
      </c>
      <c r="Y49" s="173">
        <f t="shared" si="10"/>
        <v>10628519</v>
      </c>
      <c r="Z49" s="174">
        <f>+IF(X49&lt;&gt;0,+(Y49/X49)*100,0)</f>
        <v>37.005312690938595</v>
      </c>
      <c r="AA49" s="171">
        <f>+AA25-AA48</f>
        <v>18250254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10985181</v>
      </c>
      <c r="D5" s="155">
        <v>0</v>
      </c>
      <c r="E5" s="156">
        <v>11500000</v>
      </c>
      <c r="F5" s="60">
        <v>11500000</v>
      </c>
      <c r="G5" s="60">
        <v>-11524</v>
      </c>
      <c r="H5" s="60">
        <v>10086477</v>
      </c>
      <c r="I5" s="60">
        <v>513742</v>
      </c>
      <c r="J5" s="60">
        <v>10588695</v>
      </c>
      <c r="K5" s="60">
        <v>478581</v>
      </c>
      <c r="L5" s="60">
        <v>-1273506</v>
      </c>
      <c r="M5" s="60">
        <v>499712</v>
      </c>
      <c r="N5" s="60">
        <v>-295213</v>
      </c>
      <c r="O5" s="60">
        <v>-611086</v>
      </c>
      <c r="P5" s="60">
        <v>192185</v>
      </c>
      <c r="Q5" s="60">
        <v>538776</v>
      </c>
      <c r="R5" s="60">
        <v>119875</v>
      </c>
      <c r="S5" s="60">
        <v>0</v>
      </c>
      <c r="T5" s="60">
        <v>0</v>
      </c>
      <c r="U5" s="60">
        <v>0</v>
      </c>
      <c r="V5" s="60">
        <v>0</v>
      </c>
      <c r="W5" s="60">
        <v>10413357</v>
      </c>
      <c r="X5" s="60">
        <v>9085000</v>
      </c>
      <c r="Y5" s="60">
        <v>1328357</v>
      </c>
      <c r="Z5" s="140">
        <v>14.62</v>
      </c>
      <c r="AA5" s="155">
        <v>11500000</v>
      </c>
    </row>
    <row r="6" spans="1:27" ht="12.75">
      <c r="A6" s="181" t="s">
        <v>102</v>
      </c>
      <c r="B6" s="182"/>
      <c r="C6" s="155">
        <v>1282718</v>
      </c>
      <c r="D6" s="155">
        <v>0</v>
      </c>
      <c r="E6" s="156">
        <v>750000</v>
      </c>
      <c r="F6" s="60">
        <v>900000</v>
      </c>
      <c r="G6" s="60">
        <v>52302</v>
      </c>
      <c r="H6" s="60">
        <v>85804</v>
      </c>
      <c r="I6" s="60">
        <v>83468</v>
      </c>
      <c r="J6" s="60">
        <v>221574</v>
      </c>
      <c r="K6" s="60">
        <v>78819</v>
      </c>
      <c r="L6" s="60">
        <v>81243</v>
      </c>
      <c r="M6" s="60">
        <v>79891</v>
      </c>
      <c r="N6" s="60">
        <v>239953</v>
      </c>
      <c r="O6" s="60">
        <v>85606</v>
      </c>
      <c r="P6" s="60">
        <v>77410</v>
      </c>
      <c r="Q6" s="60">
        <v>107420</v>
      </c>
      <c r="R6" s="60">
        <v>270436</v>
      </c>
      <c r="S6" s="60">
        <v>0</v>
      </c>
      <c r="T6" s="60">
        <v>0</v>
      </c>
      <c r="U6" s="60">
        <v>0</v>
      </c>
      <c r="V6" s="60">
        <v>0</v>
      </c>
      <c r="W6" s="60">
        <v>731963</v>
      </c>
      <c r="X6" s="60">
        <v>342000</v>
      </c>
      <c r="Y6" s="60">
        <v>389963</v>
      </c>
      <c r="Z6" s="140">
        <v>114.02</v>
      </c>
      <c r="AA6" s="155">
        <v>900000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451165</v>
      </c>
      <c r="D10" s="155">
        <v>0</v>
      </c>
      <c r="E10" s="156">
        <v>450000</v>
      </c>
      <c r="F10" s="54">
        <v>500000</v>
      </c>
      <c r="G10" s="54">
        <v>40072</v>
      </c>
      <c r="H10" s="54">
        <v>43132</v>
      </c>
      <c r="I10" s="54">
        <v>42331</v>
      </c>
      <c r="J10" s="54">
        <v>125535</v>
      </c>
      <c r="K10" s="54">
        <v>41807</v>
      </c>
      <c r="L10" s="54">
        <v>41486</v>
      </c>
      <c r="M10" s="54">
        <v>41202</v>
      </c>
      <c r="N10" s="54">
        <v>124495</v>
      </c>
      <c r="O10" s="54">
        <v>34116</v>
      </c>
      <c r="P10" s="54">
        <v>40627</v>
      </c>
      <c r="Q10" s="54">
        <v>40643</v>
      </c>
      <c r="R10" s="54">
        <v>115386</v>
      </c>
      <c r="S10" s="54">
        <v>0</v>
      </c>
      <c r="T10" s="54">
        <v>0</v>
      </c>
      <c r="U10" s="54">
        <v>0</v>
      </c>
      <c r="V10" s="54">
        <v>0</v>
      </c>
      <c r="W10" s="54">
        <v>365416</v>
      </c>
      <c r="X10" s="54">
        <v>374247</v>
      </c>
      <c r="Y10" s="54">
        <v>-8831</v>
      </c>
      <c r="Z10" s="184">
        <v>-2.36</v>
      </c>
      <c r="AA10" s="130">
        <v>500000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6223857</v>
      </c>
      <c r="D12" s="155">
        <v>0</v>
      </c>
      <c r="E12" s="156">
        <v>734260</v>
      </c>
      <c r="F12" s="60">
        <v>2929854</v>
      </c>
      <c r="G12" s="60">
        <v>59049</v>
      </c>
      <c r="H12" s="60">
        <v>55687</v>
      </c>
      <c r="I12" s="60">
        <v>742622</v>
      </c>
      <c r="J12" s="60">
        <v>857358</v>
      </c>
      <c r="K12" s="60">
        <v>882888</v>
      </c>
      <c r="L12" s="60">
        <v>66086</v>
      </c>
      <c r="M12" s="60">
        <v>617898</v>
      </c>
      <c r="N12" s="60">
        <v>1566872</v>
      </c>
      <c r="O12" s="60">
        <v>315354</v>
      </c>
      <c r="P12" s="60">
        <v>98384</v>
      </c>
      <c r="Q12" s="60">
        <v>466435</v>
      </c>
      <c r="R12" s="60">
        <v>880173</v>
      </c>
      <c r="S12" s="60">
        <v>0</v>
      </c>
      <c r="T12" s="60">
        <v>0</v>
      </c>
      <c r="U12" s="60">
        <v>0</v>
      </c>
      <c r="V12" s="60">
        <v>0</v>
      </c>
      <c r="W12" s="60">
        <v>3304403</v>
      </c>
      <c r="X12" s="60">
        <v>531747</v>
      </c>
      <c r="Y12" s="60">
        <v>2772656</v>
      </c>
      <c r="Z12" s="140">
        <v>521.42</v>
      </c>
      <c r="AA12" s="155">
        <v>2929854</v>
      </c>
    </row>
    <row r="13" spans="1:27" ht="12.75">
      <c r="A13" s="181" t="s">
        <v>109</v>
      </c>
      <c r="B13" s="185"/>
      <c r="C13" s="155">
        <v>3945953</v>
      </c>
      <c r="D13" s="155">
        <v>0</v>
      </c>
      <c r="E13" s="156">
        <v>4050000</v>
      </c>
      <c r="F13" s="60">
        <v>4060000</v>
      </c>
      <c r="G13" s="60">
        <v>1549434</v>
      </c>
      <c r="H13" s="60">
        <v>116946</v>
      </c>
      <c r="I13" s="60">
        <v>68229</v>
      </c>
      <c r="J13" s="60">
        <v>1734609</v>
      </c>
      <c r="K13" s="60">
        <v>800628</v>
      </c>
      <c r="L13" s="60">
        <v>-1045515</v>
      </c>
      <c r="M13" s="60">
        <v>168873</v>
      </c>
      <c r="N13" s="60">
        <v>-76014</v>
      </c>
      <c r="O13" s="60">
        <v>131187</v>
      </c>
      <c r="P13" s="60">
        <v>781241</v>
      </c>
      <c r="Q13" s="60">
        <v>138557</v>
      </c>
      <c r="R13" s="60">
        <v>1050985</v>
      </c>
      <c r="S13" s="60">
        <v>0</v>
      </c>
      <c r="T13" s="60">
        <v>0</v>
      </c>
      <c r="U13" s="60">
        <v>0</v>
      </c>
      <c r="V13" s="60">
        <v>0</v>
      </c>
      <c r="W13" s="60">
        <v>2709580</v>
      </c>
      <c r="X13" s="60">
        <v>1912500</v>
      </c>
      <c r="Y13" s="60">
        <v>797080</v>
      </c>
      <c r="Z13" s="140">
        <v>41.68</v>
      </c>
      <c r="AA13" s="155">
        <v>4060000</v>
      </c>
    </row>
    <row r="14" spans="1:27" ht="12.75">
      <c r="A14" s="181" t="s">
        <v>110</v>
      </c>
      <c r="B14" s="185"/>
      <c r="C14" s="155">
        <v>91372</v>
      </c>
      <c r="D14" s="155">
        <v>0</v>
      </c>
      <c r="E14" s="156">
        <v>75000</v>
      </c>
      <c r="F14" s="60">
        <v>90000</v>
      </c>
      <c r="G14" s="60">
        <v>7039</v>
      </c>
      <c r="H14" s="60">
        <v>7802</v>
      </c>
      <c r="I14" s="60">
        <v>7848</v>
      </c>
      <c r="J14" s="60">
        <v>22689</v>
      </c>
      <c r="K14" s="60">
        <v>7631</v>
      </c>
      <c r="L14" s="60">
        <v>7548</v>
      </c>
      <c r="M14" s="60">
        <v>7878</v>
      </c>
      <c r="N14" s="60">
        <v>23057</v>
      </c>
      <c r="O14" s="60">
        <v>7681</v>
      </c>
      <c r="P14" s="60">
        <v>7697</v>
      </c>
      <c r="Q14" s="60">
        <v>7761</v>
      </c>
      <c r="R14" s="60">
        <v>23139</v>
      </c>
      <c r="S14" s="60">
        <v>0</v>
      </c>
      <c r="T14" s="60">
        <v>0</v>
      </c>
      <c r="U14" s="60">
        <v>0</v>
      </c>
      <c r="V14" s="60">
        <v>0</v>
      </c>
      <c r="W14" s="60">
        <v>68885</v>
      </c>
      <c r="X14" s="60">
        <v>56250</v>
      </c>
      <c r="Y14" s="60">
        <v>12635</v>
      </c>
      <c r="Z14" s="140">
        <v>22.46</v>
      </c>
      <c r="AA14" s="155">
        <v>90000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355999</v>
      </c>
      <c r="D16" s="155">
        <v>0</v>
      </c>
      <c r="E16" s="156">
        <v>102000</v>
      </c>
      <c r="F16" s="60">
        <v>352000</v>
      </c>
      <c r="G16" s="60">
        <v>6416</v>
      </c>
      <c r="H16" s="60">
        <v>5417</v>
      </c>
      <c r="I16" s="60">
        <v>59</v>
      </c>
      <c r="J16" s="60">
        <v>11892</v>
      </c>
      <c r="K16" s="60">
        <v>3745</v>
      </c>
      <c r="L16" s="60">
        <v>1717</v>
      </c>
      <c r="M16" s="60">
        <v>129</v>
      </c>
      <c r="N16" s="60">
        <v>5591</v>
      </c>
      <c r="O16" s="60">
        <v>153</v>
      </c>
      <c r="P16" s="60">
        <v>106</v>
      </c>
      <c r="Q16" s="60">
        <v>4127</v>
      </c>
      <c r="R16" s="60">
        <v>4386</v>
      </c>
      <c r="S16" s="60">
        <v>0</v>
      </c>
      <c r="T16" s="60">
        <v>0</v>
      </c>
      <c r="U16" s="60">
        <v>0</v>
      </c>
      <c r="V16" s="60">
        <v>0</v>
      </c>
      <c r="W16" s="60">
        <v>21869</v>
      </c>
      <c r="X16" s="60">
        <v>76500</v>
      </c>
      <c r="Y16" s="60">
        <v>-54631</v>
      </c>
      <c r="Z16" s="140">
        <v>-71.41</v>
      </c>
      <c r="AA16" s="155">
        <v>352000</v>
      </c>
    </row>
    <row r="17" spans="1:27" ht="12.75">
      <c r="A17" s="181" t="s">
        <v>113</v>
      </c>
      <c r="B17" s="185"/>
      <c r="C17" s="155">
        <v>83422</v>
      </c>
      <c r="D17" s="155">
        <v>0</v>
      </c>
      <c r="E17" s="156">
        <v>830500</v>
      </c>
      <c r="F17" s="60">
        <v>272500</v>
      </c>
      <c r="G17" s="60">
        <v>15001</v>
      </c>
      <c r="H17" s="60">
        <v>11857</v>
      </c>
      <c r="I17" s="60">
        <v>19700</v>
      </c>
      <c r="J17" s="60">
        <v>46558</v>
      </c>
      <c r="K17" s="60">
        <v>13422</v>
      </c>
      <c r="L17" s="60">
        <v>12524</v>
      </c>
      <c r="M17" s="60">
        <v>7327</v>
      </c>
      <c r="N17" s="60">
        <v>33273</v>
      </c>
      <c r="O17" s="60">
        <v>5997</v>
      </c>
      <c r="P17" s="60">
        <v>13177</v>
      </c>
      <c r="Q17" s="60">
        <v>16079</v>
      </c>
      <c r="R17" s="60">
        <v>35253</v>
      </c>
      <c r="S17" s="60">
        <v>0</v>
      </c>
      <c r="T17" s="60">
        <v>0</v>
      </c>
      <c r="U17" s="60">
        <v>0</v>
      </c>
      <c r="V17" s="60">
        <v>0</v>
      </c>
      <c r="W17" s="60">
        <v>115084</v>
      </c>
      <c r="X17" s="60">
        <v>623250</v>
      </c>
      <c r="Y17" s="60">
        <v>-508166</v>
      </c>
      <c r="Z17" s="140">
        <v>-81.53</v>
      </c>
      <c r="AA17" s="155">
        <v>272500</v>
      </c>
    </row>
    <row r="18" spans="1:27" ht="12.75">
      <c r="A18" s="183" t="s">
        <v>114</v>
      </c>
      <c r="B18" s="182"/>
      <c r="C18" s="155">
        <v>571887</v>
      </c>
      <c r="D18" s="155">
        <v>0</v>
      </c>
      <c r="E18" s="156">
        <v>515570</v>
      </c>
      <c r="F18" s="60">
        <v>515570</v>
      </c>
      <c r="G18" s="60">
        <v>41903</v>
      </c>
      <c r="H18" s="60">
        <v>42567</v>
      </c>
      <c r="I18" s="60">
        <v>42669</v>
      </c>
      <c r="J18" s="60">
        <v>127139</v>
      </c>
      <c r="K18" s="60">
        <v>24627</v>
      </c>
      <c r="L18" s="60">
        <v>59289</v>
      </c>
      <c r="M18" s="60">
        <v>38056</v>
      </c>
      <c r="N18" s="60">
        <v>121972</v>
      </c>
      <c r="O18" s="60">
        <v>59948</v>
      </c>
      <c r="P18" s="60">
        <v>53388</v>
      </c>
      <c r="Q18" s="60">
        <v>86913</v>
      </c>
      <c r="R18" s="60">
        <v>200249</v>
      </c>
      <c r="S18" s="60">
        <v>0</v>
      </c>
      <c r="T18" s="60">
        <v>0</v>
      </c>
      <c r="U18" s="60">
        <v>0</v>
      </c>
      <c r="V18" s="60">
        <v>0</v>
      </c>
      <c r="W18" s="60">
        <v>449360</v>
      </c>
      <c r="X18" s="60">
        <v>387000</v>
      </c>
      <c r="Y18" s="60">
        <v>62360</v>
      </c>
      <c r="Z18" s="140">
        <v>16.11</v>
      </c>
      <c r="AA18" s="155">
        <v>515570</v>
      </c>
    </row>
    <row r="19" spans="1:27" ht="12.75">
      <c r="A19" s="181" t="s">
        <v>34</v>
      </c>
      <c r="B19" s="185"/>
      <c r="C19" s="155">
        <v>69419140</v>
      </c>
      <c r="D19" s="155">
        <v>0</v>
      </c>
      <c r="E19" s="156">
        <v>70224345</v>
      </c>
      <c r="F19" s="60">
        <v>69221000</v>
      </c>
      <c r="G19" s="60">
        <v>23243304</v>
      </c>
      <c r="H19" s="60">
        <v>9410506</v>
      </c>
      <c r="I19" s="60">
        <v>132852</v>
      </c>
      <c r="J19" s="60">
        <v>32786662</v>
      </c>
      <c r="K19" s="60">
        <v>2427227</v>
      </c>
      <c r="L19" s="60">
        <v>59935</v>
      </c>
      <c r="M19" s="60">
        <v>19877255</v>
      </c>
      <c r="N19" s="60">
        <v>22364417</v>
      </c>
      <c r="O19" s="60">
        <v>115775</v>
      </c>
      <c r="P19" s="60">
        <v>613048</v>
      </c>
      <c r="Q19" s="60">
        <v>12596316</v>
      </c>
      <c r="R19" s="60">
        <v>13325139</v>
      </c>
      <c r="S19" s="60">
        <v>0</v>
      </c>
      <c r="T19" s="60">
        <v>0</v>
      </c>
      <c r="U19" s="60">
        <v>0</v>
      </c>
      <c r="V19" s="60">
        <v>0</v>
      </c>
      <c r="W19" s="60">
        <v>68476218</v>
      </c>
      <c r="X19" s="60">
        <v>70254000</v>
      </c>
      <c r="Y19" s="60">
        <v>-1777782</v>
      </c>
      <c r="Z19" s="140">
        <v>-2.53</v>
      </c>
      <c r="AA19" s="155">
        <v>69221000</v>
      </c>
    </row>
    <row r="20" spans="1:27" ht="12.75">
      <c r="A20" s="181" t="s">
        <v>35</v>
      </c>
      <c r="B20" s="185"/>
      <c r="C20" s="155">
        <v>2044005</v>
      </c>
      <c r="D20" s="155">
        <v>0</v>
      </c>
      <c r="E20" s="156">
        <v>374000</v>
      </c>
      <c r="F20" s="54">
        <v>601500</v>
      </c>
      <c r="G20" s="54">
        <v>42024</v>
      </c>
      <c r="H20" s="54">
        <v>78009</v>
      </c>
      <c r="I20" s="54">
        <v>29903</v>
      </c>
      <c r="J20" s="54">
        <v>149936</v>
      </c>
      <c r="K20" s="54">
        <v>51597</v>
      </c>
      <c r="L20" s="54">
        <v>22246</v>
      </c>
      <c r="M20" s="54">
        <v>22371</v>
      </c>
      <c r="N20" s="54">
        <v>96214</v>
      </c>
      <c r="O20" s="54">
        <v>46622</v>
      </c>
      <c r="P20" s="54">
        <v>4105451</v>
      </c>
      <c r="Q20" s="54">
        <v>-4030639</v>
      </c>
      <c r="R20" s="54">
        <v>121434</v>
      </c>
      <c r="S20" s="54">
        <v>0</v>
      </c>
      <c r="T20" s="54">
        <v>0</v>
      </c>
      <c r="U20" s="54">
        <v>0</v>
      </c>
      <c r="V20" s="54">
        <v>0</v>
      </c>
      <c r="W20" s="54">
        <v>367584</v>
      </c>
      <c r="X20" s="54">
        <v>344250</v>
      </c>
      <c r="Y20" s="54">
        <v>23334</v>
      </c>
      <c r="Z20" s="184">
        <v>6.78</v>
      </c>
      <c r="AA20" s="130">
        <v>601500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95454699</v>
      </c>
      <c r="D22" s="188">
        <f>SUM(D5:D21)</f>
        <v>0</v>
      </c>
      <c r="E22" s="189">
        <f t="shared" si="0"/>
        <v>89605675</v>
      </c>
      <c r="F22" s="190">
        <f t="shared" si="0"/>
        <v>90942424</v>
      </c>
      <c r="G22" s="190">
        <f t="shared" si="0"/>
        <v>25045020</v>
      </c>
      <c r="H22" s="190">
        <f t="shared" si="0"/>
        <v>19944204</v>
      </c>
      <c r="I22" s="190">
        <f t="shared" si="0"/>
        <v>1683423</v>
      </c>
      <c r="J22" s="190">
        <f t="shared" si="0"/>
        <v>46672647</v>
      </c>
      <c r="K22" s="190">
        <f t="shared" si="0"/>
        <v>4810972</v>
      </c>
      <c r="L22" s="190">
        <f t="shared" si="0"/>
        <v>-1966947</v>
      </c>
      <c r="M22" s="190">
        <f t="shared" si="0"/>
        <v>21360592</v>
      </c>
      <c r="N22" s="190">
        <f t="shared" si="0"/>
        <v>24204617</v>
      </c>
      <c r="O22" s="190">
        <f t="shared" si="0"/>
        <v>191353</v>
      </c>
      <c r="P22" s="190">
        <f t="shared" si="0"/>
        <v>5982714</v>
      </c>
      <c r="Q22" s="190">
        <f t="shared" si="0"/>
        <v>9972388</v>
      </c>
      <c r="R22" s="190">
        <f t="shared" si="0"/>
        <v>16146455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87023719</v>
      </c>
      <c r="X22" s="190">
        <f t="shared" si="0"/>
        <v>83986744</v>
      </c>
      <c r="Y22" s="190">
        <f t="shared" si="0"/>
        <v>3036975</v>
      </c>
      <c r="Z22" s="191">
        <f>+IF(X22&lt;&gt;0,+(Y22/X22)*100,0)</f>
        <v>3.616017070503412</v>
      </c>
      <c r="AA22" s="188">
        <f>SUM(AA5:AA21)</f>
        <v>90942424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33562633</v>
      </c>
      <c r="D25" s="155">
        <v>0</v>
      </c>
      <c r="E25" s="156">
        <v>40309508</v>
      </c>
      <c r="F25" s="60">
        <v>39656740</v>
      </c>
      <c r="G25" s="60">
        <v>2942971</v>
      </c>
      <c r="H25" s="60">
        <v>2832097</v>
      </c>
      <c r="I25" s="60">
        <v>2854018</v>
      </c>
      <c r="J25" s="60">
        <v>8629086</v>
      </c>
      <c r="K25" s="60">
        <v>3006781</v>
      </c>
      <c r="L25" s="60">
        <v>4505831</v>
      </c>
      <c r="M25" s="60">
        <v>2916365</v>
      </c>
      <c r="N25" s="60">
        <v>10428977</v>
      </c>
      <c r="O25" s="60">
        <v>2983736</v>
      </c>
      <c r="P25" s="60">
        <v>2916900</v>
      </c>
      <c r="Q25" s="60">
        <v>2791095</v>
      </c>
      <c r="R25" s="60">
        <v>8691731</v>
      </c>
      <c r="S25" s="60">
        <v>0</v>
      </c>
      <c r="T25" s="60">
        <v>0</v>
      </c>
      <c r="U25" s="60">
        <v>0</v>
      </c>
      <c r="V25" s="60">
        <v>0</v>
      </c>
      <c r="W25" s="60">
        <v>27749794</v>
      </c>
      <c r="X25" s="60">
        <v>29736000</v>
      </c>
      <c r="Y25" s="60">
        <v>-1986206</v>
      </c>
      <c r="Z25" s="140">
        <v>-6.68</v>
      </c>
      <c r="AA25" s="155">
        <v>39656740</v>
      </c>
    </row>
    <row r="26" spans="1:27" ht="12.75">
      <c r="A26" s="183" t="s">
        <v>38</v>
      </c>
      <c r="B26" s="182"/>
      <c r="C26" s="155">
        <v>4202268</v>
      </c>
      <c r="D26" s="155">
        <v>0</v>
      </c>
      <c r="E26" s="156">
        <v>4641600</v>
      </c>
      <c r="F26" s="60">
        <v>4544380</v>
      </c>
      <c r="G26" s="60">
        <v>360359</v>
      </c>
      <c r="H26" s="60">
        <v>325843</v>
      </c>
      <c r="I26" s="60">
        <v>364186</v>
      </c>
      <c r="J26" s="60">
        <v>1050388</v>
      </c>
      <c r="K26" s="60">
        <v>364106</v>
      </c>
      <c r="L26" s="60">
        <v>364146</v>
      </c>
      <c r="M26" s="60">
        <v>330828</v>
      </c>
      <c r="N26" s="60">
        <v>1059080</v>
      </c>
      <c r="O26" s="60">
        <v>364146</v>
      </c>
      <c r="P26" s="60">
        <v>433925</v>
      </c>
      <c r="Q26" s="60">
        <v>372493</v>
      </c>
      <c r="R26" s="60">
        <v>1170564</v>
      </c>
      <c r="S26" s="60">
        <v>0</v>
      </c>
      <c r="T26" s="60">
        <v>0</v>
      </c>
      <c r="U26" s="60">
        <v>0</v>
      </c>
      <c r="V26" s="60">
        <v>0</v>
      </c>
      <c r="W26" s="60">
        <v>3280032</v>
      </c>
      <c r="X26" s="60">
        <v>3481497</v>
      </c>
      <c r="Y26" s="60">
        <v>-201465</v>
      </c>
      <c r="Z26" s="140">
        <v>-5.79</v>
      </c>
      <c r="AA26" s="155">
        <v>4544380</v>
      </c>
    </row>
    <row r="27" spans="1:27" ht="12.75">
      <c r="A27" s="183" t="s">
        <v>118</v>
      </c>
      <c r="B27" s="182"/>
      <c r="C27" s="155">
        <v>960873</v>
      </c>
      <c r="D27" s="155">
        <v>0</v>
      </c>
      <c r="E27" s="156">
        <v>950000</v>
      </c>
      <c r="F27" s="60">
        <v>1350000</v>
      </c>
      <c r="G27" s="60">
        <v>0</v>
      </c>
      <c r="H27" s="60">
        <v>0</v>
      </c>
      <c r="I27" s="60">
        <v>0</v>
      </c>
      <c r="J27" s="60">
        <v>0</v>
      </c>
      <c r="K27" s="60">
        <v>475000</v>
      </c>
      <c r="L27" s="60">
        <v>0</v>
      </c>
      <c r="M27" s="60">
        <v>0</v>
      </c>
      <c r="N27" s="60">
        <v>475000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475000</v>
      </c>
      <c r="X27" s="60">
        <v>950000</v>
      </c>
      <c r="Y27" s="60">
        <v>-475000</v>
      </c>
      <c r="Z27" s="140">
        <v>-50</v>
      </c>
      <c r="AA27" s="155">
        <v>1350000</v>
      </c>
    </row>
    <row r="28" spans="1:27" ht="12.75">
      <c r="A28" s="183" t="s">
        <v>39</v>
      </c>
      <c r="B28" s="182"/>
      <c r="C28" s="155">
        <v>9607634</v>
      </c>
      <c r="D28" s="155">
        <v>0</v>
      </c>
      <c r="E28" s="156">
        <v>8922944</v>
      </c>
      <c r="F28" s="60">
        <v>11517080</v>
      </c>
      <c r="G28" s="60">
        <v>631846</v>
      </c>
      <c r="H28" s="60">
        <v>631851</v>
      </c>
      <c r="I28" s="60">
        <v>631844</v>
      </c>
      <c r="J28" s="60">
        <v>1895541</v>
      </c>
      <c r="K28" s="60">
        <v>631845</v>
      </c>
      <c r="L28" s="60">
        <v>631845</v>
      </c>
      <c r="M28" s="60">
        <v>631845</v>
      </c>
      <c r="N28" s="60">
        <v>1895535</v>
      </c>
      <c r="O28" s="60">
        <v>627409</v>
      </c>
      <c r="P28" s="60">
        <v>636268</v>
      </c>
      <c r="Q28" s="60">
        <v>631846</v>
      </c>
      <c r="R28" s="60">
        <v>1895523</v>
      </c>
      <c r="S28" s="60">
        <v>0</v>
      </c>
      <c r="T28" s="60">
        <v>0</v>
      </c>
      <c r="U28" s="60">
        <v>0</v>
      </c>
      <c r="V28" s="60">
        <v>0</v>
      </c>
      <c r="W28" s="60">
        <v>5686599</v>
      </c>
      <c r="X28" s="60">
        <v>6696747</v>
      </c>
      <c r="Y28" s="60">
        <v>-1010148</v>
      </c>
      <c r="Z28" s="140">
        <v>-15.08</v>
      </c>
      <c r="AA28" s="155">
        <v>11517080</v>
      </c>
    </row>
    <row r="29" spans="1:27" ht="12.75">
      <c r="A29" s="183" t="s">
        <v>40</v>
      </c>
      <c r="B29" s="182"/>
      <c r="C29" s="155">
        <v>616729</v>
      </c>
      <c r="D29" s="155">
        <v>0</v>
      </c>
      <c r="E29" s="156">
        <v>440000</v>
      </c>
      <c r="F29" s="60">
        <v>147800</v>
      </c>
      <c r="G29" s="60">
        <v>7149</v>
      </c>
      <c r="H29" s="60">
        <v>14918</v>
      </c>
      <c r="I29" s="60">
        <v>11977</v>
      </c>
      <c r="J29" s="60">
        <v>34044</v>
      </c>
      <c r="K29" s="60">
        <v>9779</v>
      </c>
      <c r="L29" s="60">
        <v>9339</v>
      </c>
      <c r="M29" s="60">
        <v>10478</v>
      </c>
      <c r="N29" s="60">
        <v>29596</v>
      </c>
      <c r="O29" s="60">
        <v>9597</v>
      </c>
      <c r="P29" s="60">
        <v>10231</v>
      </c>
      <c r="Q29" s="60">
        <v>11290</v>
      </c>
      <c r="R29" s="60">
        <v>31118</v>
      </c>
      <c r="S29" s="60">
        <v>0</v>
      </c>
      <c r="T29" s="60">
        <v>0</v>
      </c>
      <c r="U29" s="60">
        <v>0</v>
      </c>
      <c r="V29" s="60">
        <v>0</v>
      </c>
      <c r="W29" s="60">
        <v>94758</v>
      </c>
      <c r="X29" s="60">
        <v>330003</v>
      </c>
      <c r="Y29" s="60">
        <v>-235245</v>
      </c>
      <c r="Z29" s="140">
        <v>-71.29</v>
      </c>
      <c r="AA29" s="155">
        <v>147800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8319016</v>
      </c>
      <c r="D32" s="155">
        <v>0</v>
      </c>
      <c r="E32" s="156">
        <v>8526100</v>
      </c>
      <c r="F32" s="60">
        <v>8831690</v>
      </c>
      <c r="G32" s="60">
        <v>475171</v>
      </c>
      <c r="H32" s="60">
        <v>885486</v>
      </c>
      <c r="I32" s="60">
        <v>584959</v>
      </c>
      <c r="J32" s="60">
        <v>1945616</v>
      </c>
      <c r="K32" s="60">
        <v>928729</v>
      </c>
      <c r="L32" s="60">
        <v>1644596</v>
      </c>
      <c r="M32" s="60">
        <v>-673433</v>
      </c>
      <c r="N32" s="60">
        <v>1899892</v>
      </c>
      <c r="O32" s="60">
        <v>700338</v>
      </c>
      <c r="P32" s="60">
        <v>575148</v>
      </c>
      <c r="Q32" s="60">
        <v>562218</v>
      </c>
      <c r="R32" s="60">
        <v>1837704</v>
      </c>
      <c r="S32" s="60">
        <v>0</v>
      </c>
      <c r="T32" s="60">
        <v>0</v>
      </c>
      <c r="U32" s="60">
        <v>0</v>
      </c>
      <c r="V32" s="60">
        <v>0</v>
      </c>
      <c r="W32" s="60">
        <v>5683212</v>
      </c>
      <c r="X32" s="60">
        <v>6131997</v>
      </c>
      <c r="Y32" s="60">
        <v>-448785</v>
      </c>
      <c r="Z32" s="140">
        <v>-7.32</v>
      </c>
      <c r="AA32" s="155">
        <v>8831690</v>
      </c>
    </row>
    <row r="33" spans="1:27" ht="12.75">
      <c r="A33" s="183" t="s">
        <v>42</v>
      </c>
      <c r="B33" s="182"/>
      <c r="C33" s="155">
        <v>1999000</v>
      </c>
      <c r="D33" s="155">
        <v>0</v>
      </c>
      <c r="E33" s="156">
        <v>550000</v>
      </c>
      <c r="F33" s="60">
        <v>890000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450000</v>
      </c>
      <c r="Y33" s="60">
        <v>-450000</v>
      </c>
      <c r="Z33" s="140">
        <v>-100</v>
      </c>
      <c r="AA33" s="155">
        <v>890000</v>
      </c>
    </row>
    <row r="34" spans="1:27" ht="12.75">
      <c r="A34" s="183" t="s">
        <v>43</v>
      </c>
      <c r="B34" s="182"/>
      <c r="C34" s="155">
        <v>27568544</v>
      </c>
      <c r="D34" s="155">
        <v>0</v>
      </c>
      <c r="E34" s="156">
        <v>33825123</v>
      </c>
      <c r="F34" s="60">
        <v>36622073</v>
      </c>
      <c r="G34" s="60">
        <v>6316787</v>
      </c>
      <c r="H34" s="60">
        <v>17147104</v>
      </c>
      <c r="I34" s="60">
        <v>5046661</v>
      </c>
      <c r="J34" s="60">
        <v>28510552</v>
      </c>
      <c r="K34" s="60">
        <v>1959562</v>
      </c>
      <c r="L34" s="60">
        <v>3190282</v>
      </c>
      <c r="M34" s="60">
        <v>2642396</v>
      </c>
      <c r="N34" s="60">
        <v>7792240</v>
      </c>
      <c r="O34" s="60">
        <v>3620309</v>
      </c>
      <c r="P34" s="60">
        <v>-18038868</v>
      </c>
      <c r="Q34" s="60">
        <v>4311959</v>
      </c>
      <c r="R34" s="60">
        <v>-10106600</v>
      </c>
      <c r="S34" s="60">
        <v>0</v>
      </c>
      <c r="T34" s="60">
        <v>0</v>
      </c>
      <c r="U34" s="60">
        <v>0</v>
      </c>
      <c r="V34" s="60">
        <v>0</v>
      </c>
      <c r="W34" s="60">
        <v>26196192</v>
      </c>
      <c r="X34" s="60">
        <v>21591747</v>
      </c>
      <c r="Y34" s="60">
        <v>4604445</v>
      </c>
      <c r="Z34" s="140">
        <v>21.33</v>
      </c>
      <c r="AA34" s="155">
        <v>36622073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86836697</v>
      </c>
      <c r="D36" s="188">
        <f>SUM(D25:D35)</f>
        <v>0</v>
      </c>
      <c r="E36" s="189">
        <f t="shared" si="1"/>
        <v>98165275</v>
      </c>
      <c r="F36" s="190">
        <f t="shared" si="1"/>
        <v>103559763</v>
      </c>
      <c r="G36" s="190">
        <f t="shared" si="1"/>
        <v>10734283</v>
      </c>
      <c r="H36" s="190">
        <f t="shared" si="1"/>
        <v>21837299</v>
      </c>
      <c r="I36" s="190">
        <f t="shared" si="1"/>
        <v>9493645</v>
      </c>
      <c r="J36" s="190">
        <f t="shared" si="1"/>
        <v>42065227</v>
      </c>
      <c r="K36" s="190">
        <f t="shared" si="1"/>
        <v>7375802</v>
      </c>
      <c r="L36" s="190">
        <f t="shared" si="1"/>
        <v>10346039</v>
      </c>
      <c r="M36" s="190">
        <f t="shared" si="1"/>
        <v>5858479</v>
      </c>
      <c r="N36" s="190">
        <f t="shared" si="1"/>
        <v>23580320</v>
      </c>
      <c r="O36" s="190">
        <f t="shared" si="1"/>
        <v>8305535</v>
      </c>
      <c r="P36" s="190">
        <f t="shared" si="1"/>
        <v>-13466396</v>
      </c>
      <c r="Q36" s="190">
        <f t="shared" si="1"/>
        <v>8680901</v>
      </c>
      <c r="R36" s="190">
        <f t="shared" si="1"/>
        <v>3520040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69165587</v>
      </c>
      <c r="X36" s="190">
        <f t="shared" si="1"/>
        <v>69367991</v>
      </c>
      <c r="Y36" s="190">
        <f t="shared" si="1"/>
        <v>-202404</v>
      </c>
      <c r="Z36" s="191">
        <f>+IF(X36&lt;&gt;0,+(Y36/X36)*100,0)</f>
        <v>-0.29178299253325646</v>
      </c>
      <c r="AA36" s="188">
        <f>SUM(AA25:AA35)</f>
        <v>103559763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8618002</v>
      </c>
      <c r="D38" s="199">
        <f>+D22-D36</f>
        <v>0</v>
      </c>
      <c r="E38" s="200">
        <f t="shared" si="2"/>
        <v>-8559600</v>
      </c>
      <c r="F38" s="106">
        <f t="shared" si="2"/>
        <v>-12617339</v>
      </c>
      <c r="G38" s="106">
        <f t="shared" si="2"/>
        <v>14310737</v>
      </c>
      <c r="H38" s="106">
        <f t="shared" si="2"/>
        <v>-1893095</v>
      </c>
      <c r="I38" s="106">
        <f t="shared" si="2"/>
        <v>-7810222</v>
      </c>
      <c r="J38" s="106">
        <f t="shared" si="2"/>
        <v>4607420</v>
      </c>
      <c r="K38" s="106">
        <f t="shared" si="2"/>
        <v>-2564830</v>
      </c>
      <c r="L38" s="106">
        <f t="shared" si="2"/>
        <v>-12312986</v>
      </c>
      <c r="M38" s="106">
        <f t="shared" si="2"/>
        <v>15502113</v>
      </c>
      <c r="N38" s="106">
        <f t="shared" si="2"/>
        <v>624297</v>
      </c>
      <c r="O38" s="106">
        <f t="shared" si="2"/>
        <v>-8114182</v>
      </c>
      <c r="P38" s="106">
        <f t="shared" si="2"/>
        <v>19449110</v>
      </c>
      <c r="Q38" s="106">
        <f t="shared" si="2"/>
        <v>1291487</v>
      </c>
      <c r="R38" s="106">
        <f t="shared" si="2"/>
        <v>12626415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17858132</v>
      </c>
      <c r="X38" s="106">
        <f>IF(F22=F36,0,X22-X36)</f>
        <v>14618753</v>
      </c>
      <c r="Y38" s="106">
        <f t="shared" si="2"/>
        <v>3239379</v>
      </c>
      <c r="Z38" s="201">
        <f>+IF(X38&lt;&gt;0,+(Y38/X38)*100,0)</f>
        <v>22.159065140508222</v>
      </c>
      <c r="AA38" s="199">
        <f>+AA22-AA36</f>
        <v>-12617339</v>
      </c>
    </row>
    <row r="39" spans="1:27" ht="12.75">
      <c r="A39" s="181" t="s">
        <v>46</v>
      </c>
      <c r="B39" s="185"/>
      <c r="C39" s="155">
        <v>27709178</v>
      </c>
      <c r="D39" s="155">
        <v>0</v>
      </c>
      <c r="E39" s="156">
        <v>33180655</v>
      </c>
      <c r="F39" s="60">
        <v>30867593</v>
      </c>
      <c r="G39" s="60">
        <v>147770</v>
      </c>
      <c r="H39" s="60">
        <v>1585455</v>
      </c>
      <c r="I39" s="60">
        <v>961181</v>
      </c>
      <c r="J39" s="60">
        <v>2694406</v>
      </c>
      <c r="K39" s="60">
        <v>0</v>
      </c>
      <c r="L39" s="60">
        <v>3824626</v>
      </c>
      <c r="M39" s="60">
        <v>5064976</v>
      </c>
      <c r="N39" s="60">
        <v>8889602</v>
      </c>
      <c r="O39" s="60">
        <v>197</v>
      </c>
      <c r="P39" s="60">
        <v>0</v>
      </c>
      <c r="Q39" s="60">
        <v>9907785</v>
      </c>
      <c r="R39" s="60">
        <v>9907982</v>
      </c>
      <c r="S39" s="60">
        <v>0</v>
      </c>
      <c r="T39" s="60">
        <v>0</v>
      </c>
      <c r="U39" s="60">
        <v>0</v>
      </c>
      <c r="V39" s="60">
        <v>0</v>
      </c>
      <c r="W39" s="60">
        <v>21491990</v>
      </c>
      <c r="X39" s="60">
        <v>29723400</v>
      </c>
      <c r="Y39" s="60">
        <v>-8231410</v>
      </c>
      <c r="Z39" s="140">
        <v>-27.69</v>
      </c>
      <c r="AA39" s="155">
        <v>30867593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36327180</v>
      </c>
      <c r="D42" s="206">
        <f>SUM(D38:D41)</f>
        <v>0</v>
      </c>
      <c r="E42" s="207">
        <f t="shared" si="3"/>
        <v>24621055</v>
      </c>
      <c r="F42" s="88">
        <f t="shared" si="3"/>
        <v>18250254</v>
      </c>
      <c r="G42" s="88">
        <f t="shared" si="3"/>
        <v>14458507</v>
      </c>
      <c r="H42" s="88">
        <f t="shared" si="3"/>
        <v>-307640</v>
      </c>
      <c r="I42" s="88">
        <f t="shared" si="3"/>
        <v>-6849041</v>
      </c>
      <c r="J42" s="88">
        <f t="shared" si="3"/>
        <v>7301826</v>
      </c>
      <c r="K42" s="88">
        <f t="shared" si="3"/>
        <v>-2564830</v>
      </c>
      <c r="L42" s="88">
        <f t="shared" si="3"/>
        <v>-8488360</v>
      </c>
      <c r="M42" s="88">
        <f t="shared" si="3"/>
        <v>20567089</v>
      </c>
      <c r="N42" s="88">
        <f t="shared" si="3"/>
        <v>9513899</v>
      </c>
      <c r="O42" s="88">
        <f t="shared" si="3"/>
        <v>-8113985</v>
      </c>
      <c r="P42" s="88">
        <f t="shared" si="3"/>
        <v>19449110</v>
      </c>
      <c r="Q42" s="88">
        <f t="shared" si="3"/>
        <v>11199272</v>
      </c>
      <c r="R42" s="88">
        <f t="shared" si="3"/>
        <v>22534397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39350122</v>
      </c>
      <c r="X42" s="88">
        <f t="shared" si="3"/>
        <v>44342153</v>
      </c>
      <c r="Y42" s="88">
        <f t="shared" si="3"/>
        <v>-4992031</v>
      </c>
      <c r="Z42" s="208">
        <f>+IF(X42&lt;&gt;0,+(Y42/X42)*100,0)</f>
        <v>-11.257980639776333</v>
      </c>
      <c r="AA42" s="206">
        <f>SUM(AA38:AA41)</f>
        <v>18250254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36327180</v>
      </c>
      <c r="D44" s="210">
        <f>+D42-D43</f>
        <v>0</v>
      </c>
      <c r="E44" s="211">
        <f t="shared" si="4"/>
        <v>24621055</v>
      </c>
      <c r="F44" s="77">
        <f t="shared" si="4"/>
        <v>18250254</v>
      </c>
      <c r="G44" s="77">
        <f t="shared" si="4"/>
        <v>14458507</v>
      </c>
      <c r="H44" s="77">
        <f t="shared" si="4"/>
        <v>-307640</v>
      </c>
      <c r="I44" s="77">
        <f t="shared" si="4"/>
        <v>-6849041</v>
      </c>
      <c r="J44" s="77">
        <f t="shared" si="4"/>
        <v>7301826</v>
      </c>
      <c r="K44" s="77">
        <f t="shared" si="4"/>
        <v>-2564830</v>
      </c>
      <c r="L44" s="77">
        <f t="shared" si="4"/>
        <v>-8488360</v>
      </c>
      <c r="M44" s="77">
        <f t="shared" si="4"/>
        <v>20567089</v>
      </c>
      <c r="N44" s="77">
        <f t="shared" si="4"/>
        <v>9513899</v>
      </c>
      <c r="O44" s="77">
        <f t="shared" si="4"/>
        <v>-8113985</v>
      </c>
      <c r="P44" s="77">
        <f t="shared" si="4"/>
        <v>19449110</v>
      </c>
      <c r="Q44" s="77">
        <f t="shared" si="4"/>
        <v>11199272</v>
      </c>
      <c r="R44" s="77">
        <f t="shared" si="4"/>
        <v>22534397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39350122</v>
      </c>
      <c r="X44" s="77">
        <f t="shared" si="4"/>
        <v>44342153</v>
      </c>
      <c r="Y44" s="77">
        <f t="shared" si="4"/>
        <v>-4992031</v>
      </c>
      <c r="Z44" s="212">
        <f>+IF(X44&lt;&gt;0,+(Y44/X44)*100,0)</f>
        <v>-11.257980639776333</v>
      </c>
      <c r="AA44" s="210">
        <f>+AA42-AA43</f>
        <v>18250254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36327180</v>
      </c>
      <c r="D46" s="206">
        <f>SUM(D44:D45)</f>
        <v>0</v>
      </c>
      <c r="E46" s="207">
        <f t="shared" si="5"/>
        <v>24621055</v>
      </c>
      <c r="F46" s="88">
        <f t="shared" si="5"/>
        <v>18250254</v>
      </c>
      <c r="G46" s="88">
        <f t="shared" si="5"/>
        <v>14458507</v>
      </c>
      <c r="H46" s="88">
        <f t="shared" si="5"/>
        <v>-307640</v>
      </c>
      <c r="I46" s="88">
        <f t="shared" si="5"/>
        <v>-6849041</v>
      </c>
      <c r="J46" s="88">
        <f t="shared" si="5"/>
        <v>7301826</v>
      </c>
      <c r="K46" s="88">
        <f t="shared" si="5"/>
        <v>-2564830</v>
      </c>
      <c r="L46" s="88">
        <f t="shared" si="5"/>
        <v>-8488360</v>
      </c>
      <c r="M46" s="88">
        <f t="shared" si="5"/>
        <v>20567089</v>
      </c>
      <c r="N46" s="88">
        <f t="shared" si="5"/>
        <v>9513899</v>
      </c>
      <c r="O46" s="88">
        <f t="shared" si="5"/>
        <v>-8113985</v>
      </c>
      <c r="P46" s="88">
        <f t="shared" si="5"/>
        <v>19449110</v>
      </c>
      <c r="Q46" s="88">
        <f t="shared" si="5"/>
        <v>11199272</v>
      </c>
      <c r="R46" s="88">
        <f t="shared" si="5"/>
        <v>22534397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39350122</v>
      </c>
      <c r="X46" s="88">
        <f t="shared" si="5"/>
        <v>44342153</v>
      </c>
      <c r="Y46" s="88">
        <f t="shared" si="5"/>
        <v>-4992031</v>
      </c>
      <c r="Z46" s="208">
        <f>+IF(X46&lt;&gt;0,+(Y46/X46)*100,0)</f>
        <v>-11.257980639776333</v>
      </c>
      <c r="AA46" s="206">
        <f>SUM(AA44:AA45)</f>
        <v>18250254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36327180</v>
      </c>
      <c r="D48" s="217">
        <f>SUM(D46:D47)</f>
        <v>0</v>
      </c>
      <c r="E48" s="218">
        <f t="shared" si="6"/>
        <v>24621055</v>
      </c>
      <c r="F48" s="219">
        <f t="shared" si="6"/>
        <v>18250254</v>
      </c>
      <c r="G48" s="219">
        <f t="shared" si="6"/>
        <v>14458507</v>
      </c>
      <c r="H48" s="220">
        <f t="shared" si="6"/>
        <v>-307640</v>
      </c>
      <c r="I48" s="220">
        <f t="shared" si="6"/>
        <v>-6849041</v>
      </c>
      <c r="J48" s="220">
        <f t="shared" si="6"/>
        <v>7301826</v>
      </c>
      <c r="K48" s="220">
        <f t="shared" si="6"/>
        <v>-2564830</v>
      </c>
      <c r="L48" s="220">
        <f t="shared" si="6"/>
        <v>-8488360</v>
      </c>
      <c r="M48" s="219">
        <f t="shared" si="6"/>
        <v>20567089</v>
      </c>
      <c r="N48" s="219">
        <f t="shared" si="6"/>
        <v>9513899</v>
      </c>
      <c r="O48" s="220">
        <f t="shared" si="6"/>
        <v>-8113985</v>
      </c>
      <c r="P48" s="220">
        <f t="shared" si="6"/>
        <v>19449110</v>
      </c>
      <c r="Q48" s="220">
        <f t="shared" si="6"/>
        <v>11199272</v>
      </c>
      <c r="R48" s="220">
        <f t="shared" si="6"/>
        <v>22534397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39350122</v>
      </c>
      <c r="X48" s="220">
        <f t="shared" si="6"/>
        <v>44342153</v>
      </c>
      <c r="Y48" s="220">
        <f t="shared" si="6"/>
        <v>-4992031</v>
      </c>
      <c r="Z48" s="221">
        <f>+IF(X48&lt;&gt;0,+(Y48/X48)*100,0)</f>
        <v>-11.257980639776333</v>
      </c>
      <c r="AA48" s="222">
        <f>SUM(AA46:AA47)</f>
        <v>18250254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412484</v>
      </c>
      <c r="D5" s="153">
        <f>SUM(D6:D8)</f>
        <v>0</v>
      </c>
      <c r="E5" s="154">
        <f t="shared" si="0"/>
        <v>429000</v>
      </c>
      <c r="F5" s="100">
        <f t="shared" si="0"/>
        <v>4365269</v>
      </c>
      <c r="G5" s="100">
        <f t="shared" si="0"/>
        <v>0</v>
      </c>
      <c r="H5" s="100">
        <f t="shared" si="0"/>
        <v>2500</v>
      </c>
      <c r="I5" s="100">
        <f t="shared" si="0"/>
        <v>349169</v>
      </c>
      <c r="J5" s="100">
        <f t="shared" si="0"/>
        <v>351669</v>
      </c>
      <c r="K5" s="100">
        <f t="shared" si="0"/>
        <v>0</v>
      </c>
      <c r="L5" s="100">
        <f t="shared" si="0"/>
        <v>208503</v>
      </c>
      <c r="M5" s="100">
        <f t="shared" si="0"/>
        <v>1472562</v>
      </c>
      <c r="N5" s="100">
        <f t="shared" si="0"/>
        <v>1681065</v>
      </c>
      <c r="O5" s="100">
        <f t="shared" si="0"/>
        <v>111542</v>
      </c>
      <c r="P5" s="100">
        <f t="shared" si="0"/>
        <v>1953</v>
      </c>
      <c r="Q5" s="100">
        <f t="shared" si="0"/>
        <v>522329</v>
      </c>
      <c r="R5" s="100">
        <f t="shared" si="0"/>
        <v>635824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2668558</v>
      </c>
      <c r="X5" s="100">
        <f t="shared" si="0"/>
        <v>396000</v>
      </c>
      <c r="Y5" s="100">
        <f t="shared" si="0"/>
        <v>2272558</v>
      </c>
      <c r="Z5" s="137">
        <f>+IF(X5&lt;&gt;0,+(Y5/X5)*100,0)</f>
        <v>573.8782828282829</v>
      </c>
      <c r="AA5" s="153">
        <f>SUM(AA6:AA8)</f>
        <v>4365269</v>
      </c>
    </row>
    <row r="6" spans="1:27" ht="12.75">
      <c r="A6" s="138" t="s">
        <v>75</v>
      </c>
      <c r="B6" s="136"/>
      <c r="C6" s="155">
        <v>349688</v>
      </c>
      <c r="D6" s="155"/>
      <c r="E6" s="156">
        <v>25000</v>
      </c>
      <c r="F6" s="60">
        <v>942687</v>
      </c>
      <c r="G6" s="60"/>
      <c r="H6" s="60">
        <v>2500</v>
      </c>
      <c r="I6" s="60">
        <v>160688</v>
      </c>
      <c r="J6" s="60">
        <v>163188</v>
      </c>
      <c r="K6" s="60"/>
      <c r="L6" s="60"/>
      <c r="M6" s="60">
        <v>628486</v>
      </c>
      <c r="N6" s="60">
        <v>628486</v>
      </c>
      <c r="O6" s="60">
        <v>84614</v>
      </c>
      <c r="P6" s="60"/>
      <c r="Q6" s="60"/>
      <c r="R6" s="60">
        <v>84614</v>
      </c>
      <c r="S6" s="60"/>
      <c r="T6" s="60"/>
      <c r="U6" s="60"/>
      <c r="V6" s="60"/>
      <c r="W6" s="60">
        <v>876288</v>
      </c>
      <c r="X6" s="60"/>
      <c r="Y6" s="60">
        <v>876288</v>
      </c>
      <c r="Z6" s="140"/>
      <c r="AA6" s="62">
        <v>942687</v>
      </c>
    </row>
    <row r="7" spans="1:27" ht="12.75">
      <c r="A7" s="138" t="s">
        <v>76</v>
      </c>
      <c r="B7" s="136"/>
      <c r="C7" s="157">
        <v>22924</v>
      </c>
      <c r="D7" s="157"/>
      <c r="E7" s="158">
        <v>160000</v>
      </c>
      <c r="F7" s="159">
        <v>2948000</v>
      </c>
      <c r="G7" s="159"/>
      <c r="H7" s="159"/>
      <c r="I7" s="159">
        <v>131490</v>
      </c>
      <c r="J7" s="159">
        <v>131490</v>
      </c>
      <c r="K7" s="159"/>
      <c r="L7" s="159">
        <v>1368</v>
      </c>
      <c r="M7" s="159">
        <v>844076</v>
      </c>
      <c r="N7" s="159">
        <v>845444</v>
      </c>
      <c r="O7" s="159"/>
      <c r="P7" s="159">
        <v>1953</v>
      </c>
      <c r="Q7" s="159">
        <v>522329</v>
      </c>
      <c r="R7" s="159">
        <v>524282</v>
      </c>
      <c r="S7" s="159"/>
      <c r="T7" s="159"/>
      <c r="U7" s="159"/>
      <c r="V7" s="159"/>
      <c r="W7" s="159">
        <v>1501216</v>
      </c>
      <c r="X7" s="159">
        <v>160000</v>
      </c>
      <c r="Y7" s="159">
        <v>1341216</v>
      </c>
      <c r="Z7" s="141">
        <v>838.26</v>
      </c>
      <c r="AA7" s="225">
        <v>2948000</v>
      </c>
    </row>
    <row r="8" spans="1:27" ht="12.75">
      <c r="A8" s="138" t="s">
        <v>77</v>
      </c>
      <c r="B8" s="136"/>
      <c r="C8" s="155">
        <v>39872</v>
      </c>
      <c r="D8" s="155"/>
      <c r="E8" s="156">
        <v>244000</v>
      </c>
      <c r="F8" s="60">
        <v>474582</v>
      </c>
      <c r="G8" s="60"/>
      <c r="H8" s="60"/>
      <c r="I8" s="60">
        <v>56991</v>
      </c>
      <c r="J8" s="60">
        <v>56991</v>
      </c>
      <c r="K8" s="60"/>
      <c r="L8" s="60">
        <v>207135</v>
      </c>
      <c r="M8" s="60"/>
      <c r="N8" s="60">
        <v>207135</v>
      </c>
      <c r="O8" s="60">
        <v>26928</v>
      </c>
      <c r="P8" s="60"/>
      <c r="Q8" s="60"/>
      <c r="R8" s="60">
        <v>26928</v>
      </c>
      <c r="S8" s="60"/>
      <c r="T8" s="60"/>
      <c r="U8" s="60"/>
      <c r="V8" s="60"/>
      <c r="W8" s="60">
        <v>291054</v>
      </c>
      <c r="X8" s="60">
        <v>236000</v>
      </c>
      <c r="Y8" s="60">
        <v>55054</v>
      </c>
      <c r="Z8" s="140">
        <v>23.33</v>
      </c>
      <c r="AA8" s="62">
        <v>474582</v>
      </c>
    </row>
    <row r="9" spans="1:27" ht="12.75">
      <c r="A9" s="135" t="s">
        <v>78</v>
      </c>
      <c r="B9" s="136"/>
      <c r="C9" s="153">
        <f aca="true" t="shared" si="1" ref="C9:Y9">SUM(C10:C14)</f>
        <v>3480702</v>
      </c>
      <c r="D9" s="153">
        <f>SUM(D10:D14)</f>
        <v>0</v>
      </c>
      <c r="E9" s="154">
        <f t="shared" si="1"/>
        <v>15910400</v>
      </c>
      <c r="F9" s="100">
        <f t="shared" si="1"/>
        <v>6132800</v>
      </c>
      <c r="G9" s="100">
        <f t="shared" si="1"/>
        <v>0</v>
      </c>
      <c r="H9" s="100">
        <f t="shared" si="1"/>
        <v>189450</v>
      </c>
      <c r="I9" s="100">
        <f t="shared" si="1"/>
        <v>209342</v>
      </c>
      <c r="J9" s="100">
        <f t="shared" si="1"/>
        <v>398792</v>
      </c>
      <c r="K9" s="100">
        <f t="shared" si="1"/>
        <v>0</v>
      </c>
      <c r="L9" s="100">
        <f t="shared" si="1"/>
        <v>1323148</v>
      </c>
      <c r="M9" s="100">
        <f t="shared" si="1"/>
        <v>327957</v>
      </c>
      <c r="N9" s="100">
        <f t="shared" si="1"/>
        <v>1651105</v>
      </c>
      <c r="O9" s="100">
        <f t="shared" si="1"/>
        <v>330189</v>
      </c>
      <c r="P9" s="100">
        <f t="shared" si="1"/>
        <v>195540</v>
      </c>
      <c r="Q9" s="100">
        <f t="shared" si="1"/>
        <v>120238</v>
      </c>
      <c r="R9" s="100">
        <f t="shared" si="1"/>
        <v>645967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2695864</v>
      </c>
      <c r="X9" s="100">
        <f t="shared" si="1"/>
        <v>11625332</v>
      </c>
      <c r="Y9" s="100">
        <f t="shared" si="1"/>
        <v>-8929468</v>
      </c>
      <c r="Z9" s="137">
        <f>+IF(X9&lt;&gt;0,+(Y9/X9)*100,0)</f>
        <v>-76.81043431705864</v>
      </c>
      <c r="AA9" s="102">
        <f>SUM(AA10:AA14)</f>
        <v>6132800</v>
      </c>
    </row>
    <row r="10" spans="1:27" ht="12.75">
      <c r="A10" s="138" t="s">
        <v>79</v>
      </c>
      <c r="B10" s="136"/>
      <c r="C10" s="155">
        <v>968108</v>
      </c>
      <c r="D10" s="155"/>
      <c r="E10" s="156">
        <v>440000</v>
      </c>
      <c r="F10" s="60">
        <v>5405000</v>
      </c>
      <c r="G10" s="60"/>
      <c r="H10" s="60">
        <v>189450</v>
      </c>
      <c r="I10" s="60">
        <v>176360</v>
      </c>
      <c r="J10" s="60">
        <v>365810</v>
      </c>
      <c r="K10" s="60"/>
      <c r="L10" s="60">
        <v>1028916</v>
      </c>
      <c r="M10" s="60">
        <v>327957</v>
      </c>
      <c r="N10" s="60">
        <v>1356873</v>
      </c>
      <c r="O10" s="60"/>
      <c r="P10" s="60">
        <v>195540</v>
      </c>
      <c r="Q10" s="60">
        <v>120238</v>
      </c>
      <c r="R10" s="60">
        <v>315778</v>
      </c>
      <c r="S10" s="60"/>
      <c r="T10" s="60"/>
      <c r="U10" s="60"/>
      <c r="V10" s="60"/>
      <c r="W10" s="60">
        <v>2038461</v>
      </c>
      <c r="X10" s="60">
        <v>125000</v>
      </c>
      <c r="Y10" s="60">
        <v>1913461</v>
      </c>
      <c r="Z10" s="140">
        <v>1530.77</v>
      </c>
      <c r="AA10" s="62">
        <v>5405000</v>
      </c>
    </row>
    <row r="11" spans="1:27" ht="12.75">
      <c r="A11" s="138" t="s">
        <v>80</v>
      </c>
      <c r="B11" s="136"/>
      <c r="C11" s="155"/>
      <c r="D11" s="155"/>
      <c r="E11" s="156">
        <v>15090000</v>
      </c>
      <c r="F11" s="60">
        <v>63500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11500332</v>
      </c>
      <c r="Y11" s="60">
        <v>-11500332</v>
      </c>
      <c r="Z11" s="140">
        <v>-100</v>
      </c>
      <c r="AA11" s="62">
        <v>63500</v>
      </c>
    </row>
    <row r="12" spans="1:27" ht="12.75">
      <c r="A12" s="138" t="s">
        <v>81</v>
      </c>
      <c r="B12" s="136"/>
      <c r="C12" s="155">
        <v>2512594</v>
      </c>
      <c r="D12" s="155"/>
      <c r="E12" s="156">
        <v>380400</v>
      </c>
      <c r="F12" s="60">
        <v>664300</v>
      </c>
      <c r="G12" s="60"/>
      <c r="H12" s="60"/>
      <c r="I12" s="60">
        <v>32982</v>
      </c>
      <c r="J12" s="60">
        <v>32982</v>
      </c>
      <c r="K12" s="60"/>
      <c r="L12" s="60">
        <v>294232</v>
      </c>
      <c r="M12" s="60"/>
      <c r="N12" s="60">
        <v>294232</v>
      </c>
      <c r="O12" s="60">
        <v>330189</v>
      </c>
      <c r="P12" s="60"/>
      <c r="Q12" s="60"/>
      <c r="R12" s="60">
        <v>330189</v>
      </c>
      <c r="S12" s="60"/>
      <c r="T12" s="60"/>
      <c r="U12" s="60"/>
      <c r="V12" s="60"/>
      <c r="W12" s="60">
        <v>657403</v>
      </c>
      <c r="X12" s="60"/>
      <c r="Y12" s="60">
        <v>657403</v>
      </c>
      <c r="Z12" s="140"/>
      <c r="AA12" s="62">
        <v>664300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25796252</v>
      </c>
      <c r="D15" s="153">
        <f>SUM(D16:D18)</f>
        <v>0</v>
      </c>
      <c r="E15" s="154">
        <f t="shared" si="2"/>
        <v>19981000</v>
      </c>
      <c r="F15" s="100">
        <f t="shared" si="2"/>
        <v>29145867</v>
      </c>
      <c r="G15" s="100">
        <f t="shared" si="2"/>
        <v>129623</v>
      </c>
      <c r="H15" s="100">
        <f t="shared" si="2"/>
        <v>1205163</v>
      </c>
      <c r="I15" s="100">
        <f t="shared" si="2"/>
        <v>854742</v>
      </c>
      <c r="J15" s="100">
        <f t="shared" si="2"/>
        <v>2189528</v>
      </c>
      <c r="K15" s="100">
        <f t="shared" si="2"/>
        <v>1245947</v>
      </c>
      <c r="L15" s="100">
        <f t="shared" si="2"/>
        <v>2579388</v>
      </c>
      <c r="M15" s="100">
        <f t="shared" si="2"/>
        <v>7028360</v>
      </c>
      <c r="N15" s="100">
        <f t="shared" si="2"/>
        <v>10853695</v>
      </c>
      <c r="O15" s="100">
        <f t="shared" si="2"/>
        <v>0</v>
      </c>
      <c r="P15" s="100">
        <f t="shared" si="2"/>
        <v>3285085</v>
      </c>
      <c r="Q15" s="100">
        <f t="shared" si="2"/>
        <v>3256080</v>
      </c>
      <c r="R15" s="100">
        <f t="shared" si="2"/>
        <v>6541165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19584388</v>
      </c>
      <c r="X15" s="100">
        <f t="shared" si="2"/>
        <v>19573600</v>
      </c>
      <c r="Y15" s="100">
        <f t="shared" si="2"/>
        <v>10788</v>
      </c>
      <c r="Z15" s="137">
        <f>+IF(X15&lt;&gt;0,+(Y15/X15)*100,0)</f>
        <v>0.055115052928434216</v>
      </c>
      <c r="AA15" s="102">
        <f>SUM(AA16:AA18)</f>
        <v>29145867</v>
      </c>
    </row>
    <row r="16" spans="1:27" ht="12.75">
      <c r="A16" s="138" t="s">
        <v>85</v>
      </c>
      <c r="B16" s="136"/>
      <c r="C16" s="155">
        <v>84900</v>
      </c>
      <c r="D16" s="155"/>
      <c r="E16" s="156">
        <v>2155000</v>
      </c>
      <c r="F16" s="60">
        <v>3025000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2000000</v>
      </c>
      <c r="Y16" s="60">
        <v>-2000000</v>
      </c>
      <c r="Z16" s="140">
        <v>-100</v>
      </c>
      <c r="AA16" s="62">
        <v>3025000</v>
      </c>
    </row>
    <row r="17" spans="1:27" ht="12.75">
      <c r="A17" s="138" t="s">
        <v>86</v>
      </c>
      <c r="B17" s="136"/>
      <c r="C17" s="155">
        <v>25711352</v>
      </c>
      <c r="D17" s="155"/>
      <c r="E17" s="156">
        <v>17826000</v>
      </c>
      <c r="F17" s="60">
        <v>26120867</v>
      </c>
      <c r="G17" s="60">
        <v>129623</v>
      </c>
      <c r="H17" s="60">
        <v>1205163</v>
      </c>
      <c r="I17" s="60">
        <v>854742</v>
      </c>
      <c r="J17" s="60">
        <v>2189528</v>
      </c>
      <c r="K17" s="60">
        <v>1245947</v>
      </c>
      <c r="L17" s="60">
        <v>2579388</v>
      </c>
      <c r="M17" s="60">
        <v>7028360</v>
      </c>
      <c r="N17" s="60">
        <v>10853695</v>
      </c>
      <c r="O17" s="60"/>
      <c r="P17" s="60">
        <v>3285085</v>
      </c>
      <c r="Q17" s="60">
        <v>3256080</v>
      </c>
      <c r="R17" s="60">
        <v>6541165</v>
      </c>
      <c r="S17" s="60"/>
      <c r="T17" s="60"/>
      <c r="U17" s="60"/>
      <c r="V17" s="60"/>
      <c r="W17" s="60">
        <v>19584388</v>
      </c>
      <c r="X17" s="60">
        <v>17573600</v>
      </c>
      <c r="Y17" s="60">
        <v>2010788</v>
      </c>
      <c r="Z17" s="140">
        <v>11.44</v>
      </c>
      <c r="AA17" s="62">
        <v>26120867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3345093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3345093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33034531</v>
      </c>
      <c r="D25" s="217">
        <f>+D5+D9+D15+D19+D24</f>
        <v>0</v>
      </c>
      <c r="E25" s="230">
        <f t="shared" si="4"/>
        <v>36320400</v>
      </c>
      <c r="F25" s="219">
        <f t="shared" si="4"/>
        <v>39643936</v>
      </c>
      <c r="G25" s="219">
        <f t="shared" si="4"/>
        <v>129623</v>
      </c>
      <c r="H25" s="219">
        <f t="shared" si="4"/>
        <v>1397113</v>
      </c>
      <c r="I25" s="219">
        <f t="shared" si="4"/>
        <v>1413253</v>
      </c>
      <c r="J25" s="219">
        <f t="shared" si="4"/>
        <v>2939989</v>
      </c>
      <c r="K25" s="219">
        <f t="shared" si="4"/>
        <v>1245947</v>
      </c>
      <c r="L25" s="219">
        <f t="shared" si="4"/>
        <v>4111039</v>
      </c>
      <c r="M25" s="219">
        <f t="shared" si="4"/>
        <v>8828879</v>
      </c>
      <c r="N25" s="219">
        <f t="shared" si="4"/>
        <v>14185865</v>
      </c>
      <c r="O25" s="219">
        <f t="shared" si="4"/>
        <v>441731</v>
      </c>
      <c r="P25" s="219">
        <f t="shared" si="4"/>
        <v>3482578</v>
      </c>
      <c r="Q25" s="219">
        <f t="shared" si="4"/>
        <v>3898647</v>
      </c>
      <c r="R25" s="219">
        <f t="shared" si="4"/>
        <v>7822956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24948810</v>
      </c>
      <c r="X25" s="219">
        <f t="shared" si="4"/>
        <v>31594932</v>
      </c>
      <c r="Y25" s="219">
        <f t="shared" si="4"/>
        <v>-6646122</v>
      </c>
      <c r="Z25" s="231">
        <f>+IF(X25&lt;&gt;0,+(Y25/X25)*100,0)</f>
        <v>-21.03540529854598</v>
      </c>
      <c r="AA25" s="232">
        <f>+AA5+AA9+AA15+AA19+AA24</f>
        <v>39643936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21896226</v>
      </c>
      <c r="D28" s="155"/>
      <c r="E28" s="156">
        <v>31056000</v>
      </c>
      <c r="F28" s="60">
        <v>30867594</v>
      </c>
      <c r="G28" s="60">
        <v>129623</v>
      </c>
      <c r="H28" s="60">
        <v>1386192</v>
      </c>
      <c r="I28" s="60">
        <v>843009</v>
      </c>
      <c r="J28" s="60">
        <v>2358824</v>
      </c>
      <c r="K28" s="60">
        <v>1245947</v>
      </c>
      <c r="L28" s="60">
        <v>2565888</v>
      </c>
      <c r="M28" s="60">
        <v>4992962</v>
      </c>
      <c r="N28" s="60">
        <v>8804797</v>
      </c>
      <c r="O28" s="60"/>
      <c r="P28" s="60">
        <v>3480171</v>
      </c>
      <c r="Q28" s="60">
        <v>3366042</v>
      </c>
      <c r="R28" s="60">
        <v>6846213</v>
      </c>
      <c r="S28" s="60"/>
      <c r="T28" s="60"/>
      <c r="U28" s="60"/>
      <c r="V28" s="60"/>
      <c r="W28" s="60">
        <v>18009834</v>
      </c>
      <c r="X28" s="60">
        <v>29075000</v>
      </c>
      <c r="Y28" s="60">
        <v>-11065166</v>
      </c>
      <c r="Z28" s="140">
        <v>-38.06</v>
      </c>
      <c r="AA28" s="155">
        <v>30867594</v>
      </c>
    </row>
    <row r="29" spans="1:27" ht="12.75">
      <c r="A29" s="234" t="s">
        <v>134</v>
      </c>
      <c r="B29" s="136"/>
      <c r="C29" s="155">
        <v>2006177</v>
      </c>
      <c r="D29" s="155"/>
      <c r="E29" s="156">
        <v>2000000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2000000</v>
      </c>
      <c r="Y29" s="60">
        <v>-2000000</v>
      </c>
      <c r="Z29" s="140">
        <v>-100</v>
      </c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23902403</v>
      </c>
      <c r="D32" s="210">
        <f>SUM(D28:D31)</f>
        <v>0</v>
      </c>
      <c r="E32" s="211">
        <f t="shared" si="5"/>
        <v>33056000</v>
      </c>
      <c r="F32" s="77">
        <f t="shared" si="5"/>
        <v>30867594</v>
      </c>
      <c r="G32" s="77">
        <f t="shared" si="5"/>
        <v>129623</v>
      </c>
      <c r="H32" s="77">
        <f t="shared" si="5"/>
        <v>1386192</v>
      </c>
      <c r="I32" s="77">
        <f t="shared" si="5"/>
        <v>843009</v>
      </c>
      <c r="J32" s="77">
        <f t="shared" si="5"/>
        <v>2358824</v>
      </c>
      <c r="K32" s="77">
        <f t="shared" si="5"/>
        <v>1245947</v>
      </c>
      <c r="L32" s="77">
        <f t="shared" si="5"/>
        <v>2565888</v>
      </c>
      <c r="M32" s="77">
        <f t="shared" si="5"/>
        <v>4992962</v>
      </c>
      <c r="N32" s="77">
        <f t="shared" si="5"/>
        <v>8804797</v>
      </c>
      <c r="O32" s="77">
        <f t="shared" si="5"/>
        <v>0</v>
      </c>
      <c r="P32" s="77">
        <f t="shared" si="5"/>
        <v>3480171</v>
      </c>
      <c r="Q32" s="77">
        <f t="shared" si="5"/>
        <v>3366042</v>
      </c>
      <c r="R32" s="77">
        <f t="shared" si="5"/>
        <v>6846213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18009834</v>
      </c>
      <c r="X32" s="77">
        <f t="shared" si="5"/>
        <v>31075000</v>
      </c>
      <c r="Y32" s="77">
        <f t="shared" si="5"/>
        <v>-13065166</v>
      </c>
      <c r="Z32" s="212">
        <f>+IF(X32&lt;&gt;0,+(Y32/X32)*100,0)</f>
        <v>-42.04397747385358</v>
      </c>
      <c r="AA32" s="79">
        <f>SUM(AA28:AA31)</f>
        <v>30867594</v>
      </c>
    </row>
    <row r="33" spans="1:27" ht="12.75">
      <c r="A33" s="237" t="s">
        <v>51</v>
      </c>
      <c r="B33" s="136" t="s">
        <v>137</v>
      </c>
      <c r="C33" s="155">
        <v>36443</v>
      </c>
      <c r="D33" s="155"/>
      <c r="E33" s="156"/>
      <c r="F33" s="60">
        <v>108000</v>
      </c>
      <c r="G33" s="60"/>
      <c r="H33" s="60"/>
      <c r="I33" s="60">
        <v>106970</v>
      </c>
      <c r="J33" s="60">
        <v>106970</v>
      </c>
      <c r="K33" s="60"/>
      <c r="L33" s="60"/>
      <c r="M33" s="60"/>
      <c r="N33" s="60"/>
      <c r="O33" s="60"/>
      <c r="P33" s="60"/>
      <c r="Q33" s="60">
        <v>10276</v>
      </c>
      <c r="R33" s="60">
        <v>10276</v>
      </c>
      <c r="S33" s="60"/>
      <c r="T33" s="60"/>
      <c r="U33" s="60"/>
      <c r="V33" s="60"/>
      <c r="W33" s="60">
        <v>117246</v>
      </c>
      <c r="X33" s="60"/>
      <c r="Y33" s="60">
        <v>117246</v>
      </c>
      <c r="Z33" s="140"/>
      <c r="AA33" s="62">
        <v>108000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>
        <v>66800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66800</v>
      </c>
    </row>
    <row r="35" spans="1:27" ht="12.75">
      <c r="A35" s="237" t="s">
        <v>53</v>
      </c>
      <c r="B35" s="136"/>
      <c r="C35" s="155">
        <v>9095685</v>
      </c>
      <c r="D35" s="155"/>
      <c r="E35" s="156">
        <v>3264400</v>
      </c>
      <c r="F35" s="60">
        <v>8601542</v>
      </c>
      <c r="G35" s="60"/>
      <c r="H35" s="60">
        <v>10921</v>
      </c>
      <c r="I35" s="60">
        <v>463274</v>
      </c>
      <c r="J35" s="60">
        <v>474195</v>
      </c>
      <c r="K35" s="60"/>
      <c r="L35" s="60">
        <v>1545151</v>
      </c>
      <c r="M35" s="60">
        <v>3835917</v>
      </c>
      <c r="N35" s="60">
        <v>5381068</v>
      </c>
      <c r="O35" s="60">
        <v>441731</v>
      </c>
      <c r="P35" s="60">
        <v>2407</v>
      </c>
      <c r="Q35" s="60">
        <v>522329</v>
      </c>
      <c r="R35" s="60">
        <v>966467</v>
      </c>
      <c r="S35" s="60"/>
      <c r="T35" s="60"/>
      <c r="U35" s="60"/>
      <c r="V35" s="60"/>
      <c r="W35" s="60">
        <v>6821730</v>
      </c>
      <c r="X35" s="60">
        <v>521000</v>
      </c>
      <c r="Y35" s="60">
        <v>6300730</v>
      </c>
      <c r="Z35" s="140">
        <v>1209.35</v>
      </c>
      <c r="AA35" s="62">
        <v>8601542</v>
      </c>
    </row>
    <row r="36" spans="1:27" ht="12.75">
      <c r="A36" s="238" t="s">
        <v>139</v>
      </c>
      <c r="B36" s="149"/>
      <c r="C36" s="222">
        <f aca="true" t="shared" si="6" ref="C36:Y36">SUM(C32:C35)</f>
        <v>33034531</v>
      </c>
      <c r="D36" s="222">
        <f>SUM(D32:D35)</f>
        <v>0</v>
      </c>
      <c r="E36" s="218">
        <f t="shared" si="6"/>
        <v>36320400</v>
      </c>
      <c r="F36" s="220">
        <f t="shared" si="6"/>
        <v>39643936</v>
      </c>
      <c r="G36" s="220">
        <f t="shared" si="6"/>
        <v>129623</v>
      </c>
      <c r="H36" s="220">
        <f t="shared" si="6"/>
        <v>1397113</v>
      </c>
      <c r="I36" s="220">
        <f t="shared" si="6"/>
        <v>1413253</v>
      </c>
      <c r="J36" s="220">
        <f t="shared" si="6"/>
        <v>2939989</v>
      </c>
      <c r="K36" s="220">
        <f t="shared" si="6"/>
        <v>1245947</v>
      </c>
      <c r="L36" s="220">
        <f t="shared" si="6"/>
        <v>4111039</v>
      </c>
      <c r="M36" s="220">
        <f t="shared" si="6"/>
        <v>8828879</v>
      </c>
      <c r="N36" s="220">
        <f t="shared" si="6"/>
        <v>14185865</v>
      </c>
      <c r="O36" s="220">
        <f t="shared" si="6"/>
        <v>441731</v>
      </c>
      <c r="P36" s="220">
        <f t="shared" si="6"/>
        <v>3482578</v>
      </c>
      <c r="Q36" s="220">
        <f t="shared" si="6"/>
        <v>3898647</v>
      </c>
      <c r="R36" s="220">
        <f t="shared" si="6"/>
        <v>7822956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24948810</v>
      </c>
      <c r="X36" s="220">
        <f t="shared" si="6"/>
        <v>31596000</v>
      </c>
      <c r="Y36" s="220">
        <f t="shared" si="6"/>
        <v>-6647190</v>
      </c>
      <c r="Z36" s="221">
        <f>+IF(X36&lt;&gt;0,+(Y36/X36)*100,0)</f>
        <v>-21.038074439802507</v>
      </c>
      <c r="AA36" s="239">
        <f>SUM(AA32:AA35)</f>
        <v>39643936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470051</v>
      </c>
      <c r="D6" s="155"/>
      <c r="E6" s="59">
        <v>14561000</v>
      </c>
      <c r="F6" s="60">
        <v>600000</v>
      </c>
      <c r="G6" s="60">
        <v>4590817</v>
      </c>
      <c r="H6" s="60">
        <v>2245261</v>
      </c>
      <c r="I6" s="60">
        <v>2245261</v>
      </c>
      <c r="J6" s="60">
        <v>2245261</v>
      </c>
      <c r="K6" s="60">
        <v>465441</v>
      </c>
      <c r="L6" s="60">
        <v>-34544110</v>
      </c>
      <c r="M6" s="60"/>
      <c r="N6" s="60"/>
      <c r="O6" s="60"/>
      <c r="P6" s="60"/>
      <c r="Q6" s="60">
        <v>2295132</v>
      </c>
      <c r="R6" s="60">
        <v>2295132</v>
      </c>
      <c r="S6" s="60"/>
      <c r="T6" s="60"/>
      <c r="U6" s="60"/>
      <c r="V6" s="60"/>
      <c r="W6" s="60">
        <v>2295132</v>
      </c>
      <c r="X6" s="60">
        <v>450000</v>
      </c>
      <c r="Y6" s="60">
        <v>1845132</v>
      </c>
      <c r="Z6" s="140">
        <v>410.03</v>
      </c>
      <c r="AA6" s="62">
        <v>600000</v>
      </c>
    </row>
    <row r="7" spans="1:27" ht="12.75">
      <c r="A7" s="249" t="s">
        <v>144</v>
      </c>
      <c r="B7" s="182"/>
      <c r="C7" s="155">
        <v>47266038</v>
      </c>
      <c r="D7" s="155"/>
      <c r="E7" s="59">
        <v>44500450</v>
      </c>
      <c r="F7" s="60">
        <v>42000000</v>
      </c>
      <c r="G7" s="60">
        <v>43154551</v>
      </c>
      <c r="H7" s="60">
        <v>63919005</v>
      </c>
      <c r="I7" s="60">
        <v>63919005</v>
      </c>
      <c r="J7" s="60">
        <v>63919005</v>
      </c>
      <c r="K7" s="60">
        <v>57330009</v>
      </c>
      <c r="L7" s="60">
        <v>47270278</v>
      </c>
      <c r="M7" s="60">
        <v>65917129</v>
      </c>
      <c r="N7" s="60">
        <v>65917129</v>
      </c>
      <c r="O7" s="60">
        <v>60147951</v>
      </c>
      <c r="P7" s="60">
        <v>52221553</v>
      </c>
      <c r="Q7" s="60">
        <v>58021493</v>
      </c>
      <c r="R7" s="60">
        <v>58021493</v>
      </c>
      <c r="S7" s="60"/>
      <c r="T7" s="60"/>
      <c r="U7" s="60"/>
      <c r="V7" s="60"/>
      <c r="W7" s="60">
        <v>58021493</v>
      </c>
      <c r="X7" s="60">
        <v>31500000</v>
      </c>
      <c r="Y7" s="60">
        <v>26521493</v>
      </c>
      <c r="Z7" s="140">
        <v>84.2</v>
      </c>
      <c r="AA7" s="62">
        <v>42000000</v>
      </c>
    </row>
    <row r="8" spans="1:27" ht="12.75">
      <c r="A8" s="249" t="s">
        <v>145</v>
      </c>
      <c r="B8" s="182"/>
      <c r="C8" s="155">
        <v>23173105</v>
      </c>
      <c r="D8" s="155"/>
      <c r="E8" s="59">
        <v>55000</v>
      </c>
      <c r="F8" s="60">
        <v>1615000</v>
      </c>
      <c r="G8" s="60">
        <v>530000</v>
      </c>
      <c r="H8" s="60">
        <v>576293</v>
      </c>
      <c r="I8" s="60">
        <v>576293</v>
      </c>
      <c r="J8" s="60">
        <v>576293</v>
      </c>
      <c r="K8" s="60">
        <v>385243</v>
      </c>
      <c r="L8" s="60">
        <v>10215038</v>
      </c>
      <c r="M8" s="60">
        <v>10678688</v>
      </c>
      <c r="N8" s="60">
        <v>10678688</v>
      </c>
      <c r="O8" s="60">
        <v>9435376</v>
      </c>
      <c r="P8" s="60">
        <v>4937849</v>
      </c>
      <c r="Q8" s="60">
        <v>3375227</v>
      </c>
      <c r="R8" s="60">
        <v>3375227</v>
      </c>
      <c r="S8" s="60"/>
      <c r="T8" s="60"/>
      <c r="U8" s="60"/>
      <c r="V8" s="60"/>
      <c r="W8" s="60">
        <v>3375227</v>
      </c>
      <c r="X8" s="60">
        <v>1211250</v>
      </c>
      <c r="Y8" s="60">
        <v>2163977</v>
      </c>
      <c r="Z8" s="140">
        <v>178.66</v>
      </c>
      <c r="AA8" s="62">
        <v>1615000</v>
      </c>
    </row>
    <row r="9" spans="1:27" ht="12.75">
      <c r="A9" s="249" t="s">
        <v>146</v>
      </c>
      <c r="B9" s="182"/>
      <c r="C9" s="155">
        <v>3936698</v>
      </c>
      <c r="D9" s="155"/>
      <c r="E9" s="59">
        <v>4411000</v>
      </c>
      <c r="F9" s="60">
        <v>1391000</v>
      </c>
      <c r="G9" s="60">
        <v>11628643</v>
      </c>
      <c r="H9" s="60">
        <v>25600788</v>
      </c>
      <c r="I9" s="60">
        <v>25600788</v>
      </c>
      <c r="J9" s="60">
        <v>25600788</v>
      </c>
      <c r="K9" s="60">
        <v>14927061</v>
      </c>
      <c r="L9" s="60">
        <v>71931965</v>
      </c>
      <c r="M9" s="60">
        <v>4361320</v>
      </c>
      <c r="N9" s="60">
        <v>4361320</v>
      </c>
      <c r="O9" s="60">
        <v>5237767</v>
      </c>
      <c r="P9" s="60">
        <v>31048815</v>
      </c>
      <c r="Q9" s="60">
        <v>31086002</v>
      </c>
      <c r="R9" s="60">
        <v>31086002</v>
      </c>
      <c r="S9" s="60"/>
      <c r="T9" s="60"/>
      <c r="U9" s="60"/>
      <c r="V9" s="60"/>
      <c r="W9" s="60">
        <v>31086002</v>
      </c>
      <c r="X9" s="60">
        <v>1043250</v>
      </c>
      <c r="Y9" s="60">
        <v>30042752</v>
      </c>
      <c r="Z9" s="140">
        <v>2879.73</v>
      </c>
      <c r="AA9" s="62">
        <v>1391000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1224</v>
      </c>
      <c r="D11" s="155"/>
      <c r="E11" s="59">
        <v>86450</v>
      </c>
      <c r="F11" s="60">
        <v>125000</v>
      </c>
      <c r="G11" s="60">
        <v>1222</v>
      </c>
      <c r="H11" s="60">
        <v>995</v>
      </c>
      <c r="I11" s="60">
        <v>995</v>
      </c>
      <c r="J11" s="60">
        <v>995</v>
      </c>
      <c r="K11" s="60">
        <v>5615</v>
      </c>
      <c r="L11" s="60">
        <v>102995</v>
      </c>
      <c r="M11" s="60">
        <v>102995</v>
      </c>
      <c r="N11" s="60">
        <v>102995</v>
      </c>
      <c r="O11" s="60">
        <v>86026</v>
      </c>
      <c r="P11" s="60">
        <v>71965</v>
      </c>
      <c r="Q11" s="60">
        <v>65679</v>
      </c>
      <c r="R11" s="60">
        <v>65679</v>
      </c>
      <c r="S11" s="60"/>
      <c r="T11" s="60"/>
      <c r="U11" s="60"/>
      <c r="V11" s="60"/>
      <c r="W11" s="60">
        <v>65679</v>
      </c>
      <c r="X11" s="60">
        <v>93750</v>
      </c>
      <c r="Y11" s="60">
        <v>-28071</v>
      </c>
      <c r="Z11" s="140">
        <v>-29.94</v>
      </c>
      <c r="AA11" s="62">
        <v>125000</v>
      </c>
    </row>
    <row r="12" spans="1:27" ht="12.75">
      <c r="A12" s="250" t="s">
        <v>56</v>
      </c>
      <c r="B12" s="251"/>
      <c r="C12" s="168">
        <f aca="true" t="shared" si="0" ref="C12:Y12">SUM(C6:C11)</f>
        <v>74847116</v>
      </c>
      <c r="D12" s="168">
        <f>SUM(D6:D11)</f>
        <v>0</v>
      </c>
      <c r="E12" s="72">
        <f t="shared" si="0"/>
        <v>63613900</v>
      </c>
      <c r="F12" s="73">
        <f t="shared" si="0"/>
        <v>45731000</v>
      </c>
      <c r="G12" s="73">
        <f t="shared" si="0"/>
        <v>59905233</v>
      </c>
      <c r="H12" s="73">
        <f t="shared" si="0"/>
        <v>92342342</v>
      </c>
      <c r="I12" s="73">
        <f t="shared" si="0"/>
        <v>92342342</v>
      </c>
      <c r="J12" s="73">
        <f t="shared" si="0"/>
        <v>92342342</v>
      </c>
      <c r="K12" s="73">
        <f t="shared" si="0"/>
        <v>73113369</v>
      </c>
      <c r="L12" s="73">
        <f t="shared" si="0"/>
        <v>94976166</v>
      </c>
      <c r="M12" s="73">
        <f t="shared" si="0"/>
        <v>81060132</v>
      </c>
      <c r="N12" s="73">
        <f t="shared" si="0"/>
        <v>81060132</v>
      </c>
      <c r="O12" s="73">
        <f t="shared" si="0"/>
        <v>74907120</v>
      </c>
      <c r="P12" s="73">
        <f t="shared" si="0"/>
        <v>88280182</v>
      </c>
      <c r="Q12" s="73">
        <f t="shared" si="0"/>
        <v>94843533</v>
      </c>
      <c r="R12" s="73">
        <f t="shared" si="0"/>
        <v>94843533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94843533</v>
      </c>
      <c r="X12" s="73">
        <f t="shared" si="0"/>
        <v>34298250</v>
      </c>
      <c r="Y12" s="73">
        <f t="shared" si="0"/>
        <v>60545283</v>
      </c>
      <c r="Z12" s="170">
        <f>+IF(X12&lt;&gt;0,+(Y12/X12)*100,0)</f>
        <v>176.52586648006823</v>
      </c>
      <c r="AA12" s="74">
        <f>SUM(AA6:AA11)</f>
        <v>45731000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266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4114852</v>
      </c>
      <c r="D17" s="155"/>
      <c r="E17" s="59">
        <v>4115000</v>
      </c>
      <c r="F17" s="60">
        <v>4115000</v>
      </c>
      <c r="G17" s="60">
        <v>4114852</v>
      </c>
      <c r="H17" s="60">
        <v>4114852</v>
      </c>
      <c r="I17" s="60">
        <v>4114852</v>
      </c>
      <c r="J17" s="60">
        <v>4114852</v>
      </c>
      <c r="K17" s="60">
        <v>4114852</v>
      </c>
      <c r="L17" s="60">
        <v>4114852</v>
      </c>
      <c r="M17" s="60">
        <v>4114852</v>
      </c>
      <c r="N17" s="60">
        <v>4114852</v>
      </c>
      <c r="O17" s="60">
        <v>4114852</v>
      </c>
      <c r="P17" s="60">
        <v>4114852</v>
      </c>
      <c r="Q17" s="60">
        <v>4114852</v>
      </c>
      <c r="R17" s="60">
        <v>4114852</v>
      </c>
      <c r="S17" s="60"/>
      <c r="T17" s="60"/>
      <c r="U17" s="60"/>
      <c r="V17" s="60"/>
      <c r="W17" s="60">
        <v>4114852</v>
      </c>
      <c r="X17" s="60">
        <v>3086250</v>
      </c>
      <c r="Y17" s="60">
        <v>1028602</v>
      </c>
      <c r="Z17" s="140">
        <v>33.33</v>
      </c>
      <c r="AA17" s="62">
        <v>4115000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168055396</v>
      </c>
      <c r="D19" s="155"/>
      <c r="E19" s="59">
        <v>156730000</v>
      </c>
      <c r="F19" s="60">
        <v>124480000</v>
      </c>
      <c r="G19" s="60">
        <v>166514411</v>
      </c>
      <c r="H19" s="60">
        <v>166120028</v>
      </c>
      <c r="I19" s="60">
        <v>166120028</v>
      </c>
      <c r="J19" s="60">
        <v>166120028</v>
      </c>
      <c r="K19" s="60">
        <v>168282063</v>
      </c>
      <c r="L19" s="60">
        <v>173195239</v>
      </c>
      <c r="M19" s="60">
        <v>181392689</v>
      </c>
      <c r="N19" s="60">
        <v>181392689</v>
      </c>
      <c r="O19" s="60">
        <v>181202993</v>
      </c>
      <c r="P19" s="60">
        <v>183540193</v>
      </c>
      <c r="Q19" s="60">
        <v>186807412</v>
      </c>
      <c r="R19" s="60">
        <v>186807412</v>
      </c>
      <c r="S19" s="60"/>
      <c r="T19" s="60"/>
      <c r="U19" s="60"/>
      <c r="V19" s="60"/>
      <c r="W19" s="60">
        <v>186807412</v>
      </c>
      <c r="X19" s="60">
        <v>93360000</v>
      </c>
      <c r="Y19" s="60">
        <v>93447412</v>
      </c>
      <c r="Z19" s="140">
        <v>100.09</v>
      </c>
      <c r="AA19" s="62">
        <v>124480000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4027</v>
      </c>
      <c r="D22" s="155"/>
      <c r="E22" s="59">
        <v>8000</v>
      </c>
      <c r="F22" s="60">
        <v>16000</v>
      </c>
      <c r="G22" s="60">
        <v>3160</v>
      </c>
      <c r="H22" s="60">
        <v>2743</v>
      </c>
      <c r="I22" s="60">
        <v>2743</v>
      </c>
      <c r="J22" s="60">
        <v>2743</v>
      </c>
      <c r="K22" s="60">
        <v>1491</v>
      </c>
      <c r="L22" s="60">
        <v>1491</v>
      </c>
      <c r="M22" s="60">
        <v>1525</v>
      </c>
      <c r="N22" s="60">
        <v>1525</v>
      </c>
      <c r="O22" s="60">
        <v>1108</v>
      </c>
      <c r="P22" s="60">
        <v>691</v>
      </c>
      <c r="Q22" s="60">
        <v>274</v>
      </c>
      <c r="R22" s="60">
        <v>274</v>
      </c>
      <c r="S22" s="60"/>
      <c r="T22" s="60"/>
      <c r="U22" s="60"/>
      <c r="V22" s="60"/>
      <c r="W22" s="60">
        <v>274</v>
      </c>
      <c r="X22" s="60">
        <v>12000</v>
      </c>
      <c r="Y22" s="60">
        <v>-11726</v>
      </c>
      <c r="Z22" s="140">
        <v>-97.72</v>
      </c>
      <c r="AA22" s="62">
        <v>16000</v>
      </c>
    </row>
    <row r="23" spans="1:27" ht="12.75">
      <c r="A23" s="249" t="s">
        <v>158</v>
      </c>
      <c r="B23" s="182"/>
      <c r="C23" s="155">
        <v>60880</v>
      </c>
      <c r="D23" s="155"/>
      <c r="E23" s="59">
        <v>61000</v>
      </c>
      <c r="F23" s="60"/>
      <c r="G23" s="159">
        <v>61147</v>
      </c>
      <c r="H23" s="159">
        <v>61146</v>
      </c>
      <c r="I23" s="159">
        <v>61146</v>
      </c>
      <c r="J23" s="60">
        <v>61146</v>
      </c>
      <c r="K23" s="159">
        <v>61147</v>
      </c>
      <c r="L23" s="159">
        <v>61598</v>
      </c>
      <c r="M23" s="60">
        <v>61146</v>
      </c>
      <c r="N23" s="159">
        <v>61146</v>
      </c>
      <c r="O23" s="159">
        <v>61146</v>
      </c>
      <c r="P23" s="159">
        <v>61146</v>
      </c>
      <c r="Q23" s="60">
        <v>61146</v>
      </c>
      <c r="R23" s="159">
        <v>61146</v>
      </c>
      <c r="S23" s="159"/>
      <c r="T23" s="60"/>
      <c r="U23" s="159"/>
      <c r="V23" s="159"/>
      <c r="W23" s="159">
        <v>61146</v>
      </c>
      <c r="X23" s="60"/>
      <c r="Y23" s="159">
        <v>61146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172235421</v>
      </c>
      <c r="D24" s="168">
        <f>SUM(D15:D23)</f>
        <v>0</v>
      </c>
      <c r="E24" s="76">
        <f t="shared" si="1"/>
        <v>160914000</v>
      </c>
      <c r="F24" s="77">
        <f t="shared" si="1"/>
        <v>128611000</v>
      </c>
      <c r="G24" s="77">
        <f t="shared" si="1"/>
        <v>170693570</v>
      </c>
      <c r="H24" s="77">
        <f t="shared" si="1"/>
        <v>170298769</v>
      </c>
      <c r="I24" s="77">
        <f t="shared" si="1"/>
        <v>170298769</v>
      </c>
      <c r="J24" s="77">
        <f t="shared" si="1"/>
        <v>170298769</v>
      </c>
      <c r="K24" s="77">
        <f t="shared" si="1"/>
        <v>172459553</v>
      </c>
      <c r="L24" s="77">
        <f t="shared" si="1"/>
        <v>177373180</v>
      </c>
      <c r="M24" s="77">
        <f t="shared" si="1"/>
        <v>185570212</v>
      </c>
      <c r="N24" s="77">
        <f t="shared" si="1"/>
        <v>185570212</v>
      </c>
      <c r="O24" s="77">
        <f t="shared" si="1"/>
        <v>185380099</v>
      </c>
      <c r="P24" s="77">
        <f t="shared" si="1"/>
        <v>187716882</v>
      </c>
      <c r="Q24" s="77">
        <f t="shared" si="1"/>
        <v>190983684</v>
      </c>
      <c r="R24" s="77">
        <f t="shared" si="1"/>
        <v>190983684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190983684</v>
      </c>
      <c r="X24" s="77">
        <f t="shared" si="1"/>
        <v>96458250</v>
      </c>
      <c r="Y24" s="77">
        <f t="shared" si="1"/>
        <v>94525434</v>
      </c>
      <c r="Z24" s="212">
        <f>+IF(X24&lt;&gt;0,+(Y24/X24)*100,0)</f>
        <v>97.9962149427343</v>
      </c>
      <c r="AA24" s="79">
        <f>SUM(AA15:AA23)</f>
        <v>128611000</v>
      </c>
    </row>
    <row r="25" spans="1:27" ht="12.75">
      <c r="A25" s="250" t="s">
        <v>159</v>
      </c>
      <c r="B25" s="251"/>
      <c r="C25" s="168">
        <f aca="true" t="shared" si="2" ref="C25:Y25">+C12+C24</f>
        <v>247082537</v>
      </c>
      <c r="D25" s="168">
        <f>+D12+D24</f>
        <v>0</v>
      </c>
      <c r="E25" s="72">
        <f t="shared" si="2"/>
        <v>224527900</v>
      </c>
      <c r="F25" s="73">
        <f t="shared" si="2"/>
        <v>174342000</v>
      </c>
      <c r="G25" s="73">
        <f t="shared" si="2"/>
        <v>230598803</v>
      </c>
      <c r="H25" s="73">
        <f t="shared" si="2"/>
        <v>262641111</v>
      </c>
      <c r="I25" s="73">
        <f t="shared" si="2"/>
        <v>262641111</v>
      </c>
      <c r="J25" s="73">
        <f t="shared" si="2"/>
        <v>262641111</v>
      </c>
      <c r="K25" s="73">
        <f t="shared" si="2"/>
        <v>245572922</v>
      </c>
      <c r="L25" s="73">
        <f t="shared" si="2"/>
        <v>272349346</v>
      </c>
      <c r="M25" s="73">
        <f t="shared" si="2"/>
        <v>266630344</v>
      </c>
      <c r="N25" s="73">
        <f t="shared" si="2"/>
        <v>266630344</v>
      </c>
      <c r="O25" s="73">
        <f t="shared" si="2"/>
        <v>260287219</v>
      </c>
      <c r="P25" s="73">
        <f t="shared" si="2"/>
        <v>275997064</v>
      </c>
      <c r="Q25" s="73">
        <f t="shared" si="2"/>
        <v>285827217</v>
      </c>
      <c r="R25" s="73">
        <f t="shared" si="2"/>
        <v>285827217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285827217</v>
      </c>
      <c r="X25" s="73">
        <f t="shared" si="2"/>
        <v>130756500</v>
      </c>
      <c r="Y25" s="73">
        <f t="shared" si="2"/>
        <v>155070717</v>
      </c>
      <c r="Z25" s="170">
        <f>+IF(X25&lt;&gt;0,+(Y25/X25)*100,0)</f>
        <v>118.59503504605891</v>
      </c>
      <c r="AA25" s="74">
        <f>+AA12+AA24</f>
        <v>174342000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>
        <v>34544110</v>
      </c>
      <c r="M29" s="60">
        <v>240968</v>
      </c>
      <c r="N29" s="60">
        <v>240968</v>
      </c>
      <c r="O29" s="60">
        <v>545139</v>
      </c>
      <c r="P29" s="60">
        <v>241892</v>
      </c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432919</v>
      </c>
      <c r="D30" s="155"/>
      <c r="E30" s="59">
        <v>496000</v>
      </c>
      <c r="F30" s="60"/>
      <c r="G30" s="60">
        <v>367234</v>
      </c>
      <c r="H30" s="60">
        <v>367234</v>
      </c>
      <c r="I30" s="60">
        <v>367234</v>
      </c>
      <c r="J30" s="60">
        <v>367234</v>
      </c>
      <c r="K30" s="60">
        <v>367234</v>
      </c>
      <c r="L30" s="60">
        <v>367234</v>
      </c>
      <c r="M30" s="60">
        <v>367234</v>
      </c>
      <c r="N30" s="60">
        <v>367234</v>
      </c>
      <c r="O30" s="60">
        <v>367234</v>
      </c>
      <c r="P30" s="60">
        <v>367234</v>
      </c>
      <c r="Q30" s="60">
        <v>367234</v>
      </c>
      <c r="R30" s="60">
        <v>367234</v>
      </c>
      <c r="S30" s="60"/>
      <c r="T30" s="60"/>
      <c r="U30" s="60"/>
      <c r="V30" s="60"/>
      <c r="W30" s="60">
        <v>367234</v>
      </c>
      <c r="X30" s="60"/>
      <c r="Y30" s="60">
        <v>367234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21405613</v>
      </c>
      <c r="D32" s="155"/>
      <c r="E32" s="59">
        <v>11253450</v>
      </c>
      <c r="F32" s="60">
        <v>1500000</v>
      </c>
      <c r="G32" s="60">
        <v>16344879</v>
      </c>
      <c r="H32" s="60">
        <v>26938483</v>
      </c>
      <c r="I32" s="60">
        <v>26938483</v>
      </c>
      <c r="J32" s="60">
        <v>26938483</v>
      </c>
      <c r="K32" s="60">
        <v>19272234</v>
      </c>
      <c r="L32" s="60">
        <v>15395633</v>
      </c>
      <c r="M32" s="60">
        <v>23300782</v>
      </c>
      <c r="N32" s="60">
        <v>23300782</v>
      </c>
      <c r="O32" s="60">
        <v>24655797</v>
      </c>
      <c r="P32" s="60">
        <v>21897084</v>
      </c>
      <c r="Q32" s="60">
        <v>19869758</v>
      </c>
      <c r="R32" s="60">
        <v>19869758</v>
      </c>
      <c r="S32" s="60"/>
      <c r="T32" s="60"/>
      <c r="U32" s="60"/>
      <c r="V32" s="60"/>
      <c r="W32" s="60">
        <v>19869758</v>
      </c>
      <c r="X32" s="60">
        <v>1125000</v>
      </c>
      <c r="Y32" s="60">
        <v>18744758</v>
      </c>
      <c r="Z32" s="140">
        <v>1666.2</v>
      </c>
      <c r="AA32" s="62">
        <v>1500000</v>
      </c>
    </row>
    <row r="33" spans="1:27" ht="12.75">
      <c r="A33" s="249" t="s">
        <v>165</v>
      </c>
      <c r="B33" s="182"/>
      <c r="C33" s="155">
        <v>176581</v>
      </c>
      <c r="D33" s="155"/>
      <c r="E33" s="59">
        <v>356450</v>
      </c>
      <c r="F33" s="60"/>
      <c r="G33" s="60">
        <v>176581</v>
      </c>
      <c r="H33" s="60">
        <v>176581</v>
      </c>
      <c r="I33" s="60">
        <v>176581</v>
      </c>
      <c r="J33" s="60">
        <v>176581</v>
      </c>
      <c r="K33" s="60">
        <v>176581</v>
      </c>
      <c r="L33" s="60">
        <v>176581</v>
      </c>
      <c r="M33" s="60">
        <v>176581</v>
      </c>
      <c r="N33" s="60">
        <v>176581</v>
      </c>
      <c r="O33" s="60">
        <v>176581</v>
      </c>
      <c r="P33" s="60">
        <v>176581</v>
      </c>
      <c r="Q33" s="60">
        <v>176581</v>
      </c>
      <c r="R33" s="60">
        <v>176581</v>
      </c>
      <c r="S33" s="60"/>
      <c r="T33" s="60"/>
      <c r="U33" s="60"/>
      <c r="V33" s="60"/>
      <c r="W33" s="60">
        <v>176581</v>
      </c>
      <c r="X33" s="60"/>
      <c r="Y33" s="60">
        <v>176581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22015113</v>
      </c>
      <c r="D34" s="168">
        <f>SUM(D29:D33)</f>
        <v>0</v>
      </c>
      <c r="E34" s="72">
        <f t="shared" si="3"/>
        <v>12105900</v>
      </c>
      <c r="F34" s="73">
        <f t="shared" si="3"/>
        <v>1500000</v>
      </c>
      <c r="G34" s="73">
        <f t="shared" si="3"/>
        <v>16888694</v>
      </c>
      <c r="H34" s="73">
        <f t="shared" si="3"/>
        <v>27482298</v>
      </c>
      <c r="I34" s="73">
        <f t="shared" si="3"/>
        <v>27482298</v>
      </c>
      <c r="J34" s="73">
        <f t="shared" si="3"/>
        <v>27482298</v>
      </c>
      <c r="K34" s="73">
        <f t="shared" si="3"/>
        <v>19816049</v>
      </c>
      <c r="L34" s="73">
        <f t="shared" si="3"/>
        <v>50483558</v>
      </c>
      <c r="M34" s="73">
        <f t="shared" si="3"/>
        <v>24085565</v>
      </c>
      <c r="N34" s="73">
        <f t="shared" si="3"/>
        <v>24085565</v>
      </c>
      <c r="O34" s="73">
        <f t="shared" si="3"/>
        <v>25744751</v>
      </c>
      <c r="P34" s="73">
        <f t="shared" si="3"/>
        <v>22682791</v>
      </c>
      <c r="Q34" s="73">
        <f t="shared" si="3"/>
        <v>20413573</v>
      </c>
      <c r="R34" s="73">
        <f t="shared" si="3"/>
        <v>20413573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20413573</v>
      </c>
      <c r="X34" s="73">
        <f t="shared" si="3"/>
        <v>1125000</v>
      </c>
      <c r="Y34" s="73">
        <f t="shared" si="3"/>
        <v>19288573</v>
      </c>
      <c r="Z34" s="170">
        <f>+IF(X34&lt;&gt;0,+(Y34/X34)*100,0)</f>
        <v>1714.5398222222223</v>
      </c>
      <c r="AA34" s="74">
        <f>SUM(AA29:AA33)</f>
        <v>1500000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10536676</v>
      </c>
      <c r="D37" s="155"/>
      <c r="E37" s="59">
        <v>41000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5524675</v>
      </c>
      <c r="D38" s="155"/>
      <c r="E38" s="59">
        <v>12829000</v>
      </c>
      <c r="F38" s="60">
        <v>12768000</v>
      </c>
      <c r="G38" s="60">
        <v>16333767</v>
      </c>
      <c r="H38" s="60">
        <v>16450434</v>
      </c>
      <c r="I38" s="60">
        <v>16450434</v>
      </c>
      <c r="J38" s="60">
        <v>16450434</v>
      </c>
      <c r="K38" s="60">
        <v>16778317</v>
      </c>
      <c r="L38" s="60">
        <v>16616518</v>
      </c>
      <c r="M38" s="60">
        <v>16726907</v>
      </c>
      <c r="N38" s="60">
        <v>16726907</v>
      </c>
      <c r="O38" s="60">
        <v>16837060</v>
      </c>
      <c r="P38" s="60">
        <v>16946966</v>
      </c>
      <c r="Q38" s="60">
        <v>17056613</v>
      </c>
      <c r="R38" s="60">
        <v>17056613</v>
      </c>
      <c r="S38" s="60"/>
      <c r="T38" s="60"/>
      <c r="U38" s="60"/>
      <c r="V38" s="60"/>
      <c r="W38" s="60">
        <v>17056613</v>
      </c>
      <c r="X38" s="60">
        <v>9576000</v>
      </c>
      <c r="Y38" s="60">
        <v>7480613</v>
      </c>
      <c r="Z38" s="140">
        <v>78.12</v>
      </c>
      <c r="AA38" s="62">
        <v>12768000</v>
      </c>
    </row>
    <row r="39" spans="1:27" ht="12.75">
      <c r="A39" s="250" t="s">
        <v>59</v>
      </c>
      <c r="B39" s="253"/>
      <c r="C39" s="168">
        <f aca="true" t="shared" si="4" ref="C39:Y39">SUM(C37:C38)</f>
        <v>16061351</v>
      </c>
      <c r="D39" s="168">
        <f>SUM(D37:D38)</f>
        <v>0</v>
      </c>
      <c r="E39" s="76">
        <f t="shared" si="4"/>
        <v>12870000</v>
      </c>
      <c r="F39" s="77">
        <f t="shared" si="4"/>
        <v>12768000</v>
      </c>
      <c r="G39" s="77">
        <f t="shared" si="4"/>
        <v>16333767</v>
      </c>
      <c r="H39" s="77">
        <f t="shared" si="4"/>
        <v>16450434</v>
      </c>
      <c r="I39" s="77">
        <f t="shared" si="4"/>
        <v>16450434</v>
      </c>
      <c r="J39" s="77">
        <f t="shared" si="4"/>
        <v>16450434</v>
      </c>
      <c r="K39" s="77">
        <f t="shared" si="4"/>
        <v>16778317</v>
      </c>
      <c r="L39" s="77">
        <f t="shared" si="4"/>
        <v>16616518</v>
      </c>
      <c r="M39" s="77">
        <f t="shared" si="4"/>
        <v>16726907</v>
      </c>
      <c r="N39" s="77">
        <f t="shared" si="4"/>
        <v>16726907</v>
      </c>
      <c r="O39" s="77">
        <f t="shared" si="4"/>
        <v>16837060</v>
      </c>
      <c r="P39" s="77">
        <f t="shared" si="4"/>
        <v>16946966</v>
      </c>
      <c r="Q39" s="77">
        <f t="shared" si="4"/>
        <v>17056613</v>
      </c>
      <c r="R39" s="77">
        <f t="shared" si="4"/>
        <v>17056613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17056613</v>
      </c>
      <c r="X39" s="77">
        <f t="shared" si="4"/>
        <v>9576000</v>
      </c>
      <c r="Y39" s="77">
        <f t="shared" si="4"/>
        <v>7480613</v>
      </c>
      <c r="Z39" s="212">
        <f>+IF(X39&lt;&gt;0,+(Y39/X39)*100,0)</f>
        <v>78.11834795321637</v>
      </c>
      <c r="AA39" s="79">
        <f>SUM(AA37:AA38)</f>
        <v>12768000</v>
      </c>
    </row>
    <row r="40" spans="1:27" ht="12.75">
      <c r="A40" s="250" t="s">
        <v>167</v>
      </c>
      <c r="B40" s="251"/>
      <c r="C40" s="168">
        <f aca="true" t="shared" si="5" ref="C40:Y40">+C34+C39</f>
        <v>38076464</v>
      </c>
      <c r="D40" s="168">
        <f>+D34+D39</f>
        <v>0</v>
      </c>
      <c r="E40" s="72">
        <f t="shared" si="5"/>
        <v>24975900</v>
      </c>
      <c r="F40" s="73">
        <f t="shared" si="5"/>
        <v>14268000</v>
      </c>
      <c r="G40" s="73">
        <f t="shared" si="5"/>
        <v>33222461</v>
      </c>
      <c r="H40" s="73">
        <f t="shared" si="5"/>
        <v>43932732</v>
      </c>
      <c r="I40" s="73">
        <f t="shared" si="5"/>
        <v>43932732</v>
      </c>
      <c r="J40" s="73">
        <f t="shared" si="5"/>
        <v>43932732</v>
      </c>
      <c r="K40" s="73">
        <f t="shared" si="5"/>
        <v>36594366</v>
      </c>
      <c r="L40" s="73">
        <f t="shared" si="5"/>
        <v>67100076</v>
      </c>
      <c r="M40" s="73">
        <f t="shared" si="5"/>
        <v>40812472</v>
      </c>
      <c r="N40" s="73">
        <f t="shared" si="5"/>
        <v>40812472</v>
      </c>
      <c r="O40" s="73">
        <f t="shared" si="5"/>
        <v>42581811</v>
      </c>
      <c r="P40" s="73">
        <f t="shared" si="5"/>
        <v>39629757</v>
      </c>
      <c r="Q40" s="73">
        <f t="shared" si="5"/>
        <v>37470186</v>
      </c>
      <c r="R40" s="73">
        <f t="shared" si="5"/>
        <v>37470186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37470186</v>
      </c>
      <c r="X40" s="73">
        <f t="shared" si="5"/>
        <v>10701000</v>
      </c>
      <c r="Y40" s="73">
        <f t="shared" si="5"/>
        <v>26769186</v>
      </c>
      <c r="Z40" s="170">
        <f>+IF(X40&lt;&gt;0,+(Y40/X40)*100,0)</f>
        <v>250.15592935239698</v>
      </c>
      <c r="AA40" s="74">
        <f>+AA34+AA39</f>
        <v>14268000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209006073</v>
      </c>
      <c r="D42" s="257">
        <f>+D25-D40</f>
        <v>0</v>
      </c>
      <c r="E42" s="258">
        <f t="shared" si="6"/>
        <v>199552000</v>
      </c>
      <c r="F42" s="259">
        <f t="shared" si="6"/>
        <v>160074000</v>
      </c>
      <c r="G42" s="259">
        <f t="shared" si="6"/>
        <v>197376342</v>
      </c>
      <c r="H42" s="259">
        <f t="shared" si="6"/>
        <v>218708379</v>
      </c>
      <c r="I42" s="259">
        <f t="shared" si="6"/>
        <v>218708379</v>
      </c>
      <c r="J42" s="259">
        <f t="shared" si="6"/>
        <v>218708379</v>
      </c>
      <c r="K42" s="259">
        <f t="shared" si="6"/>
        <v>208978556</v>
      </c>
      <c r="L42" s="259">
        <f t="shared" si="6"/>
        <v>205249270</v>
      </c>
      <c r="M42" s="259">
        <f t="shared" si="6"/>
        <v>225817872</v>
      </c>
      <c r="N42" s="259">
        <f t="shared" si="6"/>
        <v>225817872</v>
      </c>
      <c r="O42" s="259">
        <f t="shared" si="6"/>
        <v>217705408</v>
      </c>
      <c r="P42" s="259">
        <f t="shared" si="6"/>
        <v>236367307</v>
      </c>
      <c r="Q42" s="259">
        <f t="shared" si="6"/>
        <v>248357031</v>
      </c>
      <c r="R42" s="259">
        <f t="shared" si="6"/>
        <v>248357031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248357031</v>
      </c>
      <c r="X42" s="259">
        <f t="shared" si="6"/>
        <v>120055500</v>
      </c>
      <c r="Y42" s="259">
        <f t="shared" si="6"/>
        <v>128301531</v>
      </c>
      <c r="Z42" s="260">
        <f>+IF(X42&lt;&gt;0,+(Y42/X42)*100,0)</f>
        <v>106.86851581143722</v>
      </c>
      <c r="AA42" s="261">
        <f>+AA25-AA40</f>
        <v>160074000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209006073</v>
      </c>
      <c r="D45" s="155"/>
      <c r="E45" s="59">
        <v>199270000</v>
      </c>
      <c r="F45" s="60">
        <v>160074000</v>
      </c>
      <c r="G45" s="60">
        <v>197376342</v>
      </c>
      <c r="H45" s="60">
        <v>218708379</v>
      </c>
      <c r="I45" s="60">
        <v>218708379</v>
      </c>
      <c r="J45" s="60">
        <v>218708379</v>
      </c>
      <c r="K45" s="60">
        <v>208978556</v>
      </c>
      <c r="L45" s="60">
        <v>205249270</v>
      </c>
      <c r="M45" s="60">
        <v>225817872</v>
      </c>
      <c r="N45" s="60">
        <v>225817872</v>
      </c>
      <c r="O45" s="60">
        <v>217705408</v>
      </c>
      <c r="P45" s="60">
        <v>236367307</v>
      </c>
      <c r="Q45" s="60">
        <v>248357031</v>
      </c>
      <c r="R45" s="60">
        <v>248357031</v>
      </c>
      <c r="S45" s="60"/>
      <c r="T45" s="60"/>
      <c r="U45" s="60"/>
      <c r="V45" s="60"/>
      <c r="W45" s="60">
        <v>248357031</v>
      </c>
      <c r="X45" s="60">
        <v>120055500</v>
      </c>
      <c r="Y45" s="60">
        <v>128301531</v>
      </c>
      <c r="Z45" s="139">
        <v>106.87</v>
      </c>
      <c r="AA45" s="62">
        <v>160074000</v>
      </c>
    </row>
    <row r="46" spans="1:27" ht="12.75">
      <c r="A46" s="249" t="s">
        <v>171</v>
      </c>
      <c r="B46" s="182"/>
      <c r="C46" s="155"/>
      <c r="D46" s="155"/>
      <c r="E46" s="59">
        <v>282000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209006073</v>
      </c>
      <c r="D48" s="217">
        <f>SUM(D45:D47)</f>
        <v>0</v>
      </c>
      <c r="E48" s="264">
        <f t="shared" si="7"/>
        <v>199552000</v>
      </c>
      <c r="F48" s="219">
        <f t="shared" si="7"/>
        <v>160074000</v>
      </c>
      <c r="G48" s="219">
        <f t="shared" si="7"/>
        <v>197376342</v>
      </c>
      <c r="H48" s="219">
        <f t="shared" si="7"/>
        <v>218708379</v>
      </c>
      <c r="I48" s="219">
        <f t="shared" si="7"/>
        <v>218708379</v>
      </c>
      <c r="J48" s="219">
        <f t="shared" si="7"/>
        <v>218708379</v>
      </c>
      <c r="K48" s="219">
        <f t="shared" si="7"/>
        <v>208978556</v>
      </c>
      <c r="L48" s="219">
        <f t="shared" si="7"/>
        <v>205249270</v>
      </c>
      <c r="M48" s="219">
        <f t="shared" si="7"/>
        <v>225817872</v>
      </c>
      <c r="N48" s="219">
        <f t="shared" si="7"/>
        <v>225817872</v>
      </c>
      <c r="O48" s="219">
        <f t="shared" si="7"/>
        <v>217705408</v>
      </c>
      <c r="P48" s="219">
        <f t="shared" si="7"/>
        <v>236367307</v>
      </c>
      <c r="Q48" s="219">
        <f t="shared" si="7"/>
        <v>248357031</v>
      </c>
      <c r="R48" s="219">
        <f t="shared" si="7"/>
        <v>248357031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248357031</v>
      </c>
      <c r="X48" s="219">
        <f t="shared" si="7"/>
        <v>120055500</v>
      </c>
      <c r="Y48" s="219">
        <f t="shared" si="7"/>
        <v>128301531</v>
      </c>
      <c r="Z48" s="265">
        <f>+IF(X48&lt;&gt;0,+(Y48/X48)*100,0)</f>
        <v>106.86851581143722</v>
      </c>
      <c r="AA48" s="232">
        <f>SUM(AA45:AA47)</f>
        <v>160074000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8768911</v>
      </c>
      <c r="D6" s="155"/>
      <c r="E6" s="59">
        <v>11022000</v>
      </c>
      <c r="F6" s="60">
        <v>9359808</v>
      </c>
      <c r="G6" s="60">
        <v>206684</v>
      </c>
      <c r="H6" s="60">
        <v>582289</v>
      </c>
      <c r="I6" s="60">
        <v>1924309</v>
      </c>
      <c r="J6" s="60">
        <v>2713282</v>
      </c>
      <c r="K6" s="60">
        <v>4642948</v>
      </c>
      <c r="L6" s="60">
        <v>488079</v>
      </c>
      <c r="M6" s="60">
        <v>313866</v>
      </c>
      <c r="N6" s="60">
        <v>5444893</v>
      </c>
      <c r="O6" s="60">
        <v>530380</v>
      </c>
      <c r="P6" s="60">
        <v>722755</v>
      </c>
      <c r="Q6" s="60">
        <v>466066</v>
      </c>
      <c r="R6" s="60">
        <v>1719201</v>
      </c>
      <c r="S6" s="60"/>
      <c r="T6" s="60"/>
      <c r="U6" s="60"/>
      <c r="V6" s="60"/>
      <c r="W6" s="60">
        <v>9877376</v>
      </c>
      <c r="X6" s="60">
        <v>9359808</v>
      </c>
      <c r="Y6" s="60">
        <v>517568</v>
      </c>
      <c r="Z6" s="140">
        <v>5.53</v>
      </c>
      <c r="AA6" s="62">
        <v>9359808</v>
      </c>
    </row>
    <row r="7" spans="1:27" ht="12.75">
      <c r="A7" s="249" t="s">
        <v>32</v>
      </c>
      <c r="B7" s="182"/>
      <c r="C7" s="155">
        <v>209202</v>
      </c>
      <c r="D7" s="155"/>
      <c r="E7" s="59">
        <v>360000</v>
      </c>
      <c r="F7" s="60">
        <v>405456</v>
      </c>
      <c r="G7" s="60">
        <v>33654</v>
      </c>
      <c r="H7" s="60">
        <v>42682</v>
      </c>
      <c r="I7" s="60">
        <v>54708</v>
      </c>
      <c r="J7" s="60">
        <v>131044</v>
      </c>
      <c r="K7" s="60">
        <v>37472</v>
      </c>
      <c r="L7" s="60">
        <v>42440</v>
      </c>
      <c r="M7" s="60">
        <v>20818</v>
      </c>
      <c r="N7" s="60">
        <v>100730</v>
      </c>
      <c r="O7" s="60">
        <v>40415</v>
      </c>
      <c r="P7" s="60">
        <v>98202</v>
      </c>
      <c r="Q7" s="60">
        <v>48442</v>
      </c>
      <c r="R7" s="60">
        <v>187059</v>
      </c>
      <c r="S7" s="60"/>
      <c r="T7" s="60"/>
      <c r="U7" s="60"/>
      <c r="V7" s="60"/>
      <c r="W7" s="60">
        <v>418833</v>
      </c>
      <c r="X7" s="60">
        <v>405456</v>
      </c>
      <c r="Y7" s="60">
        <v>13377</v>
      </c>
      <c r="Z7" s="140">
        <v>3.3</v>
      </c>
      <c r="AA7" s="62">
        <v>405456</v>
      </c>
    </row>
    <row r="8" spans="1:27" ht="12.75">
      <c r="A8" s="249" t="s">
        <v>178</v>
      </c>
      <c r="B8" s="182"/>
      <c r="C8" s="155">
        <v>-7814370</v>
      </c>
      <c r="D8" s="155"/>
      <c r="E8" s="59">
        <v>5591000</v>
      </c>
      <c r="F8" s="60">
        <v>4345213</v>
      </c>
      <c r="G8" s="60">
        <v>122368</v>
      </c>
      <c r="H8" s="60">
        <v>115528</v>
      </c>
      <c r="I8" s="60">
        <v>954987</v>
      </c>
      <c r="J8" s="60">
        <v>1192883</v>
      </c>
      <c r="K8" s="60">
        <v>976278</v>
      </c>
      <c r="L8" s="60">
        <v>161860</v>
      </c>
      <c r="M8" s="60">
        <v>685781</v>
      </c>
      <c r="N8" s="60">
        <v>1823919</v>
      </c>
      <c r="O8" s="60">
        <v>440754</v>
      </c>
      <c r="P8" s="60">
        <v>326233</v>
      </c>
      <c r="Q8" s="60">
        <v>592508</v>
      </c>
      <c r="R8" s="60">
        <v>1359495</v>
      </c>
      <c r="S8" s="60"/>
      <c r="T8" s="60"/>
      <c r="U8" s="60"/>
      <c r="V8" s="60"/>
      <c r="W8" s="60">
        <v>4376297</v>
      </c>
      <c r="X8" s="60">
        <v>4345213</v>
      </c>
      <c r="Y8" s="60">
        <v>31084</v>
      </c>
      <c r="Z8" s="140">
        <v>0.72</v>
      </c>
      <c r="AA8" s="62">
        <v>4345213</v>
      </c>
    </row>
    <row r="9" spans="1:27" ht="12.75">
      <c r="A9" s="249" t="s">
        <v>179</v>
      </c>
      <c r="B9" s="182"/>
      <c r="C9" s="155">
        <v>69802482</v>
      </c>
      <c r="D9" s="155"/>
      <c r="E9" s="59">
        <v>70224000</v>
      </c>
      <c r="F9" s="60">
        <v>69605658</v>
      </c>
      <c r="G9" s="60">
        <v>23243304</v>
      </c>
      <c r="H9" s="60">
        <v>9410505</v>
      </c>
      <c r="I9" s="60">
        <v>132851</v>
      </c>
      <c r="J9" s="60">
        <v>32786660</v>
      </c>
      <c r="K9" s="60">
        <v>2281341</v>
      </c>
      <c r="L9" s="60">
        <v>59935</v>
      </c>
      <c r="M9" s="60">
        <v>19877254</v>
      </c>
      <c r="N9" s="60">
        <v>22218530</v>
      </c>
      <c r="O9" s="60">
        <v>103093</v>
      </c>
      <c r="P9" s="60">
        <v>613049</v>
      </c>
      <c r="Q9" s="60">
        <v>13949719</v>
      </c>
      <c r="R9" s="60">
        <v>14665861</v>
      </c>
      <c r="S9" s="60"/>
      <c r="T9" s="60"/>
      <c r="U9" s="60"/>
      <c r="V9" s="60"/>
      <c r="W9" s="60">
        <v>69671051</v>
      </c>
      <c r="X9" s="60">
        <v>69605658</v>
      </c>
      <c r="Y9" s="60">
        <v>65393</v>
      </c>
      <c r="Z9" s="140">
        <v>0.09</v>
      </c>
      <c r="AA9" s="62">
        <v>69605658</v>
      </c>
    </row>
    <row r="10" spans="1:27" ht="12.75">
      <c r="A10" s="249" t="s">
        <v>180</v>
      </c>
      <c r="B10" s="182"/>
      <c r="C10" s="155">
        <v>27709297</v>
      </c>
      <c r="D10" s="155"/>
      <c r="E10" s="59">
        <v>33182000</v>
      </c>
      <c r="F10" s="60">
        <v>17375969</v>
      </c>
      <c r="G10" s="60">
        <v>147770</v>
      </c>
      <c r="H10" s="60">
        <v>1585455</v>
      </c>
      <c r="I10" s="60">
        <v>961181</v>
      </c>
      <c r="J10" s="60">
        <v>2694406</v>
      </c>
      <c r="K10" s="60">
        <v>145886</v>
      </c>
      <c r="L10" s="60">
        <v>3824626</v>
      </c>
      <c r="M10" s="60">
        <v>5064976</v>
      </c>
      <c r="N10" s="60">
        <v>9035488</v>
      </c>
      <c r="O10" s="60">
        <v>197</v>
      </c>
      <c r="P10" s="60">
        <v>4062271</v>
      </c>
      <c r="Q10" s="60">
        <v>4504795</v>
      </c>
      <c r="R10" s="60">
        <v>8567263</v>
      </c>
      <c r="S10" s="60"/>
      <c r="T10" s="60"/>
      <c r="U10" s="60"/>
      <c r="V10" s="60"/>
      <c r="W10" s="60">
        <v>20297157</v>
      </c>
      <c r="X10" s="60">
        <v>17375969</v>
      </c>
      <c r="Y10" s="60">
        <v>2921188</v>
      </c>
      <c r="Z10" s="140">
        <v>16.81</v>
      </c>
      <c r="AA10" s="62">
        <v>17375969</v>
      </c>
    </row>
    <row r="11" spans="1:27" ht="12.75">
      <c r="A11" s="249" t="s">
        <v>181</v>
      </c>
      <c r="B11" s="182"/>
      <c r="C11" s="155">
        <v>3945953</v>
      </c>
      <c r="D11" s="155"/>
      <c r="E11" s="59">
        <v>3152000</v>
      </c>
      <c r="F11" s="60">
        <v>2500483</v>
      </c>
      <c r="G11" s="60">
        <v>1556473</v>
      </c>
      <c r="H11" s="60">
        <v>124748</v>
      </c>
      <c r="I11" s="60">
        <v>76078</v>
      </c>
      <c r="J11" s="60">
        <v>1757299</v>
      </c>
      <c r="K11" s="60">
        <v>808259</v>
      </c>
      <c r="L11" s="60">
        <v>169043</v>
      </c>
      <c r="M11" s="60">
        <v>176752</v>
      </c>
      <c r="N11" s="60">
        <v>1154054</v>
      </c>
      <c r="O11" s="60">
        <v>138868</v>
      </c>
      <c r="P11" s="60">
        <v>788938</v>
      </c>
      <c r="Q11" s="60">
        <v>146318</v>
      </c>
      <c r="R11" s="60">
        <v>1074124</v>
      </c>
      <c r="S11" s="60"/>
      <c r="T11" s="60"/>
      <c r="U11" s="60"/>
      <c r="V11" s="60"/>
      <c r="W11" s="60">
        <v>3985477</v>
      </c>
      <c r="X11" s="60">
        <v>2500483</v>
      </c>
      <c r="Y11" s="60">
        <v>1484994</v>
      </c>
      <c r="Z11" s="140">
        <v>59.39</v>
      </c>
      <c r="AA11" s="62">
        <v>2500483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-68409967</v>
      </c>
      <c r="D14" s="155"/>
      <c r="E14" s="59">
        <v>-85006450</v>
      </c>
      <c r="F14" s="60">
        <v>-79893051</v>
      </c>
      <c r="G14" s="60">
        <v>-68347971</v>
      </c>
      <c r="H14" s="60">
        <v>-12796857</v>
      </c>
      <c r="I14" s="60">
        <v>-2881724</v>
      </c>
      <c r="J14" s="60">
        <v>-84026552</v>
      </c>
      <c r="K14" s="60">
        <v>-9225913</v>
      </c>
      <c r="L14" s="60">
        <v>-72413</v>
      </c>
      <c r="M14" s="60">
        <v>-18088737</v>
      </c>
      <c r="N14" s="60">
        <v>-27387063</v>
      </c>
      <c r="O14" s="60">
        <v>-493152</v>
      </c>
      <c r="P14" s="60">
        <v>-3384858</v>
      </c>
      <c r="Q14" s="60">
        <v>-13759582</v>
      </c>
      <c r="R14" s="60">
        <v>-17637592</v>
      </c>
      <c r="S14" s="60"/>
      <c r="T14" s="60"/>
      <c r="U14" s="60"/>
      <c r="V14" s="60"/>
      <c r="W14" s="60">
        <v>-129051207</v>
      </c>
      <c r="X14" s="60">
        <v>-79893051</v>
      </c>
      <c r="Y14" s="60">
        <v>-49158156</v>
      </c>
      <c r="Z14" s="140">
        <v>61.53</v>
      </c>
      <c r="AA14" s="62">
        <v>-79893051</v>
      </c>
    </row>
    <row r="15" spans="1:27" ht="12.75">
      <c r="A15" s="249" t="s">
        <v>40</v>
      </c>
      <c r="B15" s="182"/>
      <c r="C15" s="155">
        <v>-453573</v>
      </c>
      <c r="D15" s="155"/>
      <c r="E15" s="59">
        <v>-444000</v>
      </c>
      <c r="F15" s="60">
        <v>-174889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-11290</v>
      </c>
      <c r="R15" s="60">
        <v>-11290</v>
      </c>
      <c r="S15" s="60"/>
      <c r="T15" s="60"/>
      <c r="U15" s="60"/>
      <c r="V15" s="60"/>
      <c r="W15" s="60">
        <v>-11290</v>
      </c>
      <c r="X15" s="60">
        <v>-174889</v>
      </c>
      <c r="Y15" s="60">
        <v>163599</v>
      </c>
      <c r="Z15" s="140">
        <v>-93.54</v>
      </c>
      <c r="AA15" s="62">
        <v>-174889</v>
      </c>
    </row>
    <row r="16" spans="1:27" ht="12.75">
      <c r="A16" s="249" t="s">
        <v>42</v>
      </c>
      <c r="B16" s="182"/>
      <c r="C16" s="155"/>
      <c r="D16" s="155"/>
      <c r="E16" s="59">
        <v>-552000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33757935</v>
      </c>
      <c r="D17" s="168">
        <f t="shared" si="0"/>
        <v>0</v>
      </c>
      <c r="E17" s="72">
        <f t="shared" si="0"/>
        <v>37528550</v>
      </c>
      <c r="F17" s="73">
        <f t="shared" si="0"/>
        <v>23524647</v>
      </c>
      <c r="G17" s="73">
        <f t="shared" si="0"/>
        <v>-43037718</v>
      </c>
      <c r="H17" s="73">
        <f t="shared" si="0"/>
        <v>-935650</v>
      </c>
      <c r="I17" s="73">
        <f t="shared" si="0"/>
        <v>1222390</v>
      </c>
      <c r="J17" s="73">
        <f t="shared" si="0"/>
        <v>-42750978</v>
      </c>
      <c r="K17" s="73">
        <f t="shared" si="0"/>
        <v>-333729</v>
      </c>
      <c r="L17" s="73">
        <f t="shared" si="0"/>
        <v>4673570</v>
      </c>
      <c r="M17" s="73">
        <f t="shared" si="0"/>
        <v>8050710</v>
      </c>
      <c r="N17" s="73">
        <f t="shared" si="0"/>
        <v>12390551</v>
      </c>
      <c r="O17" s="73">
        <f t="shared" si="0"/>
        <v>760555</v>
      </c>
      <c r="P17" s="73">
        <f t="shared" si="0"/>
        <v>3226590</v>
      </c>
      <c r="Q17" s="73">
        <f t="shared" si="0"/>
        <v>5936976</v>
      </c>
      <c r="R17" s="73">
        <f t="shared" si="0"/>
        <v>9924121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-20436306</v>
      </c>
      <c r="X17" s="73">
        <f t="shared" si="0"/>
        <v>23524647</v>
      </c>
      <c r="Y17" s="73">
        <f t="shared" si="0"/>
        <v>-43960953</v>
      </c>
      <c r="Z17" s="170">
        <f>+IF(X17&lt;&gt;0,+(Y17/X17)*100,0)</f>
        <v>-186.8718922753655</v>
      </c>
      <c r="AA17" s="74">
        <f>SUM(AA6:AA16)</f>
        <v>23524647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>
        <v>13164000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13164000</v>
      </c>
      <c r="Y24" s="60">
        <v>-13164000</v>
      </c>
      <c r="Z24" s="140">
        <v>-100</v>
      </c>
      <c r="AA24" s="62">
        <v>13164000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-33034530</v>
      </c>
      <c r="D26" s="155"/>
      <c r="E26" s="59">
        <v>-36321000</v>
      </c>
      <c r="F26" s="60">
        <v>-25850812</v>
      </c>
      <c r="G26" s="60">
        <v>-129623</v>
      </c>
      <c r="H26" s="60">
        <v>-1397116</v>
      </c>
      <c r="I26" s="60">
        <v>-1413253</v>
      </c>
      <c r="J26" s="60">
        <v>-2939992</v>
      </c>
      <c r="K26" s="60">
        <v>-1245949</v>
      </c>
      <c r="L26" s="60">
        <v>-4111038</v>
      </c>
      <c r="M26" s="60">
        <v>-8828877</v>
      </c>
      <c r="N26" s="60">
        <v>-14185864</v>
      </c>
      <c r="O26" s="60">
        <v>-441731</v>
      </c>
      <c r="P26" s="60">
        <v>-3518627</v>
      </c>
      <c r="Q26" s="60">
        <v>-3898647</v>
      </c>
      <c r="R26" s="60">
        <v>-7859005</v>
      </c>
      <c r="S26" s="60"/>
      <c r="T26" s="60"/>
      <c r="U26" s="60"/>
      <c r="V26" s="60"/>
      <c r="W26" s="60">
        <v>-24984861</v>
      </c>
      <c r="X26" s="60">
        <v>-25850812</v>
      </c>
      <c r="Y26" s="60">
        <v>865951</v>
      </c>
      <c r="Z26" s="140">
        <v>-3.35</v>
      </c>
      <c r="AA26" s="62">
        <v>-25850812</v>
      </c>
    </row>
    <row r="27" spans="1:27" ht="12.75">
      <c r="A27" s="250" t="s">
        <v>192</v>
      </c>
      <c r="B27" s="251"/>
      <c r="C27" s="168">
        <f aca="true" t="shared" si="1" ref="C27:Y27">SUM(C21:C26)</f>
        <v>-33034530</v>
      </c>
      <c r="D27" s="168">
        <f>SUM(D21:D26)</f>
        <v>0</v>
      </c>
      <c r="E27" s="72">
        <f t="shared" si="1"/>
        <v>-36321000</v>
      </c>
      <c r="F27" s="73">
        <f t="shared" si="1"/>
        <v>-12686812</v>
      </c>
      <c r="G27" s="73">
        <f t="shared" si="1"/>
        <v>-129623</v>
      </c>
      <c r="H27" s="73">
        <f t="shared" si="1"/>
        <v>-1397116</v>
      </c>
      <c r="I27" s="73">
        <f t="shared" si="1"/>
        <v>-1413253</v>
      </c>
      <c r="J27" s="73">
        <f t="shared" si="1"/>
        <v>-2939992</v>
      </c>
      <c r="K27" s="73">
        <f t="shared" si="1"/>
        <v>-1245949</v>
      </c>
      <c r="L27" s="73">
        <f t="shared" si="1"/>
        <v>-4111038</v>
      </c>
      <c r="M27" s="73">
        <f t="shared" si="1"/>
        <v>-8828877</v>
      </c>
      <c r="N27" s="73">
        <f t="shared" si="1"/>
        <v>-14185864</v>
      </c>
      <c r="O27" s="73">
        <f t="shared" si="1"/>
        <v>-441731</v>
      </c>
      <c r="P27" s="73">
        <f t="shared" si="1"/>
        <v>-3518627</v>
      </c>
      <c r="Q27" s="73">
        <f t="shared" si="1"/>
        <v>-3898647</v>
      </c>
      <c r="R27" s="73">
        <f t="shared" si="1"/>
        <v>-7859005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-24984861</v>
      </c>
      <c r="X27" s="73">
        <f t="shared" si="1"/>
        <v>-12686812</v>
      </c>
      <c r="Y27" s="73">
        <f t="shared" si="1"/>
        <v>-12298049</v>
      </c>
      <c r="Z27" s="170">
        <f>+IF(X27&lt;&gt;0,+(Y27/X27)*100,0)</f>
        <v>96.9356919610695</v>
      </c>
      <c r="AA27" s="74">
        <f>SUM(AA21:AA26)</f>
        <v>-12686812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-50488</v>
      </c>
      <c r="D35" s="155"/>
      <c r="E35" s="59">
        <v>-41000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-50488</v>
      </c>
      <c r="D36" s="168">
        <f>SUM(D31:D35)</f>
        <v>0</v>
      </c>
      <c r="E36" s="72">
        <f t="shared" si="2"/>
        <v>-41000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672917</v>
      </c>
      <c r="D38" s="153">
        <f>+D17+D27+D36</f>
        <v>0</v>
      </c>
      <c r="E38" s="99">
        <f t="shared" si="3"/>
        <v>1166550</v>
      </c>
      <c r="F38" s="100">
        <f t="shared" si="3"/>
        <v>10837835</v>
      </c>
      <c r="G38" s="100">
        <f t="shared" si="3"/>
        <v>-43167341</v>
      </c>
      <c r="H38" s="100">
        <f t="shared" si="3"/>
        <v>-2332766</v>
      </c>
      <c r="I38" s="100">
        <f t="shared" si="3"/>
        <v>-190863</v>
      </c>
      <c r="J38" s="100">
        <f t="shared" si="3"/>
        <v>-45690970</v>
      </c>
      <c r="K38" s="100">
        <f t="shared" si="3"/>
        <v>-1579678</v>
      </c>
      <c r="L38" s="100">
        <f t="shared" si="3"/>
        <v>562532</v>
      </c>
      <c r="M38" s="100">
        <f t="shared" si="3"/>
        <v>-778167</v>
      </c>
      <c r="N38" s="100">
        <f t="shared" si="3"/>
        <v>-1795313</v>
      </c>
      <c r="O38" s="100">
        <f t="shared" si="3"/>
        <v>318824</v>
      </c>
      <c r="P38" s="100">
        <f t="shared" si="3"/>
        <v>-292037</v>
      </c>
      <c r="Q38" s="100">
        <f t="shared" si="3"/>
        <v>2038329</v>
      </c>
      <c r="R38" s="100">
        <f t="shared" si="3"/>
        <v>2065116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-45421167</v>
      </c>
      <c r="X38" s="100">
        <f t="shared" si="3"/>
        <v>10837835</v>
      </c>
      <c r="Y38" s="100">
        <f t="shared" si="3"/>
        <v>-56259002</v>
      </c>
      <c r="Z38" s="137">
        <f>+IF(X38&lt;&gt;0,+(Y38/X38)*100,0)</f>
        <v>-519.0981593648547</v>
      </c>
      <c r="AA38" s="102">
        <f>+AA17+AA27+AA36</f>
        <v>10837835</v>
      </c>
    </row>
    <row r="39" spans="1:27" ht="12.75">
      <c r="A39" s="249" t="s">
        <v>200</v>
      </c>
      <c r="B39" s="182"/>
      <c r="C39" s="153">
        <v>47063172</v>
      </c>
      <c r="D39" s="153"/>
      <c r="E39" s="99">
        <v>57900000</v>
      </c>
      <c r="F39" s="100">
        <v>47063172</v>
      </c>
      <c r="G39" s="100">
        <v>47745368</v>
      </c>
      <c r="H39" s="100">
        <v>4578027</v>
      </c>
      <c r="I39" s="100">
        <v>2245261</v>
      </c>
      <c r="J39" s="100">
        <v>47745368</v>
      </c>
      <c r="K39" s="100">
        <v>2054398</v>
      </c>
      <c r="L39" s="100">
        <v>474720</v>
      </c>
      <c r="M39" s="100">
        <v>1037252</v>
      </c>
      <c r="N39" s="100">
        <v>2054398</v>
      </c>
      <c r="O39" s="100">
        <v>259085</v>
      </c>
      <c r="P39" s="100">
        <v>577909</v>
      </c>
      <c r="Q39" s="100">
        <v>285872</v>
      </c>
      <c r="R39" s="100">
        <v>259085</v>
      </c>
      <c r="S39" s="100"/>
      <c r="T39" s="100"/>
      <c r="U39" s="100"/>
      <c r="V39" s="100"/>
      <c r="W39" s="100">
        <v>47745368</v>
      </c>
      <c r="X39" s="100">
        <v>47063172</v>
      </c>
      <c r="Y39" s="100">
        <v>682196</v>
      </c>
      <c r="Z39" s="137">
        <v>1.45</v>
      </c>
      <c r="AA39" s="102">
        <v>47063172</v>
      </c>
    </row>
    <row r="40" spans="1:27" ht="12.75">
      <c r="A40" s="269" t="s">
        <v>201</v>
      </c>
      <c r="B40" s="256"/>
      <c r="C40" s="257">
        <v>47736089</v>
      </c>
      <c r="D40" s="257"/>
      <c r="E40" s="258">
        <v>59066550</v>
      </c>
      <c r="F40" s="259">
        <v>57901007</v>
      </c>
      <c r="G40" s="259">
        <v>4578027</v>
      </c>
      <c r="H40" s="259">
        <v>2245261</v>
      </c>
      <c r="I40" s="259">
        <v>2054398</v>
      </c>
      <c r="J40" s="259">
        <v>2054398</v>
      </c>
      <c r="K40" s="259">
        <v>474720</v>
      </c>
      <c r="L40" s="259">
        <v>1037252</v>
      </c>
      <c r="M40" s="259">
        <v>259085</v>
      </c>
      <c r="N40" s="259">
        <v>259085</v>
      </c>
      <c r="O40" s="259">
        <v>577909</v>
      </c>
      <c r="P40" s="259">
        <v>285872</v>
      </c>
      <c r="Q40" s="259">
        <v>2324201</v>
      </c>
      <c r="R40" s="259">
        <v>2324201</v>
      </c>
      <c r="S40" s="259"/>
      <c r="T40" s="259"/>
      <c r="U40" s="259"/>
      <c r="V40" s="259"/>
      <c r="W40" s="259">
        <v>2324201</v>
      </c>
      <c r="X40" s="259">
        <v>57901007</v>
      </c>
      <c r="Y40" s="259">
        <v>-55576806</v>
      </c>
      <c r="Z40" s="260">
        <v>-95.99</v>
      </c>
      <c r="AA40" s="261">
        <v>57901007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33034531</v>
      </c>
      <c r="D5" s="200">
        <f t="shared" si="0"/>
        <v>0</v>
      </c>
      <c r="E5" s="106">
        <f t="shared" si="0"/>
        <v>25920400</v>
      </c>
      <c r="F5" s="106">
        <f t="shared" si="0"/>
        <v>39643936</v>
      </c>
      <c r="G5" s="106">
        <f t="shared" si="0"/>
        <v>129623</v>
      </c>
      <c r="H5" s="106">
        <f t="shared" si="0"/>
        <v>1397113</v>
      </c>
      <c r="I5" s="106">
        <f t="shared" si="0"/>
        <v>1413253</v>
      </c>
      <c r="J5" s="106">
        <f t="shared" si="0"/>
        <v>2939989</v>
      </c>
      <c r="K5" s="106">
        <f t="shared" si="0"/>
        <v>1245947</v>
      </c>
      <c r="L5" s="106">
        <f t="shared" si="0"/>
        <v>4111039</v>
      </c>
      <c r="M5" s="106">
        <f t="shared" si="0"/>
        <v>8828879</v>
      </c>
      <c r="N5" s="106">
        <f t="shared" si="0"/>
        <v>14185865</v>
      </c>
      <c r="O5" s="106">
        <f t="shared" si="0"/>
        <v>441731</v>
      </c>
      <c r="P5" s="106">
        <f t="shared" si="0"/>
        <v>3482578</v>
      </c>
      <c r="Q5" s="106">
        <f t="shared" si="0"/>
        <v>3898647</v>
      </c>
      <c r="R5" s="106">
        <f t="shared" si="0"/>
        <v>7822956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24948810</v>
      </c>
      <c r="X5" s="106">
        <f t="shared" si="0"/>
        <v>29732952</v>
      </c>
      <c r="Y5" s="106">
        <f t="shared" si="0"/>
        <v>-4784142</v>
      </c>
      <c r="Z5" s="201">
        <f>+IF(X5&lt;&gt;0,+(Y5/X5)*100,0)</f>
        <v>-16.090370037929635</v>
      </c>
      <c r="AA5" s="199">
        <f>SUM(AA11:AA18)</f>
        <v>39643936</v>
      </c>
    </row>
    <row r="6" spans="1:27" ht="12.75">
      <c r="A6" s="291" t="s">
        <v>205</v>
      </c>
      <c r="B6" s="142"/>
      <c r="C6" s="62">
        <v>22295819</v>
      </c>
      <c r="D6" s="156"/>
      <c r="E6" s="60">
        <v>3691000</v>
      </c>
      <c r="F6" s="60">
        <v>23529367</v>
      </c>
      <c r="G6" s="60">
        <v>129623</v>
      </c>
      <c r="H6" s="60">
        <v>1196742</v>
      </c>
      <c r="I6" s="60">
        <v>801277</v>
      </c>
      <c r="J6" s="60">
        <v>2127642</v>
      </c>
      <c r="K6" s="60">
        <v>1245947</v>
      </c>
      <c r="L6" s="60">
        <v>2565888</v>
      </c>
      <c r="M6" s="60">
        <v>5450360</v>
      </c>
      <c r="N6" s="60">
        <v>9262195</v>
      </c>
      <c r="O6" s="60"/>
      <c r="P6" s="60">
        <v>3284631</v>
      </c>
      <c r="Q6" s="60">
        <v>3256080</v>
      </c>
      <c r="R6" s="60">
        <v>6540711</v>
      </c>
      <c r="S6" s="60"/>
      <c r="T6" s="60"/>
      <c r="U6" s="60"/>
      <c r="V6" s="60"/>
      <c r="W6" s="60">
        <v>17930548</v>
      </c>
      <c r="X6" s="60">
        <v>17647025</v>
      </c>
      <c r="Y6" s="60">
        <v>283523</v>
      </c>
      <c r="Z6" s="140">
        <v>1.61</v>
      </c>
      <c r="AA6" s="155">
        <v>23529367</v>
      </c>
    </row>
    <row r="7" spans="1:27" ht="12.75">
      <c r="A7" s="291" t="s">
        <v>206</v>
      </c>
      <c r="B7" s="142"/>
      <c r="C7" s="62">
        <v>30000</v>
      </c>
      <c r="D7" s="156"/>
      <c r="E7" s="60"/>
      <c r="F7" s="60">
        <v>500000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375000</v>
      </c>
      <c r="Y7" s="60">
        <v>-375000</v>
      </c>
      <c r="Z7" s="140">
        <v>-100</v>
      </c>
      <c r="AA7" s="155">
        <v>500000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2173962</v>
      </c>
      <c r="D10" s="156"/>
      <c r="E10" s="60">
        <v>2025000</v>
      </c>
      <c r="F10" s="60">
        <v>5218000</v>
      </c>
      <c r="G10" s="60"/>
      <c r="H10" s="60"/>
      <c r="I10" s="60">
        <v>106970</v>
      </c>
      <c r="J10" s="60">
        <v>106970</v>
      </c>
      <c r="K10" s="60"/>
      <c r="L10" s="60">
        <v>240000</v>
      </c>
      <c r="M10" s="60">
        <v>316436</v>
      </c>
      <c r="N10" s="60">
        <v>556436</v>
      </c>
      <c r="O10" s="60"/>
      <c r="P10" s="60"/>
      <c r="Q10" s="60">
        <v>509284</v>
      </c>
      <c r="R10" s="60">
        <v>509284</v>
      </c>
      <c r="S10" s="60"/>
      <c r="T10" s="60"/>
      <c r="U10" s="60"/>
      <c r="V10" s="60"/>
      <c r="W10" s="60">
        <v>1172690</v>
      </c>
      <c r="X10" s="60">
        <v>3913500</v>
      </c>
      <c r="Y10" s="60">
        <v>-2740810</v>
      </c>
      <c r="Z10" s="140">
        <v>-70.03</v>
      </c>
      <c r="AA10" s="155">
        <v>5218000</v>
      </c>
    </row>
    <row r="11" spans="1:27" ht="12.75">
      <c r="A11" s="292" t="s">
        <v>210</v>
      </c>
      <c r="B11" s="142"/>
      <c r="C11" s="293">
        <f aca="true" t="shared" si="1" ref="C11:Y11">SUM(C6:C10)</f>
        <v>24499781</v>
      </c>
      <c r="D11" s="294">
        <f t="shared" si="1"/>
        <v>0</v>
      </c>
      <c r="E11" s="295">
        <f t="shared" si="1"/>
        <v>5716000</v>
      </c>
      <c r="F11" s="295">
        <f t="shared" si="1"/>
        <v>29247367</v>
      </c>
      <c r="G11" s="295">
        <f t="shared" si="1"/>
        <v>129623</v>
      </c>
      <c r="H11" s="295">
        <f t="shared" si="1"/>
        <v>1196742</v>
      </c>
      <c r="I11" s="295">
        <f t="shared" si="1"/>
        <v>908247</v>
      </c>
      <c r="J11" s="295">
        <f t="shared" si="1"/>
        <v>2234612</v>
      </c>
      <c r="K11" s="295">
        <f t="shared" si="1"/>
        <v>1245947</v>
      </c>
      <c r="L11" s="295">
        <f t="shared" si="1"/>
        <v>2805888</v>
      </c>
      <c r="M11" s="295">
        <f t="shared" si="1"/>
        <v>5766796</v>
      </c>
      <c r="N11" s="295">
        <f t="shared" si="1"/>
        <v>9818631</v>
      </c>
      <c r="O11" s="295">
        <f t="shared" si="1"/>
        <v>0</v>
      </c>
      <c r="P11" s="295">
        <f t="shared" si="1"/>
        <v>3284631</v>
      </c>
      <c r="Q11" s="295">
        <f t="shared" si="1"/>
        <v>3765364</v>
      </c>
      <c r="R11" s="295">
        <f t="shared" si="1"/>
        <v>7049995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19103238</v>
      </c>
      <c r="X11" s="295">
        <f t="shared" si="1"/>
        <v>21935525</v>
      </c>
      <c r="Y11" s="295">
        <f t="shared" si="1"/>
        <v>-2832287</v>
      </c>
      <c r="Z11" s="296">
        <f>+IF(X11&lt;&gt;0,+(Y11/X11)*100,0)</f>
        <v>-12.911872407886293</v>
      </c>
      <c r="AA11" s="297">
        <f>SUM(AA6:AA10)</f>
        <v>29247367</v>
      </c>
    </row>
    <row r="12" spans="1:27" ht="12.75">
      <c r="A12" s="298" t="s">
        <v>211</v>
      </c>
      <c r="B12" s="136"/>
      <c r="C12" s="62">
        <v>835397</v>
      </c>
      <c r="D12" s="156"/>
      <c r="E12" s="60">
        <v>15349000</v>
      </c>
      <c r="F12" s="60">
        <v>5265000</v>
      </c>
      <c r="G12" s="60"/>
      <c r="H12" s="60">
        <v>189450</v>
      </c>
      <c r="I12" s="60">
        <v>41732</v>
      </c>
      <c r="J12" s="60">
        <v>231182</v>
      </c>
      <c r="K12" s="60"/>
      <c r="L12" s="60">
        <v>788916</v>
      </c>
      <c r="M12" s="60">
        <v>305597</v>
      </c>
      <c r="N12" s="60">
        <v>1094513</v>
      </c>
      <c r="O12" s="60"/>
      <c r="P12" s="60">
        <v>195540</v>
      </c>
      <c r="Q12" s="60">
        <v>109962</v>
      </c>
      <c r="R12" s="60">
        <v>305502</v>
      </c>
      <c r="S12" s="60"/>
      <c r="T12" s="60"/>
      <c r="U12" s="60"/>
      <c r="V12" s="60"/>
      <c r="W12" s="60">
        <v>1631197</v>
      </c>
      <c r="X12" s="60">
        <v>3948750</v>
      </c>
      <c r="Y12" s="60">
        <v>-2317553</v>
      </c>
      <c r="Z12" s="140">
        <v>-58.69</v>
      </c>
      <c r="AA12" s="155">
        <v>5265000</v>
      </c>
    </row>
    <row r="13" spans="1:27" ht="12.75">
      <c r="A13" s="298" t="s">
        <v>212</v>
      </c>
      <c r="B13" s="136"/>
      <c r="C13" s="273"/>
      <c r="D13" s="274"/>
      <c r="E13" s="275"/>
      <c r="F13" s="275">
        <v>151887</v>
      </c>
      <c r="G13" s="275"/>
      <c r="H13" s="275">
        <v>2500</v>
      </c>
      <c r="I13" s="275">
        <v>149387</v>
      </c>
      <c r="J13" s="275">
        <v>151887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151887</v>
      </c>
      <c r="X13" s="275">
        <v>113915</v>
      </c>
      <c r="Y13" s="275">
        <v>37972</v>
      </c>
      <c r="Z13" s="140">
        <v>33.33</v>
      </c>
      <c r="AA13" s="277">
        <v>151887</v>
      </c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7699353</v>
      </c>
      <c r="D15" s="156"/>
      <c r="E15" s="60">
        <v>4855400</v>
      </c>
      <c r="F15" s="60">
        <v>4979682</v>
      </c>
      <c r="G15" s="60"/>
      <c r="H15" s="60">
        <v>8421</v>
      </c>
      <c r="I15" s="60">
        <v>313887</v>
      </c>
      <c r="J15" s="60">
        <v>322308</v>
      </c>
      <c r="K15" s="60"/>
      <c r="L15" s="60">
        <v>516235</v>
      </c>
      <c r="M15" s="60">
        <v>2756486</v>
      </c>
      <c r="N15" s="60">
        <v>3272721</v>
      </c>
      <c r="O15" s="60">
        <v>441731</v>
      </c>
      <c r="P15" s="60">
        <v>2407</v>
      </c>
      <c r="Q15" s="60">
        <v>23321</v>
      </c>
      <c r="R15" s="60">
        <v>467459</v>
      </c>
      <c r="S15" s="60"/>
      <c r="T15" s="60"/>
      <c r="U15" s="60"/>
      <c r="V15" s="60"/>
      <c r="W15" s="60">
        <v>4062488</v>
      </c>
      <c r="X15" s="60">
        <v>3734762</v>
      </c>
      <c r="Y15" s="60">
        <v>327726</v>
      </c>
      <c r="Z15" s="140">
        <v>8.78</v>
      </c>
      <c r="AA15" s="155">
        <v>4979682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10400000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>
        <v>10400000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10400000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22295819</v>
      </c>
      <c r="D36" s="156">
        <f t="shared" si="4"/>
        <v>0</v>
      </c>
      <c r="E36" s="60">
        <f t="shared" si="4"/>
        <v>14091000</v>
      </c>
      <c r="F36" s="60">
        <f t="shared" si="4"/>
        <v>23529367</v>
      </c>
      <c r="G36" s="60">
        <f t="shared" si="4"/>
        <v>129623</v>
      </c>
      <c r="H36" s="60">
        <f t="shared" si="4"/>
        <v>1196742</v>
      </c>
      <c r="I36" s="60">
        <f t="shared" si="4"/>
        <v>801277</v>
      </c>
      <c r="J36" s="60">
        <f t="shared" si="4"/>
        <v>2127642</v>
      </c>
      <c r="K36" s="60">
        <f t="shared" si="4"/>
        <v>1245947</v>
      </c>
      <c r="L36" s="60">
        <f t="shared" si="4"/>
        <v>2565888</v>
      </c>
      <c r="M36" s="60">
        <f t="shared" si="4"/>
        <v>5450360</v>
      </c>
      <c r="N36" s="60">
        <f t="shared" si="4"/>
        <v>9262195</v>
      </c>
      <c r="O36" s="60">
        <f t="shared" si="4"/>
        <v>0</v>
      </c>
      <c r="P36" s="60">
        <f t="shared" si="4"/>
        <v>3284631</v>
      </c>
      <c r="Q36" s="60">
        <f t="shared" si="4"/>
        <v>3256080</v>
      </c>
      <c r="R36" s="60">
        <f t="shared" si="4"/>
        <v>6540711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17930548</v>
      </c>
      <c r="X36" s="60">
        <f t="shared" si="4"/>
        <v>17647025</v>
      </c>
      <c r="Y36" s="60">
        <f t="shared" si="4"/>
        <v>283523</v>
      </c>
      <c r="Z36" s="140">
        <f aca="true" t="shared" si="5" ref="Z36:Z49">+IF(X36&lt;&gt;0,+(Y36/X36)*100,0)</f>
        <v>1.6066334127140411</v>
      </c>
      <c r="AA36" s="155">
        <f>AA6+AA21</f>
        <v>23529367</v>
      </c>
    </row>
    <row r="37" spans="1:27" ht="12.75">
      <c r="A37" s="291" t="s">
        <v>206</v>
      </c>
      <c r="B37" s="142"/>
      <c r="C37" s="62">
        <f t="shared" si="4"/>
        <v>30000</v>
      </c>
      <c r="D37" s="156">
        <f t="shared" si="4"/>
        <v>0</v>
      </c>
      <c r="E37" s="60">
        <f t="shared" si="4"/>
        <v>0</v>
      </c>
      <c r="F37" s="60">
        <f t="shared" si="4"/>
        <v>500000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375000</v>
      </c>
      <c r="Y37" s="60">
        <f t="shared" si="4"/>
        <v>-375000</v>
      </c>
      <c r="Z37" s="140">
        <f t="shared" si="5"/>
        <v>-100</v>
      </c>
      <c r="AA37" s="155">
        <f>AA7+AA22</f>
        <v>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2173962</v>
      </c>
      <c r="D40" s="156">
        <f t="shared" si="4"/>
        <v>0</v>
      </c>
      <c r="E40" s="60">
        <f t="shared" si="4"/>
        <v>2025000</v>
      </c>
      <c r="F40" s="60">
        <f t="shared" si="4"/>
        <v>5218000</v>
      </c>
      <c r="G40" s="60">
        <f t="shared" si="4"/>
        <v>0</v>
      </c>
      <c r="H40" s="60">
        <f t="shared" si="4"/>
        <v>0</v>
      </c>
      <c r="I40" s="60">
        <f t="shared" si="4"/>
        <v>106970</v>
      </c>
      <c r="J40" s="60">
        <f t="shared" si="4"/>
        <v>106970</v>
      </c>
      <c r="K40" s="60">
        <f t="shared" si="4"/>
        <v>0</v>
      </c>
      <c r="L40" s="60">
        <f t="shared" si="4"/>
        <v>240000</v>
      </c>
      <c r="M40" s="60">
        <f t="shared" si="4"/>
        <v>316436</v>
      </c>
      <c r="N40" s="60">
        <f t="shared" si="4"/>
        <v>556436</v>
      </c>
      <c r="O40" s="60">
        <f t="shared" si="4"/>
        <v>0</v>
      </c>
      <c r="P40" s="60">
        <f t="shared" si="4"/>
        <v>0</v>
      </c>
      <c r="Q40" s="60">
        <f t="shared" si="4"/>
        <v>509284</v>
      </c>
      <c r="R40" s="60">
        <f t="shared" si="4"/>
        <v>509284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1172690</v>
      </c>
      <c r="X40" s="60">
        <f t="shared" si="4"/>
        <v>3913500</v>
      </c>
      <c r="Y40" s="60">
        <f t="shared" si="4"/>
        <v>-2740810</v>
      </c>
      <c r="Z40" s="140">
        <f t="shared" si="5"/>
        <v>-70.03475150121375</v>
      </c>
      <c r="AA40" s="155">
        <f>AA10+AA25</f>
        <v>5218000</v>
      </c>
    </row>
    <row r="41" spans="1:27" ht="12.75">
      <c r="A41" s="292" t="s">
        <v>210</v>
      </c>
      <c r="B41" s="142"/>
      <c r="C41" s="293">
        <f aca="true" t="shared" si="6" ref="C41:Y41">SUM(C36:C40)</f>
        <v>24499781</v>
      </c>
      <c r="D41" s="294">
        <f t="shared" si="6"/>
        <v>0</v>
      </c>
      <c r="E41" s="295">
        <f t="shared" si="6"/>
        <v>16116000</v>
      </c>
      <c r="F41" s="295">
        <f t="shared" si="6"/>
        <v>29247367</v>
      </c>
      <c r="G41" s="295">
        <f t="shared" si="6"/>
        <v>129623</v>
      </c>
      <c r="H41" s="295">
        <f t="shared" si="6"/>
        <v>1196742</v>
      </c>
      <c r="I41" s="295">
        <f t="shared" si="6"/>
        <v>908247</v>
      </c>
      <c r="J41" s="295">
        <f t="shared" si="6"/>
        <v>2234612</v>
      </c>
      <c r="K41" s="295">
        <f t="shared" si="6"/>
        <v>1245947</v>
      </c>
      <c r="L41" s="295">
        <f t="shared" si="6"/>
        <v>2805888</v>
      </c>
      <c r="M41" s="295">
        <f t="shared" si="6"/>
        <v>5766796</v>
      </c>
      <c r="N41" s="295">
        <f t="shared" si="6"/>
        <v>9818631</v>
      </c>
      <c r="O41" s="295">
        <f t="shared" si="6"/>
        <v>0</v>
      </c>
      <c r="P41" s="295">
        <f t="shared" si="6"/>
        <v>3284631</v>
      </c>
      <c r="Q41" s="295">
        <f t="shared" si="6"/>
        <v>3765364</v>
      </c>
      <c r="R41" s="295">
        <f t="shared" si="6"/>
        <v>7049995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19103238</v>
      </c>
      <c r="X41" s="295">
        <f t="shared" si="6"/>
        <v>21935525</v>
      </c>
      <c r="Y41" s="295">
        <f t="shared" si="6"/>
        <v>-2832287</v>
      </c>
      <c r="Z41" s="296">
        <f t="shared" si="5"/>
        <v>-12.911872407886293</v>
      </c>
      <c r="AA41" s="297">
        <f>SUM(AA36:AA40)</f>
        <v>29247367</v>
      </c>
    </row>
    <row r="42" spans="1:27" ht="12.75">
      <c r="A42" s="298" t="s">
        <v>211</v>
      </c>
      <c r="B42" s="136"/>
      <c r="C42" s="95">
        <f aca="true" t="shared" si="7" ref="C42:Y48">C12+C27</f>
        <v>835397</v>
      </c>
      <c r="D42" s="129">
        <f t="shared" si="7"/>
        <v>0</v>
      </c>
      <c r="E42" s="54">
        <f t="shared" si="7"/>
        <v>15349000</v>
      </c>
      <c r="F42" s="54">
        <f t="shared" si="7"/>
        <v>5265000</v>
      </c>
      <c r="G42" s="54">
        <f t="shared" si="7"/>
        <v>0</v>
      </c>
      <c r="H42" s="54">
        <f t="shared" si="7"/>
        <v>189450</v>
      </c>
      <c r="I42" s="54">
        <f t="shared" si="7"/>
        <v>41732</v>
      </c>
      <c r="J42" s="54">
        <f t="shared" si="7"/>
        <v>231182</v>
      </c>
      <c r="K42" s="54">
        <f t="shared" si="7"/>
        <v>0</v>
      </c>
      <c r="L42" s="54">
        <f t="shared" si="7"/>
        <v>788916</v>
      </c>
      <c r="M42" s="54">
        <f t="shared" si="7"/>
        <v>305597</v>
      </c>
      <c r="N42" s="54">
        <f t="shared" si="7"/>
        <v>1094513</v>
      </c>
      <c r="O42" s="54">
        <f t="shared" si="7"/>
        <v>0</v>
      </c>
      <c r="P42" s="54">
        <f t="shared" si="7"/>
        <v>195540</v>
      </c>
      <c r="Q42" s="54">
        <f t="shared" si="7"/>
        <v>109962</v>
      </c>
      <c r="R42" s="54">
        <f t="shared" si="7"/>
        <v>305502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1631197</v>
      </c>
      <c r="X42" s="54">
        <f t="shared" si="7"/>
        <v>3948750</v>
      </c>
      <c r="Y42" s="54">
        <f t="shared" si="7"/>
        <v>-2317553</v>
      </c>
      <c r="Z42" s="184">
        <f t="shared" si="5"/>
        <v>-58.69080088635644</v>
      </c>
      <c r="AA42" s="130">
        <f aca="true" t="shared" si="8" ref="AA42:AA48">AA12+AA27</f>
        <v>5265000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151887</v>
      </c>
      <c r="G43" s="305">
        <f t="shared" si="7"/>
        <v>0</v>
      </c>
      <c r="H43" s="305">
        <f t="shared" si="7"/>
        <v>2500</v>
      </c>
      <c r="I43" s="305">
        <f t="shared" si="7"/>
        <v>149387</v>
      </c>
      <c r="J43" s="305">
        <f t="shared" si="7"/>
        <v>151887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151887</v>
      </c>
      <c r="X43" s="305">
        <f t="shared" si="7"/>
        <v>113915</v>
      </c>
      <c r="Y43" s="305">
        <f t="shared" si="7"/>
        <v>37972</v>
      </c>
      <c r="Z43" s="306">
        <f t="shared" si="5"/>
        <v>33.33362594917263</v>
      </c>
      <c r="AA43" s="307">
        <f t="shared" si="8"/>
        <v>151887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7699353</v>
      </c>
      <c r="D45" s="129">
        <f t="shared" si="7"/>
        <v>0</v>
      </c>
      <c r="E45" s="54">
        <f t="shared" si="7"/>
        <v>4855400</v>
      </c>
      <c r="F45" s="54">
        <f t="shared" si="7"/>
        <v>4979682</v>
      </c>
      <c r="G45" s="54">
        <f t="shared" si="7"/>
        <v>0</v>
      </c>
      <c r="H45" s="54">
        <f t="shared" si="7"/>
        <v>8421</v>
      </c>
      <c r="I45" s="54">
        <f t="shared" si="7"/>
        <v>313887</v>
      </c>
      <c r="J45" s="54">
        <f t="shared" si="7"/>
        <v>322308</v>
      </c>
      <c r="K45" s="54">
        <f t="shared" si="7"/>
        <v>0</v>
      </c>
      <c r="L45" s="54">
        <f t="shared" si="7"/>
        <v>516235</v>
      </c>
      <c r="M45" s="54">
        <f t="shared" si="7"/>
        <v>2756486</v>
      </c>
      <c r="N45" s="54">
        <f t="shared" si="7"/>
        <v>3272721</v>
      </c>
      <c r="O45" s="54">
        <f t="shared" si="7"/>
        <v>441731</v>
      </c>
      <c r="P45" s="54">
        <f t="shared" si="7"/>
        <v>2407</v>
      </c>
      <c r="Q45" s="54">
        <f t="shared" si="7"/>
        <v>23321</v>
      </c>
      <c r="R45" s="54">
        <f t="shared" si="7"/>
        <v>467459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4062488</v>
      </c>
      <c r="X45" s="54">
        <f t="shared" si="7"/>
        <v>3734762</v>
      </c>
      <c r="Y45" s="54">
        <f t="shared" si="7"/>
        <v>327726</v>
      </c>
      <c r="Z45" s="184">
        <f t="shared" si="5"/>
        <v>8.775016989034375</v>
      </c>
      <c r="AA45" s="130">
        <f t="shared" si="8"/>
        <v>4979682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33034531</v>
      </c>
      <c r="D49" s="218">
        <f t="shared" si="9"/>
        <v>0</v>
      </c>
      <c r="E49" s="220">
        <f t="shared" si="9"/>
        <v>36320400</v>
      </c>
      <c r="F49" s="220">
        <f t="shared" si="9"/>
        <v>39643936</v>
      </c>
      <c r="G49" s="220">
        <f t="shared" si="9"/>
        <v>129623</v>
      </c>
      <c r="H49" s="220">
        <f t="shared" si="9"/>
        <v>1397113</v>
      </c>
      <c r="I49" s="220">
        <f t="shared" si="9"/>
        <v>1413253</v>
      </c>
      <c r="J49" s="220">
        <f t="shared" si="9"/>
        <v>2939989</v>
      </c>
      <c r="K49" s="220">
        <f t="shared" si="9"/>
        <v>1245947</v>
      </c>
      <c r="L49" s="220">
        <f t="shared" si="9"/>
        <v>4111039</v>
      </c>
      <c r="M49" s="220">
        <f t="shared" si="9"/>
        <v>8828879</v>
      </c>
      <c r="N49" s="220">
        <f t="shared" si="9"/>
        <v>14185865</v>
      </c>
      <c r="O49" s="220">
        <f t="shared" si="9"/>
        <v>441731</v>
      </c>
      <c r="P49" s="220">
        <f t="shared" si="9"/>
        <v>3482578</v>
      </c>
      <c r="Q49" s="220">
        <f t="shared" si="9"/>
        <v>3898647</v>
      </c>
      <c r="R49" s="220">
        <f t="shared" si="9"/>
        <v>7822956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24948810</v>
      </c>
      <c r="X49" s="220">
        <f t="shared" si="9"/>
        <v>29732952</v>
      </c>
      <c r="Y49" s="220">
        <f t="shared" si="9"/>
        <v>-4784142</v>
      </c>
      <c r="Z49" s="221">
        <f t="shared" si="5"/>
        <v>-16.090370037929635</v>
      </c>
      <c r="AA49" s="222">
        <f>SUM(AA41:AA48)</f>
        <v>39643936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5638717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3580417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3580417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2058300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3259417</v>
      </c>
      <c r="F65" s="60"/>
      <c r="G65" s="60">
        <v>389065</v>
      </c>
      <c r="H65" s="60">
        <v>212777</v>
      </c>
      <c r="I65" s="60">
        <v>431963</v>
      </c>
      <c r="J65" s="60">
        <v>1033805</v>
      </c>
      <c r="K65" s="60">
        <v>216193</v>
      </c>
      <c r="L65" s="60">
        <v>393257</v>
      </c>
      <c r="M65" s="60">
        <v>213814</v>
      </c>
      <c r="N65" s="60">
        <v>823264</v>
      </c>
      <c r="O65" s="60">
        <v>213823</v>
      </c>
      <c r="P65" s="60">
        <v>215518</v>
      </c>
      <c r="Q65" s="60">
        <v>214927</v>
      </c>
      <c r="R65" s="60">
        <v>644268</v>
      </c>
      <c r="S65" s="60"/>
      <c r="T65" s="60"/>
      <c r="U65" s="60"/>
      <c r="V65" s="60"/>
      <c r="W65" s="60">
        <v>2501337</v>
      </c>
      <c r="X65" s="60"/>
      <c r="Y65" s="60">
        <v>2501337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2379300</v>
      </c>
      <c r="F68" s="60"/>
      <c r="G68" s="60">
        <v>58412</v>
      </c>
      <c r="H68" s="60">
        <v>170945</v>
      </c>
      <c r="I68" s="60">
        <v>581183</v>
      </c>
      <c r="J68" s="60">
        <v>810540</v>
      </c>
      <c r="K68" s="60">
        <v>322516</v>
      </c>
      <c r="L68" s="60">
        <v>220488</v>
      </c>
      <c r="M68" s="60">
        <v>169324</v>
      </c>
      <c r="N68" s="60">
        <v>712328</v>
      </c>
      <c r="O68" s="60">
        <v>81042</v>
      </c>
      <c r="P68" s="60">
        <v>175322</v>
      </c>
      <c r="Q68" s="60">
        <v>172096</v>
      </c>
      <c r="R68" s="60">
        <v>428460</v>
      </c>
      <c r="S68" s="60"/>
      <c r="T68" s="60"/>
      <c r="U68" s="60"/>
      <c r="V68" s="60"/>
      <c r="W68" s="60">
        <v>1951328</v>
      </c>
      <c r="X68" s="60"/>
      <c r="Y68" s="60">
        <v>1951328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5638717</v>
      </c>
      <c r="F69" s="220">
        <f t="shared" si="12"/>
        <v>0</v>
      </c>
      <c r="G69" s="220">
        <f t="shared" si="12"/>
        <v>447477</v>
      </c>
      <c r="H69" s="220">
        <f t="shared" si="12"/>
        <v>383722</v>
      </c>
      <c r="I69" s="220">
        <f t="shared" si="12"/>
        <v>1013146</v>
      </c>
      <c r="J69" s="220">
        <f t="shared" si="12"/>
        <v>1844345</v>
      </c>
      <c r="K69" s="220">
        <f t="shared" si="12"/>
        <v>538709</v>
      </c>
      <c r="L69" s="220">
        <f t="shared" si="12"/>
        <v>613745</v>
      </c>
      <c r="M69" s="220">
        <f t="shared" si="12"/>
        <v>383138</v>
      </c>
      <c r="N69" s="220">
        <f t="shared" si="12"/>
        <v>1535592</v>
      </c>
      <c r="O69" s="220">
        <f t="shared" si="12"/>
        <v>294865</v>
      </c>
      <c r="P69" s="220">
        <f t="shared" si="12"/>
        <v>390840</v>
      </c>
      <c r="Q69" s="220">
        <f t="shared" si="12"/>
        <v>387023</v>
      </c>
      <c r="R69" s="220">
        <f t="shared" si="12"/>
        <v>1072728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4452665</v>
      </c>
      <c r="X69" s="220">
        <f t="shared" si="12"/>
        <v>0</v>
      </c>
      <c r="Y69" s="220">
        <f t="shared" si="12"/>
        <v>4452665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24499781</v>
      </c>
      <c r="D5" s="357">
        <f t="shared" si="0"/>
        <v>0</v>
      </c>
      <c r="E5" s="356">
        <f t="shared" si="0"/>
        <v>5716000</v>
      </c>
      <c r="F5" s="358">
        <f t="shared" si="0"/>
        <v>29247367</v>
      </c>
      <c r="G5" s="358">
        <f t="shared" si="0"/>
        <v>129623</v>
      </c>
      <c r="H5" s="356">
        <f t="shared" si="0"/>
        <v>1196742</v>
      </c>
      <c r="I5" s="356">
        <f t="shared" si="0"/>
        <v>908247</v>
      </c>
      <c r="J5" s="358">
        <f t="shared" si="0"/>
        <v>2234612</v>
      </c>
      <c r="K5" s="358">
        <f t="shared" si="0"/>
        <v>1245947</v>
      </c>
      <c r="L5" s="356">
        <f t="shared" si="0"/>
        <v>2805888</v>
      </c>
      <c r="M5" s="356">
        <f t="shared" si="0"/>
        <v>5766796</v>
      </c>
      <c r="N5" s="358">
        <f t="shared" si="0"/>
        <v>9818631</v>
      </c>
      <c r="O5" s="358">
        <f t="shared" si="0"/>
        <v>0</v>
      </c>
      <c r="P5" s="356">
        <f t="shared" si="0"/>
        <v>3284631</v>
      </c>
      <c r="Q5" s="356">
        <f t="shared" si="0"/>
        <v>3765364</v>
      </c>
      <c r="R5" s="358">
        <f t="shared" si="0"/>
        <v>7049995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19103238</v>
      </c>
      <c r="X5" s="356">
        <f t="shared" si="0"/>
        <v>21935525</v>
      </c>
      <c r="Y5" s="358">
        <f t="shared" si="0"/>
        <v>-2832287</v>
      </c>
      <c r="Z5" s="359">
        <f>+IF(X5&lt;&gt;0,+(Y5/X5)*100,0)</f>
        <v>-12.911872407886293</v>
      </c>
      <c r="AA5" s="360">
        <f>+AA6+AA8+AA11+AA13+AA15</f>
        <v>29247367</v>
      </c>
    </row>
    <row r="6" spans="1:27" ht="12.75">
      <c r="A6" s="361" t="s">
        <v>205</v>
      </c>
      <c r="B6" s="142"/>
      <c r="C6" s="60">
        <f>+C7</f>
        <v>22295819</v>
      </c>
      <c r="D6" s="340">
        <f aca="true" t="shared" si="1" ref="D6:AA6">+D7</f>
        <v>0</v>
      </c>
      <c r="E6" s="60">
        <f t="shared" si="1"/>
        <v>3691000</v>
      </c>
      <c r="F6" s="59">
        <f t="shared" si="1"/>
        <v>23529367</v>
      </c>
      <c r="G6" s="59">
        <f t="shared" si="1"/>
        <v>129623</v>
      </c>
      <c r="H6" s="60">
        <f t="shared" si="1"/>
        <v>1196742</v>
      </c>
      <c r="I6" s="60">
        <f t="shared" si="1"/>
        <v>801277</v>
      </c>
      <c r="J6" s="59">
        <f t="shared" si="1"/>
        <v>2127642</v>
      </c>
      <c r="K6" s="59">
        <f t="shared" si="1"/>
        <v>1245947</v>
      </c>
      <c r="L6" s="60">
        <f t="shared" si="1"/>
        <v>2565888</v>
      </c>
      <c r="M6" s="60">
        <f t="shared" si="1"/>
        <v>5450360</v>
      </c>
      <c r="N6" s="59">
        <f t="shared" si="1"/>
        <v>9262195</v>
      </c>
      <c r="O6" s="59">
        <f t="shared" si="1"/>
        <v>0</v>
      </c>
      <c r="P6" s="60">
        <f t="shared" si="1"/>
        <v>3284631</v>
      </c>
      <c r="Q6" s="60">
        <f t="shared" si="1"/>
        <v>3256080</v>
      </c>
      <c r="R6" s="59">
        <f t="shared" si="1"/>
        <v>6540711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17930548</v>
      </c>
      <c r="X6" s="60">
        <f t="shared" si="1"/>
        <v>17647025</v>
      </c>
      <c r="Y6" s="59">
        <f t="shared" si="1"/>
        <v>283523</v>
      </c>
      <c r="Z6" s="61">
        <f>+IF(X6&lt;&gt;0,+(Y6/X6)*100,0)</f>
        <v>1.6066334127140411</v>
      </c>
      <c r="AA6" s="62">
        <f t="shared" si="1"/>
        <v>23529367</v>
      </c>
    </row>
    <row r="7" spans="1:27" ht="12.75">
      <c r="A7" s="291" t="s">
        <v>229</v>
      </c>
      <c r="B7" s="142"/>
      <c r="C7" s="60">
        <v>22295819</v>
      </c>
      <c r="D7" s="340"/>
      <c r="E7" s="60">
        <v>3691000</v>
      </c>
      <c r="F7" s="59">
        <v>23529367</v>
      </c>
      <c r="G7" s="59">
        <v>129623</v>
      </c>
      <c r="H7" s="60">
        <v>1196742</v>
      </c>
      <c r="I7" s="60">
        <v>801277</v>
      </c>
      <c r="J7" s="59">
        <v>2127642</v>
      </c>
      <c r="K7" s="59">
        <v>1245947</v>
      </c>
      <c r="L7" s="60">
        <v>2565888</v>
      </c>
      <c r="M7" s="60">
        <v>5450360</v>
      </c>
      <c r="N7" s="59">
        <v>9262195</v>
      </c>
      <c r="O7" s="59"/>
      <c r="P7" s="60">
        <v>3284631</v>
      </c>
      <c r="Q7" s="60">
        <v>3256080</v>
      </c>
      <c r="R7" s="59">
        <v>6540711</v>
      </c>
      <c r="S7" s="59"/>
      <c r="T7" s="60"/>
      <c r="U7" s="60"/>
      <c r="V7" s="59"/>
      <c r="W7" s="59">
        <v>17930548</v>
      </c>
      <c r="X7" s="60">
        <v>17647025</v>
      </c>
      <c r="Y7" s="59">
        <v>283523</v>
      </c>
      <c r="Z7" s="61">
        <v>1.61</v>
      </c>
      <c r="AA7" s="62">
        <v>23529367</v>
      </c>
    </row>
    <row r="8" spans="1:27" ht="12.75">
      <c r="A8" s="361" t="s">
        <v>206</v>
      </c>
      <c r="B8" s="142"/>
      <c r="C8" s="60">
        <f aca="true" t="shared" si="2" ref="C8:Y8">SUM(C9:C10)</f>
        <v>30000</v>
      </c>
      <c r="D8" s="340">
        <f t="shared" si="2"/>
        <v>0</v>
      </c>
      <c r="E8" s="60">
        <f t="shared" si="2"/>
        <v>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375000</v>
      </c>
      <c r="Y8" s="59">
        <f t="shared" si="2"/>
        <v>-375000</v>
      </c>
      <c r="Z8" s="61">
        <f>+IF(X8&lt;&gt;0,+(Y8/X8)*100,0)</f>
        <v>-100</v>
      </c>
      <c r="AA8" s="62">
        <f>SUM(AA9:AA10)</f>
        <v>500000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30000</v>
      </c>
      <c r="D10" s="340"/>
      <c r="E10" s="60"/>
      <c r="F10" s="59">
        <v>500000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375000</v>
      </c>
      <c r="Y10" s="59">
        <v>-375000</v>
      </c>
      <c r="Z10" s="61">
        <v>-100</v>
      </c>
      <c r="AA10" s="62">
        <v>500000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2173962</v>
      </c>
      <c r="D15" s="340">
        <f t="shared" si="5"/>
        <v>0</v>
      </c>
      <c r="E15" s="60">
        <f t="shared" si="5"/>
        <v>2025000</v>
      </c>
      <c r="F15" s="59">
        <f t="shared" si="5"/>
        <v>5218000</v>
      </c>
      <c r="G15" s="59">
        <f t="shared" si="5"/>
        <v>0</v>
      </c>
      <c r="H15" s="60">
        <f t="shared" si="5"/>
        <v>0</v>
      </c>
      <c r="I15" s="60">
        <f t="shared" si="5"/>
        <v>106970</v>
      </c>
      <c r="J15" s="59">
        <f t="shared" si="5"/>
        <v>106970</v>
      </c>
      <c r="K15" s="59">
        <f t="shared" si="5"/>
        <v>0</v>
      </c>
      <c r="L15" s="60">
        <f t="shared" si="5"/>
        <v>240000</v>
      </c>
      <c r="M15" s="60">
        <f t="shared" si="5"/>
        <v>316436</v>
      </c>
      <c r="N15" s="59">
        <f t="shared" si="5"/>
        <v>556436</v>
      </c>
      <c r="O15" s="59">
        <f t="shared" si="5"/>
        <v>0</v>
      </c>
      <c r="P15" s="60">
        <f t="shared" si="5"/>
        <v>0</v>
      </c>
      <c r="Q15" s="60">
        <f t="shared" si="5"/>
        <v>509284</v>
      </c>
      <c r="R15" s="59">
        <f t="shared" si="5"/>
        <v>509284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1172690</v>
      </c>
      <c r="X15" s="60">
        <f t="shared" si="5"/>
        <v>3913500</v>
      </c>
      <c r="Y15" s="59">
        <f t="shared" si="5"/>
        <v>-2740810</v>
      </c>
      <c r="Z15" s="61">
        <f>+IF(X15&lt;&gt;0,+(Y15/X15)*100,0)</f>
        <v>-70.03475150121375</v>
      </c>
      <c r="AA15" s="62">
        <f>SUM(AA16:AA20)</f>
        <v>5218000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2173962</v>
      </c>
      <c r="D20" s="340"/>
      <c r="E20" s="60">
        <v>2025000</v>
      </c>
      <c r="F20" s="59">
        <v>5218000</v>
      </c>
      <c r="G20" s="59"/>
      <c r="H20" s="60"/>
      <c r="I20" s="60">
        <v>106970</v>
      </c>
      <c r="J20" s="59">
        <v>106970</v>
      </c>
      <c r="K20" s="59"/>
      <c r="L20" s="60">
        <v>240000</v>
      </c>
      <c r="M20" s="60">
        <v>316436</v>
      </c>
      <c r="N20" s="59">
        <v>556436</v>
      </c>
      <c r="O20" s="59"/>
      <c r="P20" s="60"/>
      <c r="Q20" s="60">
        <v>509284</v>
      </c>
      <c r="R20" s="59">
        <v>509284</v>
      </c>
      <c r="S20" s="59"/>
      <c r="T20" s="60"/>
      <c r="U20" s="60"/>
      <c r="V20" s="59"/>
      <c r="W20" s="59">
        <v>1172690</v>
      </c>
      <c r="X20" s="60">
        <v>3913500</v>
      </c>
      <c r="Y20" s="59">
        <v>-2740810</v>
      </c>
      <c r="Z20" s="61">
        <v>-70.03</v>
      </c>
      <c r="AA20" s="62">
        <v>5218000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835397</v>
      </c>
      <c r="D22" s="344">
        <f t="shared" si="6"/>
        <v>0</v>
      </c>
      <c r="E22" s="343">
        <f t="shared" si="6"/>
        <v>15349000</v>
      </c>
      <c r="F22" s="345">
        <f t="shared" si="6"/>
        <v>5265000</v>
      </c>
      <c r="G22" s="345">
        <f t="shared" si="6"/>
        <v>0</v>
      </c>
      <c r="H22" s="343">
        <f t="shared" si="6"/>
        <v>189450</v>
      </c>
      <c r="I22" s="343">
        <f t="shared" si="6"/>
        <v>41732</v>
      </c>
      <c r="J22" s="345">
        <f t="shared" si="6"/>
        <v>231182</v>
      </c>
      <c r="K22" s="345">
        <f t="shared" si="6"/>
        <v>0</v>
      </c>
      <c r="L22" s="343">
        <f t="shared" si="6"/>
        <v>788916</v>
      </c>
      <c r="M22" s="343">
        <f t="shared" si="6"/>
        <v>305597</v>
      </c>
      <c r="N22" s="345">
        <f t="shared" si="6"/>
        <v>1094513</v>
      </c>
      <c r="O22" s="345">
        <f t="shared" si="6"/>
        <v>0</v>
      </c>
      <c r="P22" s="343">
        <f t="shared" si="6"/>
        <v>195540</v>
      </c>
      <c r="Q22" s="343">
        <f t="shared" si="6"/>
        <v>109962</v>
      </c>
      <c r="R22" s="345">
        <f t="shared" si="6"/>
        <v>305502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1631197</v>
      </c>
      <c r="X22" s="343">
        <f t="shared" si="6"/>
        <v>3948750</v>
      </c>
      <c r="Y22" s="345">
        <f t="shared" si="6"/>
        <v>-2317553</v>
      </c>
      <c r="Z22" s="336">
        <f>+IF(X22&lt;&gt;0,+(Y22/X22)*100,0)</f>
        <v>-58.69080088635644</v>
      </c>
      <c r="AA22" s="350">
        <f>SUM(AA23:AA32)</f>
        <v>5265000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433638</v>
      </c>
      <c r="D24" s="340"/>
      <c r="E24" s="60">
        <v>14980000</v>
      </c>
      <c r="F24" s="59">
        <v>4950000</v>
      </c>
      <c r="G24" s="59"/>
      <c r="H24" s="60">
        <v>189450</v>
      </c>
      <c r="I24" s="60">
        <v>41732</v>
      </c>
      <c r="J24" s="59">
        <v>231182</v>
      </c>
      <c r="K24" s="59"/>
      <c r="L24" s="60">
        <v>788916</v>
      </c>
      <c r="M24" s="60">
        <v>305597</v>
      </c>
      <c r="N24" s="59">
        <v>1094513</v>
      </c>
      <c r="O24" s="59"/>
      <c r="P24" s="60">
        <v>195540</v>
      </c>
      <c r="Q24" s="60">
        <v>109962</v>
      </c>
      <c r="R24" s="59">
        <v>305502</v>
      </c>
      <c r="S24" s="59"/>
      <c r="T24" s="60"/>
      <c r="U24" s="60"/>
      <c r="V24" s="59"/>
      <c r="W24" s="59">
        <v>1631197</v>
      </c>
      <c r="X24" s="60">
        <v>3712500</v>
      </c>
      <c r="Y24" s="59">
        <v>-2081303</v>
      </c>
      <c r="Z24" s="61">
        <v>-56.06</v>
      </c>
      <c r="AA24" s="62">
        <v>4950000</v>
      </c>
    </row>
    <row r="25" spans="1:27" ht="12.75">
      <c r="A25" s="361" t="s">
        <v>239</v>
      </c>
      <c r="B25" s="142"/>
      <c r="C25" s="60">
        <v>401759</v>
      </c>
      <c r="D25" s="340"/>
      <c r="E25" s="60">
        <v>369000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315000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236250</v>
      </c>
      <c r="Y32" s="59">
        <v>-236250</v>
      </c>
      <c r="Z32" s="61">
        <v>-100</v>
      </c>
      <c r="AA32" s="62">
        <v>315000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151887</v>
      </c>
      <c r="G34" s="345">
        <f t="shared" si="7"/>
        <v>0</v>
      </c>
      <c r="H34" s="343">
        <f t="shared" si="7"/>
        <v>2500</v>
      </c>
      <c r="I34" s="343">
        <f t="shared" si="7"/>
        <v>149387</v>
      </c>
      <c r="J34" s="345">
        <f t="shared" si="7"/>
        <v>151887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151887</v>
      </c>
      <c r="X34" s="343">
        <f t="shared" si="7"/>
        <v>113915</v>
      </c>
      <c r="Y34" s="345">
        <f t="shared" si="7"/>
        <v>37972</v>
      </c>
      <c r="Z34" s="336">
        <f>+IF(X34&lt;&gt;0,+(Y34/X34)*100,0)</f>
        <v>33.33362594917263</v>
      </c>
      <c r="AA34" s="350">
        <f t="shared" si="7"/>
        <v>151887</v>
      </c>
    </row>
    <row r="35" spans="1:27" ht="12.75">
      <c r="A35" s="361" t="s">
        <v>246</v>
      </c>
      <c r="B35" s="136"/>
      <c r="C35" s="54"/>
      <c r="D35" s="368"/>
      <c r="E35" s="54"/>
      <c r="F35" s="53">
        <v>151887</v>
      </c>
      <c r="G35" s="53"/>
      <c r="H35" s="54">
        <v>2500</v>
      </c>
      <c r="I35" s="54">
        <v>149387</v>
      </c>
      <c r="J35" s="53">
        <v>151887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151887</v>
      </c>
      <c r="X35" s="54">
        <v>113915</v>
      </c>
      <c r="Y35" s="53">
        <v>37972</v>
      </c>
      <c r="Z35" s="94">
        <v>33.33</v>
      </c>
      <c r="AA35" s="95">
        <v>151887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7699353</v>
      </c>
      <c r="D40" s="344">
        <f t="shared" si="9"/>
        <v>0</v>
      </c>
      <c r="E40" s="343">
        <f t="shared" si="9"/>
        <v>4855400</v>
      </c>
      <c r="F40" s="345">
        <f t="shared" si="9"/>
        <v>4979682</v>
      </c>
      <c r="G40" s="345">
        <f t="shared" si="9"/>
        <v>0</v>
      </c>
      <c r="H40" s="343">
        <f t="shared" si="9"/>
        <v>8421</v>
      </c>
      <c r="I40" s="343">
        <f t="shared" si="9"/>
        <v>313887</v>
      </c>
      <c r="J40" s="345">
        <f t="shared" si="9"/>
        <v>322308</v>
      </c>
      <c r="K40" s="345">
        <f t="shared" si="9"/>
        <v>0</v>
      </c>
      <c r="L40" s="343">
        <f t="shared" si="9"/>
        <v>516235</v>
      </c>
      <c r="M40" s="343">
        <f t="shared" si="9"/>
        <v>2756486</v>
      </c>
      <c r="N40" s="345">
        <f t="shared" si="9"/>
        <v>3272721</v>
      </c>
      <c r="O40" s="345">
        <f t="shared" si="9"/>
        <v>441731</v>
      </c>
      <c r="P40" s="343">
        <f t="shared" si="9"/>
        <v>2407</v>
      </c>
      <c r="Q40" s="343">
        <f t="shared" si="9"/>
        <v>23321</v>
      </c>
      <c r="R40" s="345">
        <f t="shared" si="9"/>
        <v>467459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4062488</v>
      </c>
      <c r="X40" s="343">
        <f t="shared" si="9"/>
        <v>3734762</v>
      </c>
      <c r="Y40" s="345">
        <f t="shared" si="9"/>
        <v>327726</v>
      </c>
      <c r="Z40" s="336">
        <f>+IF(X40&lt;&gt;0,+(Y40/X40)*100,0)</f>
        <v>8.775016989034375</v>
      </c>
      <c r="AA40" s="350">
        <f>SUM(AA41:AA49)</f>
        <v>4979682</v>
      </c>
    </row>
    <row r="41" spans="1:27" ht="12.75">
      <c r="A41" s="361" t="s">
        <v>248</v>
      </c>
      <c r="B41" s="142"/>
      <c r="C41" s="362">
        <v>566020</v>
      </c>
      <c r="D41" s="363"/>
      <c r="E41" s="362">
        <v>3700000</v>
      </c>
      <c r="F41" s="364">
        <v>3183300</v>
      </c>
      <c r="G41" s="364"/>
      <c r="H41" s="362"/>
      <c r="I41" s="362"/>
      <c r="J41" s="364"/>
      <c r="K41" s="364"/>
      <c r="L41" s="362">
        <v>148677</v>
      </c>
      <c r="M41" s="362">
        <v>2182386</v>
      </c>
      <c r="N41" s="364">
        <v>2331063</v>
      </c>
      <c r="O41" s="364">
        <v>414803</v>
      </c>
      <c r="P41" s="362"/>
      <c r="Q41" s="362"/>
      <c r="R41" s="364">
        <v>414803</v>
      </c>
      <c r="S41" s="364"/>
      <c r="T41" s="362"/>
      <c r="U41" s="362"/>
      <c r="V41" s="364"/>
      <c r="W41" s="364">
        <v>2745866</v>
      </c>
      <c r="X41" s="362">
        <v>2387475</v>
      </c>
      <c r="Y41" s="364">
        <v>358391</v>
      </c>
      <c r="Z41" s="365">
        <v>15.01</v>
      </c>
      <c r="AA41" s="366">
        <v>3183300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262051</v>
      </c>
      <c r="D43" s="369"/>
      <c r="E43" s="305">
        <v>178000</v>
      </c>
      <c r="F43" s="370">
        <v>63500</v>
      </c>
      <c r="G43" s="370"/>
      <c r="H43" s="305"/>
      <c r="I43" s="305">
        <v>53465</v>
      </c>
      <c r="J43" s="370">
        <v>53465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53465</v>
      </c>
      <c r="X43" s="305">
        <v>47625</v>
      </c>
      <c r="Y43" s="370">
        <v>5840</v>
      </c>
      <c r="Z43" s="371">
        <v>12.26</v>
      </c>
      <c r="AA43" s="303">
        <v>63500</v>
      </c>
    </row>
    <row r="44" spans="1:27" ht="12.75">
      <c r="A44" s="361" t="s">
        <v>251</v>
      </c>
      <c r="B44" s="136"/>
      <c r="C44" s="60">
        <v>437951</v>
      </c>
      <c r="D44" s="368"/>
      <c r="E44" s="54">
        <v>227000</v>
      </c>
      <c r="F44" s="53">
        <v>549800</v>
      </c>
      <c r="G44" s="53"/>
      <c r="H44" s="54"/>
      <c r="I44" s="54">
        <v>92646</v>
      </c>
      <c r="J44" s="53">
        <v>92646</v>
      </c>
      <c r="K44" s="53"/>
      <c r="L44" s="54">
        <v>69335</v>
      </c>
      <c r="M44" s="54">
        <v>574100</v>
      </c>
      <c r="N44" s="53">
        <v>643435</v>
      </c>
      <c r="O44" s="53">
        <v>25700</v>
      </c>
      <c r="P44" s="54">
        <v>1953</v>
      </c>
      <c r="Q44" s="54">
        <v>23321</v>
      </c>
      <c r="R44" s="53">
        <v>50974</v>
      </c>
      <c r="S44" s="53"/>
      <c r="T44" s="54"/>
      <c r="U44" s="54"/>
      <c r="V44" s="53"/>
      <c r="W44" s="53">
        <v>787055</v>
      </c>
      <c r="X44" s="54">
        <v>412350</v>
      </c>
      <c r="Y44" s="53">
        <v>374705</v>
      </c>
      <c r="Z44" s="94">
        <v>90.87</v>
      </c>
      <c r="AA44" s="95">
        <v>549800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61434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6371897</v>
      </c>
      <c r="D49" s="368"/>
      <c r="E49" s="54">
        <v>750400</v>
      </c>
      <c r="F49" s="53">
        <v>1183082</v>
      </c>
      <c r="G49" s="53"/>
      <c r="H49" s="54">
        <v>8421</v>
      </c>
      <c r="I49" s="54">
        <v>167776</v>
      </c>
      <c r="J49" s="53">
        <v>176197</v>
      </c>
      <c r="K49" s="53"/>
      <c r="L49" s="54">
        <v>298223</v>
      </c>
      <c r="M49" s="54"/>
      <c r="N49" s="53">
        <v>298223</v>
      </c>
      <c r="O49" s="53">
        <v>1228</v>
      </c>
      <c r="P49" s="54">
        <v>454</v>
      </c>
      <c r="Q49" s="54"/>
      <c r="R49" s="53">
        <v>1682</v>
      </c>
      <c r="S49" s="53"/>
      <c r="T49" s="54"/>
      <c r="U49" s="54"/>
      <c r="V49" s="53"/>
      <c r="W49" s="53">
        <v>476102</v>
      </c>
      <c r="X49" s="54">
        <v>887312</v>
      </c>
      <c r="Y49" s="53">
        <v>-411210</v>
      </c>
      <c r="Z49" s="94">
        <v>-46.34</v>
      </c>
      <c r="AA49" s="95">
        <v>1183082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33034531</v>
      </c>
      <c r="D60" s="346">
        <f t="shared" si="14"/>
        <v>0</v>
      </c>
      <c r="E60" s="219">
        <f t="shared" si="14"/>
        <v>25920400</v>
      </c>
      <c r="F60" s="264">
        <f t="shared" si="14"/>
        <v>39643936</v>
      </c>
      <c r="G60" s="264">
        <f t="shared" si="14"/>
        <v>129623</v>
      </c>
      <c r="H60" s="219">
        <f t="shared" si="14"/>
        <v>1397113</v>
      </c>
      <c r="I60" s="219">
        <f t="shared" si="14"/>
        <v>1413253</v>
      </c>
      <c r="J60" s="264">
        <f t="shared" si="14"/>
        <v>2939989</v>
      </c>
      <c r="K60" s="264">
        <f t="shared" si="14"/>
        <v>1245947</v>
      </c>
      <c r="L60" s="219">
        <f t="shared" si="14"/>
        <v>4111039</v>
      </c>
      <c r="M60" s="219">
        <f t="shared" si="14"/>
        <v>8828879</v>
      </c>
      <c r="N60" s="264">
        <f t="shared" si="14"/>
        <v>14185865</v>
      </c>
      <c r="O60" s="264">
        <f t="shared" si="14"/>
        <v>441731</v>
      </c>
      <c r="P60" s="219">
        <f t="shared" si="14"/>
        <v>3482578</v>
      </c>
      <c r="Q60" s="219">
        <f t="shared" si="14"/>
        <v>3898647</v>
      </c>
      <c r="R60" s="264">
        <f t="shared" si="14"/>
        <v>7822956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24948810</v>
      </c>
      <c r="X60" s="219">
        <f t="shared" si="14"/>
        <v>29732952</v>
      </c>
      <c r="Y60" s="264">
        <f t="shared" si="14"/>
        <v>-4784142</v>
      </c>
      <c r="Z60" s="337">
        <f>+IF(X60&lt;&gt;0,+(Y60/X60)*100,0)</f>
        <v>-16.090370037929635</v>
      </c>
      <c r="AA60" s="232">
        <f>+AA57+AA54+AA51+AA40+AA37+AA34+AA22+AA5</f>
        <v>39643936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10400000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10400000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10400000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10400000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2017-05-05T08:48:03Z</dcterms:created>
  <dcterms:modified xsi:type="dcterms:W3CDTF">2017-05-05T08:48:06Z</dcterms:modified>
  <cp:category/>
  <cp:version/>
  <cp:contentType/>
  <cp:contentStatus/>
</cp:coreProperties>
</file>