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<sst xmlns="http://schemas.openxmlformats.org/spreadsheetml/2006/main" count="857" uniqueCount="303">
  <si>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Alfred Duma(KZN238)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</si>
  <si>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</si>
  <si>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</si>
  <si>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</si>
  <si>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</si>
  <si>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</si>
  <si>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</si>
  <si>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</si>
  <si>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</si>
  <si>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</si>
  <si>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</si>
  <si>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</si>
  <si>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</si>
  <si>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</si>
  <si>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</si>
  <si>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</si>
  <si>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</si>
  <si>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</si>
  <si>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</si>
  <si>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</si>
  <si>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</si>
  <si>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</si>
  <si>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</si>
  <si>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</si>
  <si>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</si>
  <si>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</si>
  <si>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</si>
  <si>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</si>
  <si>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</si>
  <si>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</si>
  <si>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</si>
  <si>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</si>
  <si>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</si>
  <si>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</si>
  <si>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</si>
  <si>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</si>
  <si>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</si>
  <si>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</si>
  <si>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</si>
  <si>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</si>
  <si>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</si>
  <si>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</si>
  <si>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</si>
  <si>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</si>
  <si>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</si>
  <si>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</si>
  <si>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</si>
  <si>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</si>
  <si>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</si>
  <si>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</si>
  <si>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</si>
  <si>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</si>
  <si>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</si>
  <si>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</si>
  <si>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</si>
  <si>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</si>
  <si>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</si>
  <si>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</si>
  <si>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</si>
  <si>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</si>
  <si>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</si>
  <si>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</si>
  <si>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</si>
  <si>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</si>
  <si>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</si>
  <si>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</si>
  <si>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</si>
  <si>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</si>
  <si>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</si>
  <si>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</si>
  <si>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Alfred Duma(KZN238)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</si>
  <si>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</si>
  <si>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</si>
  <si>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</si>
  <si>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</si>
  <si>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</si>
  <si>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</si>
  <si>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</si>
  <si>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</si>
  <si>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</si>
  <si>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</si>
  <si>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</si>
  <si>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</si>
  <si>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</si>
  <si>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</si>
  <si>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</si>
  <si>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</si>
  <si>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</si>
  <si>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</si>
  <si>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</si>
  <si>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</si>
  <si>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</si>
  <si>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</si>
  <si>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</si>
  <si>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</si>
  <si>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</si>
  <si>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</si>
  <si>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</si>
  <si>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</si>
  <si>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</si>
  <si>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Alfred Duma(KZN238)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</si>
  <si>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</si>
  <si>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</si>
  <si>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</si>
  <si>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</si>
  <si>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</si>
  <si>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</si>
  <si>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</si>
  <si>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</si>
  <si>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</si>
  <si>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</si>
  <si>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</si>
  <si>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</si>
  <si>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</si>
  <si>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</si>
  <si>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</si>
  <si>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</si>
  <si>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</si>
  <si>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</si>
  <si>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</si>
  <si>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</si>
  <si>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</si>
  <si>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</si>
  <si>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</si>
  <si>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</si>
  <si>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</si>
  <si>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</si>
  <si>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</si>
  <si>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</si>
  <si>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Alfred Duma(KZN238)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</si>
  <si>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</si>
  <si>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</si>
  <si>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</si>
  <si>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</si>
  <si>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</si>
  <si>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</si>
  <si>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</si>
  <si>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</si>
  <si>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</si>
  <si>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</si>
  <si>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Alfred Duma(KZN238)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</si>
  <si>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</si>
  <si>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</si>
  <si>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</si>
  <si>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</si>
  <si>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</si>
  <si>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</si>
  <si>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</si>
  <si>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</si>
  <si>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</si>
  <si>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</si>
  <si>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</si>
  <si>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</si>
  <si>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</si>
  <si>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</si>
  <si>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</si>
  <si>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</si>
  <si>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</si>
  <si>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</si>
  <si>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</si>
  <si>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</si>
  <si>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</si>
  <si>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</si>
  <si>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</si>
  <si>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</si>
  <si>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</si>
  <si>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</si>
  <si>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</si>
  <si>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</si>
  <si>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</si>
  <si>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</si>
  <si>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</si>
  <si>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</si>
  <si>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</si>
  <si>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Alfred Duma(KZN238)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</si>
  <si>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</si>
  <si>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</si>
  <si>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</si>
  <si>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</si>
  <si>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</si>
  <si>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</si>
  <si>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</si>
  <si>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</si>
  <si>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</si>
  <si>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</si>
  <si>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</si>
  <si>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</si>
  <si>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</si>
  <si>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</si>
  <si>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</si>
  <si>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</si>
  <si>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</si>
  <si>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</si>
  <si>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</si>
  <si>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</si>
  <si>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</si>
  <si>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</si>
  <si>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</si>
  <si>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</si>
  <si>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</si>
  <si>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</si>
  <si>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</si>
  <si>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Alfred Duma(KZN238)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</si>
  <si>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</si>
  <si>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</si>
  <si>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</si>
  <si>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</si>
  <si>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</si>
  <si>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</si>
  <si>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</si>
  <si>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</si>
  <si>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</si>
  <si>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</si>
  <si>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</si>
  <si>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</si>
  <si>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</si>
  <si>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</si>
  <si>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</si>
  <si>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</si>
  <si>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</si>
  <si>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</si>
  <si>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</si>
  <si>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</si>
  <si>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</si>
  <si>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</si>
  <si>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</si>
  <si>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</si>
  <si>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Alfred Duma(KZN238)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</si>
  <si>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</si>
  <si>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</si>
  <si>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</si>
  <si>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</si>
  <si>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</si>
  <si>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</si>
  <si>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</si>
  <si>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</si>
  <si>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</si>
  <si>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</si>
  <si>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</si>
  <si>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</si>
  <si>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</si>
  <si>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</si>
  <si>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</si>
  <si>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</si>
  <si>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</si>
  <si>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</si>
  <si>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</si>
  <si>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</si>
  <si>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</si>
  <si>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</si>
  <si>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</si>
  <si>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</si>
  <si>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</si>
  <si>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</si>
  <si>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</si>
  <si>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</si>
  <si>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</si>
  <si>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</si>
  <si>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</si>
  <si>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</si>
  <si>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</si>
  <si>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</si>
  <si>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</si>
  <si>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Alfred Duma(KZN238)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</si>
  <si>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</si>
  <si>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</si>
  <si>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Kwazulu-Natal: Alfred Duma(KZN238)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</si>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</sst>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150748517</v>
      </c>
      <c r="E5" s="60">
        <v>137480232</v>
      </c>
      <c r="F5" s="60">
        <v>31172925</v>
      </c>
      <c r="G5" s="60">
        <v>11973603</v>
      </c>
      <c r="H5" s="60">
        <v>20800252</v>
      </c>
      <c r="I5" s="60">
        <v>63946780</v>
      </c>
      <c r="J5" s="60">
        <v>9980506</v>
      </c>
      <c r="K5" s="60">
        <v>9980506</v>
      </c>
      <c r="L5" s="60">
        <v>10000488</v>
      </c>
      <c r="M5" s="60">
        <v>29961500</v>
      </c>
      <c r="N5" s="60">
        <v>11105081</v>
      </c>
      <c r="O5" s="60">
        <v>150364299</v>
      </c>
      <c r="P5" s="60">
        <v>12607147</v>
      </c>
      <c r="Q5" s="60">
        <v>174076527</v>
      </c>
      <c r="R5" s="60">
        <v>0</v>
      </c>
      <c r="S5" s="60">
        <v>0</v>
      </c>
      <c r="T5" s="60">
        <v>0</v>
      </c>
      <c r="U5" s="60">
        <v>0</v>
      </c>
      <c r="V5" s="60">
        <v>267984807</v>
      </c>
      <c r="W5" s="60">
        <v>126696994</v>
      </c>
      <c r="X5" s="60">
        <v>141287813</v>
      </c>
      <c r="Y5" s="61">
        <v>111.52</v>
      </c>
      <c r="Z5" s="62">
        <v>137480232</v>
      </c>
    </row>
    <row r="6" spans="1:26" ht="12.75">
      <c r="A6" s="58" t="s">
        <v>32</v>
      </c>
      <c r="B6" s="19">
        <v>0</v>
      </c>
      <c r="C6" s="19">
        <v>0</v>
      </c>
      <c r="D6" s="59">
        <v>319559939</v>
      </c>
      <c r="E6" s="60">
        <v>295791453</v>
      </c>
      <c r="F6" s="60">
        <v>32836002</v>
      </c>
      <c r="G6" s="60">
        <v>37799528</v>
      </c>
      <c r="H6" s="60">
        <v>23876325</v>
      </c>
      <c r="I6" s="60">
        <v>94511855</v>
      </c>
      <c r="J6" s="60">
        <v>25912197</v>
      </c>
      <c r="K6" s="60">
        <v>25912197</v>
      </c>
      <c r="L6" s="60">
        <v>24452171</v>
      </c>
      <c r="M6" s="60">
        <v>76276565</v>
      </c>
      <c r="N6" s="60">
        <v>24452171</v>
      </c>
      <c r="O6" s="60">
        <v>24452171</v>
      </c>
      <c r="P6" s="60">
        <v>23732000</v>
      </c>
      <c r="Q6" s="60">
        <v>72636342</v>
      </c>
      <c r="R6" s="60">
        <v>0</v>
      </c>
      <c r="S6" s="60">
        <v>0</v>
      </c>
      <c r="T6" s="60">
        <v>0</v>
      </c>
      <c r="U6" s="60">
        <v>0</v>
      </c>
      <c r="V6" s="60">
        <v>243424762</v>
      </c>
      <c r="W6" s="60">
        <v>244896256</v>
      </c>
      <c r="X6" s="60">
        <v>-1471494</v>
      </c>
      <c r="Y6" s="61">
        <v>-0.6</v>
      </c>
      <c r="Z6" s="62">
        <v>295791453</v>
      </c>
    </row>
    <row r="7" spans="1:26" ht="12.75">
      <c r="A7" s="58" t="s">
        <v>33</v>
      </c>
      <c r="B7" s="19">
        <v>0</v>
      </c>
      <c r="C7" s="19">
        <v>0</v>
      </c>
      <c r="D7" s="59">
        <v>14210000</v>
      </c>
      <c r="E7" s="60">
        <v>9000341</v>
      </c>
      <c r="F7" s="60">
        <v>294595</v>
      </c>
      <c r="G7" s="60">
        <v>1200610</v>
      </c>
      <c r="H7" s="60">
        <v>949005</v>
      </c>
      <c r="I7" s="60">
        <v>2444210</v>
      </c>
      <c r="J7" s="60">
        <v>2522340</v>
      </c>
      <c r="K7" s="60">
        <v>2522340</v>
      </c>
      <c r="L7" s="60">
        <v>1709043</v>
      </c>
      <c r="M7" s="60">
        <v>6753723</v>
      </c>
      <c r="N7" s="60">
        <v>326025</v>
      </c>
      <c r="O7" s="60">
        <v>294595</v>
      </c>
      <c r="P7" s="60">
        <v>1236690</v>
      </c>
      <c r="Q7" s="60">
        <v>1857310</v>
      </c>
      <c r="R7" s="60">
        <v>0</v>
      </c>
      <c r="S7" s="60">
        <v>0</v>
      </c>
      <c r="T7" s="60">
        <v>0</v>
      </c>
      <c r="U7" s="60">
        <v>0</v>
      </c>
      <c r="V7" s="60">
        <v>11055243</v>
      </c>
      <c r="W7" s="60">
        <v>8956820</v>
      </c>
      <c r="X7" s="60">
        <v>2098423</v>
      </c>
      <c r="Y7" s="61">
        <v>23.43</v>
      </c>
      <c r="Z7" s="62">
        <v>9000341</v>
      </c>
    </row>
    <row r="8" spans="1:26" ht="12.75">
      <c r="A8" s="58" t="s">
        <v>34</v>
      </c>
      <c r="B8" s="19">
        <v>0</v>
      </c>
      <c r="C8" s="19">
        <v>0</v>
      </c>
      <c r="D8" s="59">
        <v>208460000</v>
      </c>
      <c r="E8" s="60">
        <v>134013177</v>
      </c>
      <c r="F8" s="60">
        <v>32716308</v>
      </c>
      <c r="G8" s="60">
        <v>45934000</v>
      </c>
      <c r="H8" s="60">
        <v>1227000</v>
      </c>
      <c r="I8" s="60">
        <v>79877308</v>
      </c>
      <c r="J8" s="60">
        <v>0</v>
      </c>
      <c r="K8" s="60">
        <v>0</v>
      </c>
      <c r="L8" s="60">
        <v>61246000</v>
      </c>
      <c r="M8" s="60">
        <v>61246000</v>
      </c>
      <c r="N8" s="60">
        <v>61246000</v>
      </c>
      <c r="O8" s="60">
        <v>18095898</v>
      </c>
      <c r="P8" s="60">
        <v>0</v>
      </c>
      <c r="Q8" s="60">
        <v>79341898</v>
      </c>
      <c r="R8" s="60">
        <v>0</v>
      </c>
      <c r="S8" s="60">
        <v>0</v>
      </c>
      <c r="T8" s="60">
        <v>0</v>
      </c>
      <c r="U8" s="60">
        <v>0</v>
      </c>
      <c r="V8" s="60">
        <v>220465206</v>
      </c>
      <c r="W8" s="60">
        <v>127479407</v>
      </c>
      <c r="X8" s="60">
        <v>92985799</v>
      </c>
      <c r="Y8" s="61">
        <v>72.94</v>
      </c>
      <c r="Z8" s="62">
        <v>134013177</v>
      </c>
    </row>
    <row r="9" spans="1:26" ht="12.75">
      <c r="A9" s="58" t="s">
        <v>35</v>
      </c>
      <c r="B9" s="19">
        <v>0</v>
      </c>
      <c r="C9" s="19">
        <v>0</v>
      </c>
      <c r="D9" s="59">
        <v>31257991</v>
      </c>
      <c r="E9" s="60">
        <v>27459389</v>
      </c>
      <c r="F9" s="60">
        <v>2934353</v>
      </c>
      <c r="G9" s="60">
        <v>2347372</v>
      </c>
      <c r="H9" s="60">
        <v>1329458</v>
      </c>
      <c r="I9" s="60">
        <v>6611183</v>
      </c>
      <c r="J9" s="60">
        <v>1077283</v>
      </c>
      <c r="K9" s="60">
        <v>1077283</v>
      </c>
      <c r="L9" s="60">
        <v>1637967</v>
      </c>
      <c r="M9" s="60">
        <v>3792533</v>
      </c>
      <c r="N9" s="60">
        <v>2865190</v>
      </c>
      <c r="O9" s="60">
        <v>2247722</v>
      </c>
      <c r="P9" s="60">
        <v>2491336</v>
      </c>
      <c r="Q9" s="60">
        <v>7604248</v>
      </c>
      <c r="R9" s="60">
        <v>0</v>
      </c>
      <c r="S9" s="60">
        <v>0</v>
      </c>
      <c r="T9" s="60">
        <v>0</v>
      </c>
      <c r="U9" s="60">
        <v>0</v>
      </c>
      <c r="V9" s="60">
        <v>18007964</v>
      </c>
      <c r="W9" s="60">
        <v>22931287</v>
      </c>
      <c r="X9" s="60">
        <v>-4923323</v>
      </c>
      <c r="Y9" s="61">
        <v>-21.47</v>
      </c>
      <c r="Z9" s="62">
        <v>27459389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724236447</v>
      </c>
      <c r="E10" s="66">
        <f t="shared" si="0"/>
        <v>603744592</v>
      </c>
      <c r="F10" s="66">
        <f t="shared" si="0"/>
        <v>99954183</v>
      </c>
      <c r="G10" s="66">
        <f t="shared" si="0"/>
        <v>99255113</v>
      </c>
      <c r="H10" s="66">
        <f t="shared" si="0"/>
        <v>48182040</v>
      </c>
      <c r="I10" s="66">
        <f t="shared" si="0"/>
        <v>247391336</v>
      </c>
      <c r="J10" s="66">
        <f t="shared" si="0"/>
        <v>39492326</v>
      </c>
      <c r="K10" s="66">
        <f t="shared" si="0"/>
        <v>39492326</v>
      </c>
      <c r="L10" s="66">
        <f t="shared" si="0"/>
        <v>99045669</v>
      </c>
      <c r="M10" s="66">
        <f t="shared" si="0"/>
        <v>178030321</v>
      </c>
      <c r="N10" s="66">
        <f t="shared" si="0"/>
        <v>99994467</v>
      </c>
      <c r="O10" s="66">
        <f t="shared" si="0"/>
        <v>195454685</v>
      </c>
      <c r="P10" s="66">
        <f t="shared" si="0"/>
        <v>40067173</v>
      </c>
      <c r="Q10" s="66">
        <f t="shared" si="0"/>
        <v>335516325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760937982</v>
      </c>
      <c r="W10" s="66">
        <f t="shared" si="0"/>
        <v>530960764</v>
      </c>
      <c r="X10" s="66">
        <f t="shared" si="0"/>
        <v>229977218</v>
      </c>
      <c r="Y10" s="67">
        <f>+IF(W10&lt;&gt;0,(X10/W10)*100,0)</f>
        <v>43.313411007522205</v>
      </c>
      <c r="Z10" s="68">
        <f t="shared" si="0"/>
        <v>603744592</v>
      </c>
    </row>
    <row r="11" spans="1:26" ht="12.75">
      <c r="A11" s="58" t="s">
        <v>37</v>
      </c>
      <c r="B11" s="19">
        <v>0</v>
      </c>
      <c r="C11" s="19">
        <v>0</v>
      </c>
      <c r="D11" s="59">
        <v>212422625</v>
      </c>
      <c r="E11" s="60">
        <v>204266507</v>
      </c>
      <c r="F11" s="60">
        <v>16078122</v>
      </c>
      <c r="G11" s="60">
        <v>17972458</v>
      </c>
      <c r="H11" s="60">
        <v>16434475</v>
      </c>
      <c r="I11" s="60">
        <v>50485055</v>
      </c>
      <c r="J11" s="60">
        <v>20253227</v>
      </c>
      <c r="K11" s="60">
        <v>20253227</v>
      </c>
      <c r="L11" s="60">
        <v>19068200</v>
      </c>
      <c r="M11" s="60">
        <v>59574654</v>
      </c>
      <c r="N11" s="60">
        <v>19068200</v>
      </c>
      <c r="O11" s="60">
        <v>18030147</v>
      </c>
      <c r="P11" s="60">
        <v>11842747</v>
      </c>
      <c r="Q11" s="60">
        <v>48941094</v>
      </c>
      <c r="R11" s="60">
        <v>0</v>
      </c>
      <c r="S11" s="60">
        <v>0</v>
      </c>
      <c r="T11" s="60">
        <v>0</v>
      </c>
      <c r="U11" s="60">
        <v>0</v>
      </c>
      <c r="V11" s="60">
        <v>159000803</v>
      </c>
      <c r="W11" s="60">
        <v>162409681</v>
      </c>
      <c r="X11" s="60">
        <v>-3408878</v>
      </c>
      <c r="Y11" s="61">
        <v>-2.1</v>
      </c>
      <c r="Z11" s="62">
        <v>204266507</v>
      </c>
    </row>
    <row r="12" spans="1:26" ht="12.75">
      <c r="A12" s="58" t="s">
        <v>38</v>
      </c>
      <c r="B12" s="19">
        <v>0</v>
      </c>
      <c r="C12" s="19">
        <v>0</v>
      </c>
      <c r="D12" s="59">
        <v>24048904</v>
      </c>
      <c r="E12" s="60">
        <v>16482398</v>
      </c>
      <c r="F12" s="60">
        <v>874998</v>
      </c>
      <c r="G12" s="60">
        <v>1746877</v>
      </c>
      <c r="H12" s="60">
        <v>1717637</v>
      </c>
      <c r="I12" s="60">
        <v>4339512</v>
      </c>
      <c r="J12" s="60">
        <v>1729537</v>
      </c>
      <c r="K12" s="60">
        <v>1729537</v>
      </c>
      <c r="L12" s="60">
        <v>1781378</v>
      </c>
      <c r="M12" s="60">
        <v>5240452</v>
      </c>
      <c r="N12" s="60">
        <v>1781378</v>
      </c>
      <c r="O12" s="60">
        <v>1294115</v>
      </c>
      <c r="P12" s="60">
        <v>2346956</v>
      </c>
      <c r="Q12" s="60">
        <v>5422449</v>
      </c>
      <c r="R12" s="60">
        <v>0</v>
      </c>
      <c r="S12" s="60">
        <v>0</v>
      </c>
      <c r="T12" s="60">
        <v>0</v>
      </c>
      <c r="U12" s="60">
        <v>0</v>
      </c>
      <c r="V12" s="60">
        <v>15002413</v>
      </c>
      <c r="W12" s="60">
        <v>17236459</v>
      </c>
      <c r="X12" s="60">
        <v>-2234046</v>
      </c>
      <c r="Y12" s="61">
        <v>-12.96</v>
      </c>
      <c r="Z12" s="62">
        <v>16482398</v>
      </c>
    </row>
    <row r="13" spans="1:26" ht="12.75">
      <c r="A13" s="58" t="s">
        <v>279</v>
      </c>
      <c r="B13" s="19">
        <v>0</v>
      </c>
      <c r="C13" s="19">
        <v>0</v>
      </c>
      <c r="D13" s="59">
        <v>81477422</v>
      </c>
      <c r="E13" s="60">
        <v>61943708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37968197</v>
      </c>
      <c r="M13" s="60">
        <v>37968197</v>
      </c>
      <c r="N13" s="60">
        <v>13647196</v>
      </c>
      <c r="O13" s="60">
        <v>13463892</v>
      </c>
      <c r="P13" s="60">
        <v>0</v>
      </c>
      <c r="Q13" s="60">
        <v>27111088</v>
      </c>
      <c r="R13" s="60">
        <v>0</v>
      </c>
      <c r="S13" s="60">
        <v>0</v>
      </c>
      <c r="T13" s="60">
        <v>0</v>
      </c>
      <c r="U13" s="60">
        <v>0</v>
      </c>
      <c r="V13" s="60">
        <v>65079285</v>
      </c>
      <c r="W13" s="60">
        <v>60022575</v>
      </c>
      <c r="X13" s="60">
        <v>5056710</v>
      </c>
      <c r="Y13" s="61">
        <v>8.42</v>
      </c>
      <c r="Z13" s="62">
        <v>61943708</v>
      </c>
    </row>
    <row r="14" spans="1:26" ht="12.75">
      <c r="A14" s="58" t="s">
        <v>40</v>
      </c>
      <c r="B14" s="19">
        <v>0</v>
      </c>
      <c r="C14" s="19">
        <v>0</v>
      </c>
      <c r="D14" s="59">
        <v>591575</v>
      </c>
      <c r="E14" s="60">
        <v>418450</v>
      </c>
      <c r="F14" s="60">
        <v>34293</v>
      </c>
      <c r="G14" s="60">
        <v>0</v>
      </c>
      <c r="H14" s="60">
        <v>34113</v>
      </c>
      <c r="I14" s="60">
        <v>68406</v>
      </c>
      <c r="J14" s="60">
        <v>48758</v>
      </c>
      <c r="K14" s="60">
        <v>48758</v>
      </c>
      <c r="L14" s="60">
        <v>345000</v>
      </c>
      <c r="M14" s="60">
        <v>442516</v>
      </c>
      <c r="N14" s="60">
        <v>0</v>
      </c>
      <c r="O14" s="60">
        <v>0</v>
      </c>
      <c r="P14" s="60">
        <v>32767</v>
      </c>
      <c r="Q14" s="60">
        <v>32767</v>
      </c>
      <c r="R14" s="60">
        <v>0</v>
      </c>
      <c r="S14" s="60">
        <v>0</v>
      </c>
      <c r="T14" s="60">
        <v>0</v>
      </c>
      <c r="U14" s="60">
        <v>0</v>
      </c>
      <c r="V14" s="60">
        <v>543689</v>
      </c>
      <c r="W14" s="60">
        <v>472140</v>
      </c>
      <c r="X14" s="60">
        <v>71549</v>
      </c>
      <c r="Y14" s="61">
        <v>15.15</v>
      </c>
      <c r="Z14" s="62">
        <v>418450</v>
      </c>
    </row>
    <row r="15" spans="1:26" ht="12.75">
      <c r="A15" s="58" t="s">
        <v>41</v>
      </c>
      <c r="B15" s="19">
        <v>0</v>
      </c>
      <c r="C15" s="19">
        <v>0</v>
      </c>
      <c r="D15" s="59">
        <v>199036601</v>
      </c>
      <c r="E15" s="60">
        <v>187418297</v>
      </c>
      <c r="F15" s="60">
        <v>862147</v>
      </c>
      <c r="G15" s="60">
        <v>25077484</v>
      </c>
      <c r="H15" s="60">
        <v>14616540</v>
      </c>
      <c r="I15" s="60">
        <v>40556171</v>
      </c>
      <c r="J15" s="60">
        <v>445293</v>
      </c>
      <c r="K15" s="60">
        <v>14434699</v>
      </c>
      <c r="L15" s="60">
        <v>180970</v>
      </c>
      <c r="M15" s="60">
        <v>15060962</v>
      </c>
      <c r="N15" s="60">
        <v>12718625</v>
      </c>
      <c r="O15" s="60">
        <v>12718625</v>
      </c>
      <c r="P15" s="60">
        <v>15857041</v>
      </c>
      <c r="Q15" s="60">
        <v>41294291</v>
      </c>
      <c r="R15" s="60">
        <v>0</v>
      </c>
      <c r="S15" s="60">
        <v>0</v>
      </c>
      <c r="T15" s="60">
        <v>0</v>
      </c>
      <c r="U15" s="60">
        <v>0</v>
      </c>
      <c r="V15" s="60">
        <v>96911424</v>
      </c>
      <c r="W15" s="60">
        <v>138444421</v>
      </c>
      <c r="X15" s="60">
        <v>-41532997</v>
      </c>
      <c r="Y15" s="61">
        <v>-30</v>
      </c>
      <c r="Z15" s="62">
        <v>187418297</v>
      </c>
    </row>
    <row r="16" spans="1:26" ht="12.75">
      <c r="A16" s="69" t="s">
        <v>42</v>
      </c>
      <c r="B16" s="19">
        <v>0</v>
      </c>
      <c r="C16" s="19">
        <v>0</v>
      </c>
      <c r="D16" s="59">
        <v>1309307</v>
      </c>
      <c r="E16" s="60">
        <v>1441716</v>
      </c>
      <c r="F16" s="60">
        <v>-118497</v>
      </c>
      <c r="G16" s="60">
        <v>101150</v>
      </c>
      <c r="H16" s="60">
        <v>0</v>
      </c>
      <c r="I16" s="60">
        <v>-17347</v>
      </c>
      <c r="J16" s="60">
        <v>202300</v>
      </c>
      <c r="K16" s="60">
        <v>202300</v>
      </c>
      <c r="L16" s="60">
        <v>15293</v>
      </c>
      <c r="M16" s="60">
        <v>419893</v>
      </c>
      <c r="N16" s="60">
        <v>15293</v>
      </c>
      <c r="O16" s="60">
        <v>0</v>
      </c>
      <c r="P16" s="60">
        <v>403230</v>
      </c>
      <c r="Q16" s="60">
        <v>418523</v>
      </c>
      <c r="R16" s="60">
        <v>0</v>
      </c>
      <c r="S16" s="60">
        <v>0</v>
      </c>
      <c r="T16" s="60">
        <v>0</v>
      </c>
      <c r="U16" s="60">
        <v>0</v>
      </c>
      <c r="V16" s="60">
        <v>821069</v>
      </c>
      <c r="W16" s="60">
        <v>1728981</v>
      </c>
      <c r="X16" s="60">
        <v>-907912</v>
      </c>
      <c r="Y16" s="61">
        <v>-52.51</v>
      </c>
      <c r="Z16" s="62">
        <v>1441716</v>
      </c>
    </row>
    <row r="17" spans="1:26" ht="12.75">
      <c r="A17" s="58" t="s">
        <v>43</v>
      </c>
      <c r="B17" s="19">
        <v>0</v>
      </c>
      <c r="C17" s="19">
        <v>0</v>
      </c>
      <c r="D17" s="59">
        <v>216273516</v>
      </c>
      <c r="E17" s="60">
        <v>183684018</v>
      </c>
      <c r="F17" s="60">
        <v>4803207</v>
      </c>
      <c r="G17" s="60">
        <v>7391814</v>
      </c>
      <c r="H17" s="60">
        <v>7175695</v>
      </c>
      <c r="I17" s="60">
        <v>19370716</v>
      </c>
      <c r="J17" s="60">
        <v>10501159</v>
      </c>
      <c r="K17" s="60">
        <v>10501159</v>
      </c>
      <c r="L17" s="60">
        <v>10269812</v>
      </c>
      <c r="M17" s="60">
        <v>31272130</v>
      </c>
      <c r="N17" s="60">
        <v>10269812</v>
      </c>
      <c r="O17" s="60">
        <v>11147075</v>
      </c>
      <c r="P17" s="60">
        <v>24352987</v>
      </c>
      <c r="Q17" s="60">
        <v>45769874</v>
      </c>
      <c r="R17" s="60">
        <v>0</v>
      </c>
      <c r="S17" s="60">
        <v>0</v>
      </c>
      <c r="T17" s="60">
        <v>0</v>
      </c>
      <c r="U17" s="60">
        <v>0</v>
      </c>
      <c r="V17" s="60">
        <v>96412720</v>
      </c>
      <c r="W17" s="60">
        <v>141294755</v>
      </c>
      <c r="X17" s="60">
        <v>-44882035</v>
      </c>
      <c r="Y17" s="61">
        <v>-31.76</v>
      </c>
      <c r="Z17" s="62">
        <v>183684018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735159950</v>
      </c>
      <c r="E18" s="73">
        <f t="shared" si="1"/>
        <v>655655094</v>
      </c>
      <c r="F18" s="73">
        <f t="shared" si="1"/>
        <v>22534270</v>
      </c>
      <c r="G18" s="73">
        <f t="shared" si="1"/>
        <v>52289783</v>
      </c>
      <c r="H18" s="73">
        <f t="shared" si="1"/>
        <v>39978460</v>
      </c>
      <c r="I18" s="73">
        <f t="shared" si="1"/>
        <v>114802513</v>
      </c>
      <c r="J18" s="73">
        <f t="shared" si="1"/>
        <v>33180274</v>
      </c>
      <c r="K18" s="73">
        <f t="shared" si="1"/>
        <v>47169680</v>
      </c>
      <c r="L18" s="73">
        <f t="shared" si="1"/>
        <v>69628850</v>
      </c>
      <c r="M18" s="73">
        <f t="shared" si="1"/>
        <v>149978804</v>
      </c>
      <c r="N18" s="73">
        <f t="shared" si="1"/>
        <v>57500504</v>
      </c>
      <c r="O18" s="73">
        <f t="shared" si="1"/>
        <v>56653854</v>
      </c>
      <c r="P18" s="73">
        <f t="shared" si="1"/>
        <v>54835728</v>
      </c>
      <c r="Q18" s="73">
        <f t="shared" si="1"/>
        <v>168990086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433771403</v>
      </c>
      <c r="W18" s="73">
        <f t="shared" si="1"/>
        <v>521609012</v>
      </c>
      <c r="X18" s="73">
        <f t="shared" si="1"/>
        <v>-87837609</v>
      </c>
      <c r="Y18" s="67">
        <f>+IF(W18&lt;&gt;0,(X18/W18)*100,0)</f>
        <v>-16.8397414498659</v>
      </c>
      <c r="Z18" s="74">
        <f t="shared" si="1"/>
        <v>655655094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-10923503</v>
      </c>
      <c r="E19" s="77">
        <f t="shared" si="2"/>
        <v>-51910502</v>
      </c>
      <c r="F19" s="77">
        <f t="shared" si="2"/>
        <v>77419913</v>
      </c>
      <c r="G19" s="77">
        <f t="shared" si="2"/>
        <v>46965330</v>
      </c>
      <c r="H19" s="77">
        <f t="shared" si="2"/>
        <v>8203580</v>
      </c>
      <c r="I19" s="77">
        <f t="shared" si="2"/>
        <v>132588823</v>
      </c>
      <c r="J19" s="77">
        <f t="shared" si="2"/>
        <v>6312052</v>
      </c>
      <c r="K19" s="77">
        <f t="shared" si="2"/>
        <v>-7677354</v>
      </c>
      <c r="L19" s="77">
        <f t="shared" si="2"/>
        <v>29416819</v>
      </c>
      <c r="M19" s="77">
        <f t="shared" si="2"/>
        <v>28051517</v>
      </c>
      <c r="N19" s="77">
        <f t="shared" si="2"/>
        <v>42493963</v>
      </c>
      <c r="O19" s="77">
        <f t="shared" si="2"/>
        <v>138800831</v>
      </c>
      <c r="P19" s="77">
        <f t="shared" si="2"/>
        <v>-14768555</v>
      </c>
      <c r="Q19" s="77">
        <f t="shared" si="2"/>
        <v>166526239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327166579</v>
      </c>
      <c r="W19" s="77">
        <f>IF(E10=E18,0,W10-W18)</f>
        <v>9351752</v>
      </c>
      <c r="X19" s="77">
        <f t="shared" si="2"/>
        <v>317814827</v>
      </c>
      <c r="Y19" s="78">
        <f>+IF(W19&lt;&gt;0,(X19/W19)*100,0)</f>
        <v>3398.4522579298514</v>
      </c>
      <c r="Z19" s="79">
        <f t="shared" si="2"/>
        <v>-51910502</v>
      </c>
    </row>
    <row r="20" spans="1:26" ht="12.75">
      <c r="A20" s="58" t="s">
        <v>46</v>
      </c>
      <c r="B20" s="19">
        <v>0</v>
      </c>
      <c r="C20" s="19">
        <v>0</v>
      </c>
      <c r="D20" s="59">
        <v>120352734</v>
      </c>
      <c r="E20" s="60">
        <v>108207481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50709000</v>
      </c>
      <c r="Q20" s="60">
        <v>50709000</v>
      </c>
      <c r="R20" s="60">
        <v>0</v>
      </c>
      <c r="S20" s="60">
        <v>0</v>
      </c>
      <c r="T20" s="60">
        <v>0</v>
      </c>
      <c r="U20" s="60">
        <v>0</v>
      </c>
      <c r="V20" s="60">
        <v>50709000</v>
      </c>
      <c r="W20" s="60">
        <v>48766726</v>
      </c>
      <c r="X20" s="60">
        <v>1942274</v>
      </c>
      <c r="Y20" s="61">
        <v>3.98</v>
      </c>
      <c r="Z20" s="62">
        <v>108207481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109429231</v>
      </c>
      <c r="E22" s="88">
        <f t="shared" si="3"/>
        <v>56296979</v>
      </c>
      <c r="F22" s="88">
        <f t="shared" si="3"/>
        <v>77419913</v>
      </c>
      <c r="G22" s="88">
        <f t="shared" si="3"/>
        <v>46965330</v>
      </c>
      <c r="H22" s="88">
        <f t="shared" si="3"/>
        <v>8203580</v>
      </c>
      <c r="I22" s="88">
        <f t="shared" si="3"/>
        <v>132588823</v>
      </c>
      <c r="J22" s="88">
        <f t="shared" si="3"/>
        <v>6312052</v>
      </c>
      <c r="K22" s="88">
        <f t="shared" si="3"/>
        <v>-7677354</v>
      </c>
      <c r="L22" s="88">
        <f t="shared" si="3"/>
        <v>29416819</v>
      </c>
      <c r="M22" s="88">
        <f t="shared" si="3"/>
        <v>28051517</v>
      </c>
      <c r="N22" s="88">
        <f t="shared" si="3"/>
        <v>42493963</v>
      </c>
      <c r="O22" s="88">
        <f t="shared" si="3"/>
        <v>138800831</v>
      </c>
      <c r="P22" s="88">
        <f t="shared" si="3"/>
        <v>35940445</v>
      </c>
      <c r="Q22" s="88">
        <f t="shared" si="3"/>
        <v>217235239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377875579</v>
      </c>
      <c r="W22" s="88">
        <f t="shared" si="3"/>
        <v>58118478</v>
      </c>
      <c r="X22" s="88">
        <f t="shared" si="3"/>
        <v>319757101</v>
      </c>
      <c r="Y22" s="89">
        <f>+IF(W22&lt;&gt;0,(X22/W22)*100,0)</f>
        <v>550.181477567255</v>
      </c>
      <c r="Z22" s="90">
        <f t="shared" si="3"/>
        <v>56296979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109429231</v>
      </c>
      <c r="E24" s="77">
        <f t="shared" si="4"/>
        <v>56296979</v>
      </c>
      <c r="F24" s="77">
        <f t="shared" si="4"/>
        <v>77419913</v>
      </c>
      <c r="G24" s="77">
        <f t="shared" si="4"/>
        <v>46965330</v>
      </c>
      <c r="H24" s="77">
        <f t="shared" si="4"/>
        <v>8203580</v>
      </c>
      <c r="I24" s="77">
        <f t="shared" si="4"/>
        <v>132588823</v>
      </c>
      <c r="J24" s="77">
        <f t="shared" si="4"/>
        <v>6312052</v>
      </c>
      <c r="K24" s="77">
        <f t="shared" si="4"/>
        <v>-7677354</v>
      </c>
      <c r="L24" s="77">
        <f t="shared" si="4"/>
        <v>29416819</v>
      </c>
      <c r="M24" s="77">
        <f t="shared" si="4"/>
        <v>28051517</v>
      </c>
      <c r="N24" s="77">
        <f t="shared" si="4"/>
        <v>42493963</v>
      </c>
      <c r="O24" s="77">
        <f t="shared" si="4"/>
        <v>138800831</v>
      </c>
      <c r="P24" s="77">
        <f t="shared" si="4"/>
        <v>35940445</v>
      </c>
      <c r="Q24" s="77">
        <f t="shared" si="4"/>
        <v>217235239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377875579</v>
      </c>
      <c r="W24" s="77">
        <f t="shared" si="4"/>
        <v>58118478</v>
      </c>
      <c r="X24" s="77">
        <f t="shared" si="4"/>
        <v>319757101</v>
      </c>
      <c r="Y24" s="78">
        <f>+IF(W24&lt;&gt;0,(X24/W24)*100,0)</f>
        <v>550.181477567255</v>
      </c>
      <c r="Z24" s="79">
        <f t="shared" si="4"/>
        <v>56296979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210248000</v>
      </c>
      <c r="E27" s="100">
        <v>248816643</v>
      </c>
      <c r="F27" s="100">
        <v>0</v>
      </c>
      <c r="G27" s="100">
        <v>0</v>
      </c>
      <c r="H27" s="100">
        <v>1698478</v>
      </c>
      <c r="I27" s="100">
        <v>1698478</v>
      </c>
      <c r="J27" s="100">
        <v>8177922</v>
      </c>
      <c r="K27" s="100">
        <v>6996829</v>
      </c>
      <c r="L27" s="100">
        <v>15072229</v>
      </c>
      <c r="M27" s="100">
        <v>30246980</v>
      </c>
      <c r="N27" s="100">
        <v>8526167</v>
      </c>
      <c r="O27" s="100">
        <v>12981274</v>
      </c>
      <c r="P27" s="100">
        <v>4926310</v>
      </c>
      <c r="Q27" s="100">
        <v>26433751</v>
      </c>
      <c r="R27" s="100">
        <v>0</v>
      </c>
      <c r="S27" s="100">
        <v>0</v>
      </c>
      <c r="T27" s="100">
        <v>0</v>
      </c>
      <c r="U27" s="100">
        <v>0</v>
      </c>
      <c r="V27" s="100">
        <v>58379209</v>
      </c>
      <c r="W27" s="100">
        <v>186612482</v>
      </c>
      <c r="X27" s="100">
        <v>-128233273</v>
      </c>
      <c r="Y27" s="101">
        <v>-68.72</v>
      </c>
      <c r="Z27" s="102">
        <v>248816643</v>
      </c>
    </row>
    <row r="28" spans="1:26" ht="12.75">
      <c r="A28" s="103" t="s">
        <v>46</v>
      </c>
      <c r="B28" s="19">
        <v>0</v>
      </c>
      <c r="C28" s="19">
        <v>0</v>
      </c>
      <c r="D28" s="59">
        <v>113508762</v>
      </c>
      <c r="E28" s="60">
        <v>136896000</v>
      </c>
      <c r="F28" s="60">
        <v>0</v>
      </c>
      <c r="G28" s="60">
        <v>0</v>
      </c>
      <c r="H28" s="60">
        <v>708478</v>
      </c>
      <c r="I28" s="60">
        <v>708478</v>
      </c>
      <c r="J28" s="60">
        <v>4791956</v>
      </c>
      <c r="K28" s="60">
        <v>4830643</v>
      </c>
      <c r="L28" s="60">
        <v>10664636</v>
      </c>
      <c r="M28" s="60">
        <v>20287235</v>
      </c>
      <c r="N28" s="60">
        <v>3922107</v>
      </c>
      <c r="O28" s="60">
        <v>6462246</v>
      </c>
      <c r="P28" s="60">
        <v>2867846</v>
      </c>
      <c r="Q28" s="60">
        <v>13252199</v>
      </c>
      <c r="R28" s="60">
        <v>0</v>
      </c>
      <c r="S28" s="60">
        <v>0</v>
      </c>
      <c r="T28" s="60">
        <v>0</v>
      </c>
      <c r="U28" s="60">
        <v>0</v>
      </c>
      <c r="V28" s="60">
        <v>34247912</v>
      </c>
      <c r="W28" s="60">
        <v>102672000</v>
      </c>
      <c r="X28" s="60">
        <v>-68424088</v>
      </c>
      <c r="Y28" s="61">
        <v>-66.64</v>
      </c>
      <c r="Z28" s="62">
        <v>136896000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96739238</v>
      </c>
      <c r="E31" s="60">
        <v>111920643</v>
      </c>
      <c r="F31" s="60">
        <v>0</v>
      </c>
      <c r="G31" s="60">
        <v>0</v>
      </c>
      <c r="H31" s="60">
        <v>990000</v>
      </c>
      <c r="I31" s="60">
        <v>990000</v>
      </c>
      <c r="J31" s="60">
        <v>3385966</v>
      </c>
      <c r="K31" s="60">
        <v>2166186</v>
      </c>
      <c r="L31" s="60">
        <v>4407593</v>
      </c>
      <c r="M31" s="60">
        <v>9959745</v>
      </c>
      <c r="N31" s="60">
        <v>4604060</v>
      </c>
      <c r="O31" s="60">
        <v>6519028</v>
      </c>
      <c r="P31" s="60">
        <v>2058464</v>
      </c>
      <c r="Q31" s="60">
        <v>13181552</v>
      </c>
      <c r="R31" s="60">
        <v>0</v>
      </c>
      <c r="S31" s="60">
        <v>0</v>
      </c>
      <c r="T31" s="60">
        <v>0</v>
      </c>
      <c r="U31" s="60">
        <v>0</v>
      </c>
      <c r="V31" s="60">
        <v>24131297</v>
      </c>
      <c r="W31" s="60">
        <v>83940482</v>
      </c>
      <c r="X31" s="60">
        <v>-59809185</v>
      </c>
      <c r="Y31" s="61">
        <v>-71.25</v>
      </c>
      <c r="Z31" s="62">
        <v>111920643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210248000</v>
      </c>
      <c r="E32" s="100">
        <f t="shared" si="5"/>
        <v>248816643</v>
      </c>
      <c r="F32" s="100">
        <f t="shared" si="5"/>
        <v>0</v>
      </c>
      <c r="G32" s="100">
        <f t="shared" si="5"/>
        <v>0</v>
      </c>
      <c r="H32" s="100">
        <f t="shared" si="5"/>
        <v>1698478</v>
      </c>
      <c r="I32" s="100">
        <f t="shared" si="5"/>
        <v>1698478</v>
      </c>
      <c r="J32" s="100">
        <f t="shared" si="5"/>
        <v>8177922</v>
      </c>
      <c r="K32" s="100">
        <f t="shared" si="5"/>
        <v>6996829</v>
      </c>
      <c r="L32" s="100">
        <f t="shared" si="5"/>
        <v>15072229</v>
      </c>
      <c r="M32" s="100">
        <f t="shared" si="5"/>
        <v>30246980</v>
      </c>
      <c r="N32" s="100">
        <f t="shared" si="5"/>
        <v>8526167</v>
      </c>
      <c r="O32" s="100">
        <f t="shared" si="5"/>
        <v>12981274</v>
      </c>
      <c r="P32" s="100">
        <f t="shared" si="5"/>
        <v>4926310</v>
      </c>
      <c r="Q32" s="100">
        <f t="shared" si="5"/>
        <v>26433751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58379209</v>
      </c>
      <c r="W32" s="100">
        <f t="shared" si="5"/>
        <v>186612482</v>
      </c>
      <c r="X32" s="100">
        <f t="shared" si="5"/>
        <v>-128233273</v>
      </c>
      <c r="Y32" s="101">
        <f>+IF(W32&lt;&gt;0,(X32/W32)*100,0)</f>
        <v>-68.71634288643136</v>
      </c>
      <c r="Z32" s="102">
        <f t="shared" si="5"/>
        <v>248816643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0</v>
      </c>
      <c r="C35" s="19">
        <v>0</v>
      </c>
      <c r="D35" s="59">
        <v>303651172</v>
      </c>
      <c r="E35" s="60">
        <v>350577400</v>
      </c>
      <c r="F35" s="60">
        <v>2794935680</v>
      </c>
      <c r="G35" s="60">
        <v>2743258141</v>
      </c>
      <c r="H35" s="60">
        <v>2758088606</v>
      </c>
      <c r="I35" s="60">
        <v>2758088606</v>
      </c>
      <c r="J35" s="60">
        <v>2723066829</v>
      </c>
      <c r="K35" s="60">
        <v>2876706386</v>
      </c>
      <c r="L35" s="60">
        <v>2770015874</v>
      </c>
      <c r="M35" s="60">
        <v>2770015874</v>
      </c>
      <c r="N35" s="60">
        <v>2766336088</v>
      </c>
      <c r="O35" s="60">
        <v>2749108965</v>
      </c>
      <c r="P35" s="60">
        <v>2749108965</v>
      </c>
      <c r="Q35" s="60">
        <v>2749108965</v>
      </c>
      <c r="R35" s="60">
        <v>0</v>
      </c>
      <c r="S35" s="60">
        <v>0</v>
      </c>
      <c r="T35" s="60">
        <v>0</v>
      </c>
      <c r="U35" s="60">
        <v>0</v>
      </c>
      <c r="V35" s="60">
        <v>2749108965</v>
      </c>
      <c r="W35" s="60">
        <v>262933050</v>
      </c>
      <c r="X35" s="60">
        <v>2486175915</v>
      </c>
      <c r="Y35" s="61">
        <v>945.55</v>
      </c>
      <c r="Z35" s="62">
        <v>350577400</v>
      </c>
    </row>
    <row r="36" spans="1:26" ht="12.75">
      <c r="A36" s="58" t="s">
        <v>57</v>
      </c>
      <c r="B36" s="19">
        <v>0</v>
      </c>
      <c r="C36" s="19">
        <v>0</v>
      </c>
      <c r="D36" s="59">
        <v>1487152948</v>
      </c>
      <c r="E36" s="60">
        <v>938195600</v>
      </c>
      <c r="F36" s="60">
        <v>1081222483</v>
      </c>
      <c r="G36" s="60">
        <v>1084736395</v>
      </c>
      <c r="H36" s="60">
        <v>1083299222</v>
      </c>
      <c r="I36" s="60">
        <v>1083299222</v>
      </c>
      <c r="J36" s="60">
        <v>1091818560</v>
      </c>
      <c r="K36" s="60">
        <v>1091818558</v>
      </c>
      <c r="L36" s="60">
        <v>1070351979</v>
      </c>
      <c r="M36" s="60">
        <v>1070351979</v>
      </c>
      <c r="N36" s="60">
        <v>1070351987</v>
      </c>
      <c r="O36" s="60">
        <v>1137547845</v>
      </c>
      <c r="P36" s="60">
        <v>1137547845</v>
      </c>
      <c r="Q36" s="60">
        <v>1137547845</v>
      </c>
      <c r="R36" s="60">
        <v>0</v>
      </c>
      <c r="S36" s="60">
        <v>0</v>
      </c>
      <c r="T36" s="60">
        <v>0</v>
      </c>
      <c r="U36" s="60">
        <v>0</v>
      </c>
      <c r="V36" s="60">
        <v>1137547845</v>
      </c>
      <c r="W36" s="60">
        <v>703646700</v>
      </c>
      <c r="X36" s="60">
        <v>433901145</v>
      </c>
      <c r="Y36" s="61">
        <v>61.66</v>
      </c>
      <c r="Z36" s="62">
        <v>938195600</v>
      </c>
    </row>
    <row r="37" spans="1:26" ht="12.75">
      <c r="A37" s="58" t="s">
        <v>58</v>
      </c>
      <c r="B37" s="19">
        <v>0</v>
      </c>
      <c r="C37" s="19">
        <v>0</v>
      </c>
      <c r="D37" s="59">
        <v>185986531</v>
      </c>
      <c r="E37" s="60">
        <v>177769001</v>
      </c>
      <c r="F37" s="60">
        <v>2696054765</v>
      </c>
      <c r="G37" s="60">
        <v>2593477107</v>
      </c>
      <c r="H37" s="60">
        <v>2614415424</v>
      </c>
      <c r="I37" s="60">
        <v>2614415424</v>
      </c>
      <c r="J37" s="60">
        <v>2573499707</v>
      </c>
      <c r="K37" s="60">
        <v>2587489114</v>
      </c>
      <c r="L37" s="60">
        <v>2594803375</v>
      </c>
      <c r="M37" s="60">
        <v>2594803375</v>
      </c>
      <c r="N37" s="60">
        <v>2601119621</v>
      </c>
      <c r="O37" s="60">
        <v>2601119621</v>
      </c>
      <c r="P37" s="60">
        <v>2601119621</v>
      </c>
      <c r="Q37" s="60">
        <v>2601119621</v>
      </c>
      <c r="R37" s="60">
        <v>0</v>
      </c>
      <c r="S37" s="60">
        <v>0</v>
      </c>
      <c r="T37" s="60">
        <v>0</v>
      </c>
      <c r="U37" s="60">
        <v>0</v>
      </c>
      <c r="V37" s="60">
        <v>2601119621</v>
      </c>
      <c r="W37" s="60">
        <v>133326751</v>
      </c>
      <c r="X37" s="60">
        <v>2467792870</v>
      </c>
      <c r="Y37" s="61">
        <v>1850.94</v>
      </c>
      <c r="Z37" s="62">
        <v>177769001</v>
      </c>
    </row>
    <row r="38" spans="1:26" ht="12.75">
      <c r="A38" s="58" t="s">
        <v>59</v>
      </c>
      <c r="B38" s="19">
        <v>0</v>
      </c>
      <c r="C38" s="19">
        <v>0</v>
      </c>
      <c r="D38" s="59">
        <v>63417498</v>
      </c>
      <c r="E38" s="60">
        <v>67903000</v>
      </c>
      <c r="F38" s="60">
        <v>20945329</v>
      </c>
      <c r="G38" s="60">
        <v>20942683</v>
      </c>
      <c r="H38" s="60">
        <v>20942728</v>
      </c>
      <c r="I38" s="60">
        <v>20942728</v>
      </c>
      <c r="J38" s="60">
        <v>20942623</v>
      </c>
      <c r="K38" s="60">
        <v>20942623</v>
      </c>
      <c r="L38" s="60">
        <v>20935078</v>
      </c>
      <c r="M38" s="60">
        <v>20935078</v>
      </c>
      <c r="N38" s="60">
        <v>20935078</v>
      </c>
      <c r="O38" s="60">
        <v>20914439</v>
      </c>
      <c r="P38" s="60">
        <v>20914439</v>
      </c>
      <c r="Q38" s="60">
        <v>20914439</v>
      </c>
      <c r="R38" s="60">
        <v>0</v>
      </c>
      <c r="S38" s="60">
        <v>0</v>
      </c>
      <c r="T38" s="60">
        <v>0</v>
      </c>
      <c r="U38" s="60">
        <v>0</v>
      </c>
      <c r="V38" s="60">
        <v>20914439</v>
      </c>
      <c r="W38" s="60">
        <v>50927250</v>
      </c>
      <c r="X38" s="60">
        <v>-30012811</v>
      </c>
      <c r="Y38" s="61">
        <v>-58.93</v>
      </c>
      <c r="Z38" s="62">
        <v>67903000</v>
      </c>
    </row>
    <row r="39" spans="1:26" ht="12.75">
      <c r="A39" s="58" t="s">
        <v>60</v>
      </c>
      <c r="B39" s="19">
        <v>0</v>
      </c>
      <c r="C39" s="19">
        <v>0</v>
      </c>
      <c r="D39" s="59">
        <v>1541400091</v>
      </c>
      <c r="E39" s="60">
        <v>1043100999</v>
      </c>
      <c r="F39" s="60">
        <v>1159158069</v>
      </c>
      <c r="G39" s="60">
        <v>1213574746</v>
      </c>
      <c r="H39" s="60">
        <v>1206029676</v>
      </c>
      <c r="I39" s="60">
        <v>1206029676</v>
      </c>
      <c r="J39" s="60">
        <v>1220443059</v>
      </c>
      <c r="K39" s="60">
        <v>1360093207</v>
      </c>
      <c r="L39" s="60">
        <v>1224629400</v>
      </c>
      <c r="M39" s="60">
        <v>1224629400</v>
      </c>
      <c r="N39" s="60">
        <v>1214633376</v>
      </c>
      <c r="O39" s="60">
        <v>1264622750</v>
      </c>
      <c r="P39" s="60">
        <v>1264622750</v>
      </c>
      <c r="Q39" s="60">
        <v>1264622750</v>
      </c>
      <c r="R39" s="60">
        <v>0</v>
      </c>
      <c r="S39" s="60">
        <v>0</v>
      </c>
      <c r="T39" s="60">
        <v>0</v>
      </c>
      <c r="U39" s="60">
        <v>0</v>
      </c>
      <c r="V39" s="60">
        <v>1264622750</v>
      </c>
      <c r="W39" s="60">
        <v>782325749</v>
      </c>
      <c r="X39" s="60">
        <v>482297001</v>
      </c>
      <c r="Y39" s="61">
        <v>61.65</v>
      </c>
      <c r="Z39" s="62">
        <v>1043100999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0</v>
      </c>
      <c r="C42" s="19">
        <v>0</v>
      </c>
      <c r="D42" s="59">
        <v>181042464</v>
      </c>
      <c r="E42" s="60">
        <v>134999077</v>
      </c>
      <c r="F42" s="60">
        <v>46838508</v>
      </c>
      <c r="G42" s="60">
        <v>46896951</v>
      </c>
      <c r="H42" s="60">
        <v>7931747</v>
      </c>
      <c r="I42" s="60">
        <v>101667206</v>
      </c>
      <c r="J42" s="60">
        <v>6252549</v>
      </c>
      <c r="K42" s="60">
        <v>-11246844</v>
      </c>
      <c r="L42" s="60">
        <v>64913966</v>
      </c>
      <c r="M42" s="60">
        <v>59919671</v>
      </c>
      <c r="N42" s="60">
        <v>23660130</v>
      </c>
      <c r="O42" s="60">
        <v>1227699</v>
      </c>
      <c r="P42" s="60">
        <v>40101388</v>
      </c>
      <c r="Q42" s="60">
        <v>64989217</v>
      </c>
      <c r="R42" s="60">
        <v>0</v>
      </c>
      <c r="S42" s="60">
        <v>0</v>
      </c>
      <c r="T42" s="60">
        <v>0</v>
      </c>
      <c r="U42" s="60">
        <v>0</v>
      </c>
      <c r="V42" s="60">
        <v>226576094</v>
      </c>
      <c r="W42" s="60">
        <v>204519929</v>
      </c>
      <c r="X42" s="60">
        <v>22056165</v>
      </c>
      <c r="Y42" s="61">
        <v>10.78</v>
      </c>
      <c r="Z42" s="62">
        <v>134999077</v>
      </c>
    </row>
    <row r="43" spans="1:26" ht="12.75">
      <c r="A43" s="58" t="s">
        <v>63</v>
      </c>
      <c r="B43" s="19">
        <v>0</v>
      </c>
      <c r="C43" s="19">
        <v>0</v>
      </c>
      <c r="D43" s="59">
        <v>-210898394</v>
      </c>
      <c r="E43" s="60">
        <v>-248816529</v>
      </c>
      <c r="F43" s="60">
        <v>0</v>
      </c>
      <c r="G43" s="60">
        <v>-3890929</v>
      </c>
      <c r="H43" s="60">
        <v>-1437174</v>
      </c>
      <c r="I43" s="60">
        <v>-5328103</v>
      </c>
      <c r="J43" s="60">
        <v>-8177922</v>
      </c>
      <c r="K43" s="60">
        <v>-6996830</v>
      </c>
      <c r="L43" s="60">
        <v>-15048808</v>
      </c>
      <c r="M43" s="60">
        <v>-30223560</v>
      </c>
      <c r="N43" s="60">
        <v>-8526168</v>
      </c>
      <c r="O43" s="60">
        <v>-12981274</v>
      </c>
      <c r="P43" s="60">
        <v>-4926310</v>
      </c>
      <c r="Q43" s="60">
        <v>-26433752</v>
      </c>
      <c r="R43" s="60">
        <v>0</v>
      </c>
      <c r="S43" s="60">
        <v>0</v>
      </c>
      <c r="T43" s="60">
        <v>0</v>
      </c>
      <c r="U43" s="60">
        <v>0</v>
      </c>
      <c r="V43" s="60">
        <v>-61985415</v>
      </c>
      <c r="W43" s="60">
        <v>-115671821</v>
      </c>
      <c r="X43" s="60">
        <v>53686406</v>
      </c>
      <c r="Y43" s="61">
        <v>-46.41</v>
      </c>
      <c r="Z43" s="62">
        <v>-248816529</v>
      </c>
    </row>
    <row r="44" spans="1:26" ht="12.75">
      <c r="A44" s="58" t="s">
        <v>64</v>
      </c>
      <c r="B44" s="19">
        <v>0</v>
      </c>
      <c r="C44" s="19">
        <v>0</v>
      </c>
      <c r="D44" s="59">
        <v>-490423</v>
      </c>
      <c r="E44" s="60">
        <v>-490423</v>
      </c>
      <c r="F44" s="60">
        <v>12611111</v>
      </c>
      <c r="G44" s="60">
        <v>-39182</v>
      </c>
      <c r="H44" s="60">
        <v>-125827</v>
      </c>
      <c r="I44" s="60">
        <v>12446102</v>
      </c>
      <c r="J44" s="60">
        <v>396675</v>
      </c>
      <c r="K44" s="60">
        <v>17316</v>
      </c>
      <c r="L44" s="60">
        <v>29508</v>
      </c>
      <c r="M44" s="60">
        <v>443499</v>
      </c>
      <c r="N44" s="60">
        <v>91152</v>
      </c>
      <c r="O44" s="60">
        <v>177761</v>
      </c>
      <c r="P44" s="60">
        <v>-76374</v>
      </c>
      <c r="Q44" s="60">
        <v>192539</v>
      </c>
      <c r="R44" s="60">
        <v>0</v>
      </c>
      <c r="S44" s="60">
        <v>0</v>
      </c>
      <c r="T44" s="60">
        <v>0</v>
      </c>
      <c r="U44" s="60">
        <v>0</v>
      </c>
      <c r="V44" s="60">
        <v>13082140</v>
      </c>
      <c r="W44" s="60">
        <v>-219450</v>
      </c>
      <c r="X44" s="60">
        <v>13301590</v>
      </c>
      <c r="Y44" s="61">
        <v>-6061.33</v>
      </c>
      <c r="Z44" s="62">
        <v>-490423</v>
      </c>
    </row>
    <row r="45" spans="1:26" ht="12.75">
      <c r="A45" s="70" t="s">
        <v>65</v>
      </c>
      <c r="B45" s="22">
        <v>0</v>
      </c>
      <c r="C45" s="22">
        <v>0</v>
      </c>
      <c r="D45" s="99">
        <v>180018268</v>
      </c>
      <c r="E45" s="100">
        <v>126773419</v>
      </c>
      <c r="F45" s="100">
        <v>300530913</v>
      </c>
      <c r="G45" s="100">
        <v>343497753</v>
      </c>
      <c r="H45" s="100">
        <v>349866499</v>
      </c>
      <c r="I45" s="100">
        <v>349866499</v>
      </c>
      <c r="J45" s="100">
        <v>348337801</v>
      </c>
      <c r="K45" s="100">
        <v>330111443</v>
      </c>
      <c r="L45" s="100">
        <v>380006109</v>
      </c>
      <c r="M45" s="100">
        <v>380006109</v>
      </c>
      <c r="N45" s="100">
        <v>395231223</v>
      </c>
      <c r="O45" s="100">
        <v>383655409</v>
      </c>
      <c r="P45" s="100">
        <v>418754113</v>
      </c>
      <c r="Q45" s="100">
        <v>418754113</v>
      </c>
      <c r="R45" s="100">
        <v>0</v>
      </c>
      <c r="S45" s="100">
        <v>0</v>
      </c>
      <c r="T45" s="100">
        <v>0</v>
      </c>
      <c r="U45" s="100">
        <v>0</v>
      </c>
      <c r="V45" s="100">
        <v>418754113</v>
      </c>
      <c r="W45" s="100">
        <v>329709952</v>
      </c>
      <c r="X45" s="100">
        <v>89044161</v>
      </c>
      <c r="Y45" s="101">
        <v>27.01</v>
      </c>
      <c r="Z45" s="102">
        <v>126773419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47029349</v>
      </c>
      <c r="C49" s="52">
        <v>0</v>
      </c>
      <c r="D49" s="129">
        <v>10387910</v>
      </c>
      <c r="E49" s="54">
        <v>6121466</v>
      </c>
      <c r="F49" s="54">
        <v>0</v>
      </c>
      <c r="G49" s="54">
        <v>0</v>
      </c>
      <c r="H49" s="54">
        <v>0</v>
      </c>
      <c r="I49" s="54">
        <v>6616975</v>
      </c>
      <c r="J49" s="54">
        <v>0</v>
      </c>
      <c r="K49" s="54">
        <v>0</v>
      </c>
      <c r="L49" s="54">
        <v>0</v>
      </c>
      <c r="M49" s="54">
        <v>5986367</v>
      </c>
      <c r="N49" s="54">
        <v>0</v>
      </c>
      <c r="O49" s="54">
        <v>0</v>
      </c>
      <c r="P49" s="54">
        <v>0</v>
      </c>
      <c r="Q49" s="54">
        <v>5515594</v>
      </c>
      <c r="R49" s="54">
        <v>0</v>
      </c>
      <c r="S49" s="54">
        <v>0</v>
      </c>
      <c r="T49" s="54">
        <v>0</v>
      </c>
      <c r="U49" s="54">
        <v>0</v>
      </c>
      <c r="V49" s="54">
        <v>13689320</v>
      </c>
      <c r="W49" s="54">
        <v>152732068</v>
      </c>
      <c r="X49" s="54">
        <v>248079049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2416627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31492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2448119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93.82562913927187</v>
      </c>
      <c r="E58" s="7">
        <f t="shared" si="6"/>
        <v>106.91682494757684</v>
      </c>
      <c r="F58" s="7">
        <f t="shared" si="6"/>
        <v>97.38065949923057</v>
      </c>
      <c r="G58" s="7">
        <f t="shared" si="6"/>
        <v>99.92859601297737</v>
      </c>
      <c r="H58" s="7">
        <f t="shared" si="6"/>
        <v>100</v>
      </c>
      <c r="I58" s="7">
        <f t="shared" si="6"/>
        <v>98.92370935753989</v>
      </c>
      <c r="J58" s="7">
        <f t="shared" si="6"/>
        <v>100</v>
      </c>
      <c r="K58" s="7">
        <f t="shared" si="6"/>
        <v>93.21947973659158</v>
      </c>
      <c r="L58" s="7">
        <f t="shared" si="6"/>
        <v>97.01199840627686</v>
      </c>
      <c r="M58" s="7">
        <f t="shared" si="6"/>
        <v>96.74019100404361</v>
      </c>
      <c r="N58" s="7">
        <f t="shared" si="6"/>
        <v>128.40698811119748</v>
      </c>
      <c r="O58" s="7">
        <f t="shared" si="6"/>
        <v>18.873127791016405</v>
      </c>
      <c r="P58" s="7">
        <f t="shared" si="6"/>
        <v>99.99863177777092</v>
      </c>
      <c r="Q58" s="7">
        <f t="shared" si="6"/>
        <v>46.17947345112821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73.11343528621063</v>
      </c>
      <c r="W58" s="7">
        <f t="shared" si="6"/>
        <v>99.54003241245077</v>
      </c>
      <c r="X58" s="7">
        <f t="shared" si="6"/>
        <v>0</v>
      </c>
      <c r="Y58" s="7">
        <f t="shared" si="6"/>
        <v>0</v>
      </c>
      <c r="Z58" s="8">
        <f t="shared" si="6"/>
        <v>106.91682494757684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87.33536383651655</v>
      </c>
      <c r="E59" s="10">
        <f t="shared" si="7"/>
        <v>100.14471633348639</v>
      </c>
      <c r="F59" s="10">
        <f t="shared" si="7"/>
        <v>99.23956842564016</v>
      </c>
      <c r="G59" s="10">
        <f t="shared" si="7"/>
        <v>100</v>
      </c>
      <c r="H59" s="10">
        <f t="shared" si="7"/>
        <v>100</v>
      </c>
      <c r="I59" s="10">
        <f t="shared" si="7"/>
        <v>99.63328184729583</v>
      </c>
      <c r="J59" s="10">
        <f t="shared" si="7"/>
        <v>100</v>
      </c>
      <c r="K59" s="10">
        <f t="shared" si="7"/>
        <v>100.38256577371929</v>
      </c>
      <c r="L59" s="10">
        <f t="shared" si="7"/>
        <v>100</v>
      </c>
      <c r="M59" s="10">
        <f t="shared" si="7"/>
        <v>100.1274368773259</v>
      </c>
      <c r="N59" s="10">
        <f t="shared" si="7"/>
        <v>160.33074585960205</v>
      </c>
      <c r="O59" s="10">
        <f t="shared" si="7"/>
        <v>7.421774430800686</v>
      </c>
      <c r="P59" s="10">
        <f t="shared" si="7"/>
        <v>100</v>
      </c>
      <c r="Q59" s="10">
        <f t="shared" si="7"/>
        <v>22.533162454767115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49.78506023653824</v>
      </c>
      <c r="W59" s="10">
        <f t="shared" si="7"/>
        <v>96.55719445365223</v>
      </c>
      <c r="X59" s="10">
        <f t="shared" si="7"/>
        <v>0</v>
      </c>
      <c r="Y59" s="10">
        <f t="shared" si="7"/>
        <v>0</v>
      </c>
      <c r="Z59" s="11">
        <f t="shared" si="7"/>
        <v>100.14471633348639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97.49063070136586</v>
      </c>
      <c r="E60" s="13">
        <f t="shared" si="7"/>
        <v>109.9210263523064</v>
      </c>
      <c r="F60" s="13">
        <f t="shared" si="7"/>
        <v>95.63547352689284</v>
      </c>
      <c r="G60" s="13">
        <f t="shared" si="7"/>
        <v>99.9059776619433</v>
      </c>
      <c r="H60" s="13">
        <f t="shared" si="7"/>
        <v>100</v>
      </c>
      <c r="I60" s="13">
        <f t="shared" si="7"/>
        <v>98.44604044646039</v>
      </c>
      <c r="J60" s="13">
        <f t="shared" si="7"/>
        <v>100</v>
      </c>
      <c r="K60" s="13">
        <f t="shared" si="7"/>
        <v>90.4605001266392</v>
      </c>
      <c r="L60" s="13">
        <f t="shared" si="7"/>
        <v>95.78996073600172</v>
      </c>
      <c r="M60" s="13">
        <f t="shared" si="7"/>
        <v>95.40967792663447</v>
      </c>
      <c r="N60" s="13">
        <f t="shared" si="7"/>
        <v>115.73688896581002</v>
      </c>
      <c r="O60" s="13">
        <f t="shared" si="7"/>
        <v>87.8867033933306</v>
      </c>
      <c r="P60" s="13">
        <f t="shared" si="7"/>
        <v>99.99795634586212</v>
      </c>
      <c r="Q60" s="13">
        <f t="shared" si="7"/>
        <v>101.21917207780093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98.3220877093843</v>
      </c>
      <c r="W60" s="13">
        <f t="shared" si="7"/>
        <v>100.97313696784323</v>
      </c>
      <c r="X60" s="13">
        <f t="shared" si="7"/>
        <v>0</v>
      </c>
      <c r="Y60" s="13">
        <f t="shared" si="7"/>
        <v>0</v>
      </c>
      <c r="Z60" s="14">
        <f t="shared" si="7"/>
        <v>109.9210263523064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97.99985678166249</v>
      </c>
      <c r="E61" s="13">
        <f t="shared" si="7"/>
        <v>106.2415389726644</v>
      </c>
      <c r="F61" s="13">
        <f t="shared" si="7"/>
        <v>95.38966068062223</v>
      </c>
      <c r="G61" s="13">
        <f t="shared" si="7"/>
        <v>100</v>
      </c>
      <c r="H61" s="13">
        <f t="shared" si="7"/>
        <v>100</v>
      </c>
      <c r="I61" s="13">
        <f t="shared" si="7"/>
        <v>98.384633023397</v>
      </c>
      <c r="J61" s="13">
        <f t="shared" si="7"/>
        <v>100</v>
      </c>
      <c r="K61" s="13">
        <f t="shared" si="7"/>
        <v>89.4155436714123</v>
      </c>
      <c r="L61" s="13">
        <f t="shared" si="7"/>
        <v>95.44081746644252</v>
      </c>
      <c r="M61" s="13">
        <f t="shared" si="7"/>
        <v>94.94198989312386</v>
      </c>
      <c r="N61" s="13">
        <f t="shared" si="7"/>
        <v>117.4328148509864</v>
      </c>
      <c r="O61" s="13">
        <f t="shared" si="7"/>
        <v>86.71203383511626</v>
      </c>
      <c r="P61" s="13">
        <f t="shared" si="7"/>
        <v>0</v>
      </c>
      <c r="Q61" s="13">
        <f t="shared" si="7"/>
        <v>150.28109642953217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108.69755083028633</v>
      </c>
      <c r="W61" s="13">
        <f t="shared" si="7"/>
        <v>98.26754487146563</v>
      </c>
      <c r="X61" s="13">
        <f t="shared" si="7"/>
        <v>0</v>
      </c>
      <c r="Y61" s="13">
        <f t="shared" si="7"/>
        <v>0</v>
      </c>
      <c r="Z61" s="14">
        <f t="shared" si="7"/>
        <v>106.2415389726644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88.967220205996</v>
      </c>
      <c r="E64" s="13">
        <f t="shared" si="7"/>
        <v>201.13133129643157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104.34948735910336</v>
      </c>
      <c r="L64" s="13">
        <f t="shared" si="7"/>
        <v>100</v>
      </c>
      <c r="M64" s="13">
        <f t="shared" si="7"/>
        <v>101.45130550479409</v>
      </c>
      <c r="N64" s="13">
        <f t="shared" si="7"/>
        <v>95.70265837684614</v>
      </c>
      <c r="O64" s="13">
        <f t="shared" si="7"/>
        <v>103.49063464297647</v>
      </c>
      <c r="P64" s="13">
        <f t="shared" si="7"/>
        <v>0</v>
      </c>
      <c r="Q64" s="13">
        <f t="shared" si="7"/>
        <v>151.80640997923177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112.56943211303312</v>
      </c>
      <c r="W64" s="13">
        <f t="shared" si="7"/>
        <v>164.38736101019555</v>
      </c>
      <c r="X64" s="13">
        <f t="shared" si="7"/>
        <v>0</v>
      </c>
      <c r="Y64" s="13">
        <f t="shared" si="7"/>
        <v>0</v>
      </c>
      <c r="Z64" s="14">
        <f t="shared" si="7"/>
        <v>201.13133129643157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17.19853124543164</v>
      </c>
      <c r="E65" s="13">
        <f t="shared" si="7"/>
        <v>90.68064998268413</v>
      </c>
      <c r="F65" s="13">
        <f t="shared" si="7"/>
        <v>58.5864418524079</v>
      </c>
      <c r="G65" s="13">
        <f t="shared" si="7"/>
        <v>36.34474853130821</v>
      </c>
      <c r="H65" s="13">
        <f t="shared" si="7"/>
        <v>100</v>
      </c>
      <c r="I65" s="13">
        <f t="shared" si="7"/>
        <v>56.96501746969762</v>
      </c>
      <c r="J65" s="13">
        <f t="shared" si="7"/>
        <v>100</v>
      </c>
      <c r="K65" s="13">
        <f t="shared" si="7"/>
        <v>77.56209902944563</v>
      </c>
      <c r="L65" s="13">
        <f t="shared" si="7"/>
        <v>100</v>
      </c>
      <c r="M65" s="13">
        <f t="shared" si="7"/>
        <v>93.29393602690293</v>
      </c>
      <c r="N65" s="13">
        <f t="shared" si="7"/>
        <v>76.67994817766261</v>
      </c>
      <c r="O65" s="13">
        <f t="shared" si="7"/>
        <v>37.59808355129678</v>
      </c>
      <c r="P65" s="13">
        <f t="shared" si="7"/>
        <v>0.20332462497893142</v>
      </c>
      <c r="Q65" s="13">
        <f t="shared" si="7"/>
        <v>0.39894064866037016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1.064909490204329</v>
      </c>
      <c r="W65" s="13">
        <f t="shared" si="7"/>
        <v>69.1296084935542</v>
      </c>
      <c r="X65" s="13">
        <f t="shared" si="7"/>
        <v>0</v>
      </c>
      <c r="Y65" s="13">
        <f t="shared" si="7"/>
        <v>0</v>
      </c>
      <c r="Z65" s="14">
        <f t="shared" si="7"/>
        <v>90.68064998268413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108.78500883481772</v>
      </c>
      <c r="F66" s="16">
        <f t="shared" si="7"/>
        <v>100</v>
      </c>
      <c r="G66" s="16">
        <f t="shared" si="7"/>
        <v>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94.39304859069686</v>
      </c>
      <c r="O66" s="16">
        <f t="shared" si="7"/>
        <v>115.93679750994295</v>
      </c>
      <c r="P66" s="16">
        <f t="shared" si="7"/>
        <v>100</v>
      </c>
      <c r="Q66" s="16">
        <f t="shared" si="7"/>
        <v>103.35738715331647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102.687859077219</v>
      </c>
      <c r="W66" s="16">
        <f t="shared" si="7"/>
        <v>107.10452462383513</v>
      </c>
      <c r="X66" s="16">
        <f t="shared" si="7"/>
        <v>0</v>
      </c>
      <c r="Y66" s="16">
        <f t="shared" si="7"/>
        <v>0</v>
      </c>
      <c r="Z66" s="17">
        <f t="shared" si="7"/>
        <v>108.78500883481772</v>
      </c>
    </row>
    <row r="67" spans="1:26" ht="12.75" hidden="1">
      <c r="A67" s="41" t="s">
        <v>286</v>
      </c>
      <c r="B67" s="24"/>
      <c r="C67" s="24"/>
      <c r="D67" s="25">
        <v>467179388</v>
      </c>
      <c r="E67" s="26">
        <v>430218232</v>
      </c>
      <c r="F67" s="26">
        <v>63575965</v>
      </c>
      <c r="G67" s="26">
        <v>49773131</v>
      </c>
      <c r="H67" s="26">
        <v>44676156</v>
      </c>
      <c r="I67" s="26">
        <v>158025252</v>
      </c>
      <c r="J67" s="26">
        <v>35892703</v>
      </c>
      <c r="K67" s="26">
        <v>35892703</v>
      </c>
      <c r="L67" s="26">
        <v>34452659</v>
      </c>
      <c r="M67" s="26">
        <v>106238065</v>
      </c>
      <c r="N67" s="26">
        <v>34730243</v>
      </c>
      <c r="O67" s="26">
        <v>174447873</v>
      </c>
      <c r="P67" s="26">
        <v>35447458</v>
      </c>
      <c r="Q67" s="26">
        <v>244625574</v>
      </c>
      <c r="R67" s="26"/>
      <c r="S67" s="26"/>
      <c r="T67" s="26"/>
      <c r="U67" s="26"/>
      <c r="V67" s="26">
        <v>508888891</v>
      </c>
      <c r="W67" s="26">
        <v>369332763</v>
      </c>
      <c r="X67" s="26"/>
      <c r="Y67" s="25"/>
      <c r="Z67" s="27">
        <v>430218232</v>
      </c>
    </row>
    <row r="68" spans="1:26" ht="12.75" hidden="1">
      <c r="A68" s="37" t="s">
        <v>31</v>
      </c>
      <c r="B68" s="19"/>
      <c r="C68" s="19"/>
      <c r="D68" s="20">
        <v>145179449</v>
      </c>
      <c r="E68" s="21">
        <v>131911164</v>
      </c>
      <c r="F68" s="21">
        <v>30526744</v>
      </c>
      <c r="G68" s="21">
        <v>11973603</v>
      </c>
      <c r="H68" s="21">
        <v>20800310</v>
      </c>
      <c r="I68" s="21">
        <v>63300657</v>
      </c>
      <c r="J68" s="21">
        <v>9980506</v>
      </c>
      <c r="K68" s="21">
        <v>9980506</v>
      </c>
      <c r="L68" s="21">
        <v>10000488</v>
      </c>
      <c r="M68" s="21">
        <v>29961500</v>
      </c>
      <c r="N68" s="21">
        <v>10000488</v>
      </c>
      <c r="O68" s="21">
        <v>149718118</v>
      </c>
      <c r="P68" s="21">
        <v>11416569</v>
      </c>
      <c r="Q68" s="21">
        <v>171135175</v>
      </c>
      <c r="R68" s="21"/>
      <c r="S68" s="21"/>
      <c r="T68" s="21"/>
      <c r="U68" s="21"/>
      <c r="V68" s="21">
        <v>264397332</v>
      </c>
      <c r="W68" s="21">
        <v>122520193</v>
      </c>
      <c r="X68" s="21"/>
      <c r="Y68" s="20"/>
      <c r="Z68" s="23">
        <v>131911164</v>
      </c>
    </row>
    <row r="69" spans="1:26" ht="12.75" hidden="1">
      <c r="A69" s="38" t="s">
        <v>32</v>
      </c>
      <c r="B69" s="19"/>
      <c r="C69" s="19"/>
      <c r="D69" s="20">
        <v>319559939</v>
      </c>
      <c r="E69" s="21">
        <v>295791453</v>
      </c>
      <c r="F69" s="21">
        <v>32836002</v>
      </c>
      <c r="G69" s="21">
        <v>37799528</v>
      </c>
      <c r="H69" s="21">
        <v>23876325</v>
      </c>
      <c r="I69" s="21">
        <v>94511855</v>
      </c>
      <c r="J69" s="21">
        <v>25912197</v>
      </c>
      <c r="K69" s="21">
        <v>25912197</v>
      </c>
      <c r="L69" s="21">
        <v>24452171</v>
      </c>
      <c r="M69" s="21">
        <v>76276565</v>
      </c>
      <c r="N69" s="21">
        <v>24452171</v>
      </c>
      <c r="O69" s="21">
        <v>24452171</v>
      </c>
      <c r="P69" s="21">
        <v>23732000</v>
      </c>
      <c r="Q69" s="21">
        <v>72636342</v>
      </c>
      <c r="R69" s="21"/>
      <c r="S69" s="21"/>
      <c r="T69" s="21"/>
      <c r="U69" s="21"/>
      <c r="V69" s="21">
        <v>243424762</v>
      </c>
      <c r="W69" s="21">
        <v>244896256</v>
      </c>
      <c r="X69" s="21"/>
      <c r="Y69" s="20"/>
      <c r="Z69" s="23">
        <v>295791453</v>
      </c>
    </row>
    <row r="70" spans="1:26" ht="12.75" hidden="1">
      <c r="A70" s="39" t="s">
        <v>103</v>
      </c>
      <c r="B70" s="19"/>
      <c r="C70" s="19"/>
      <c r="D70" s="20">
        <v>305240242</v>
      </c>
      <c r="E70" s="21">
        <v>283810837</v>
      </c>
      <c r="F70" s="21">
        <v>30774134</v>
      </c>
      <c r="G70" s="21">
        <v>35731937</v>
      </c>
      <c r="H70" s="21">
        <v>21324869</v>
      </c>
      <c r="I70" s="21">
        <v>87830940</v>
      </c>
      <c r="J70" s="21">
        <v>24044551</v>
      </c>
      <c r="K70" s="21">
        <v>24044551</v>
      </c>
      <c r="L70" s="21">
        <v>22579618</v>
      </c>
      <c r="M70" s="21">
        <v>70668720</v>
      </c>
      <c r="N70" s="21">
        <v>22579618</v>
      </c>
      <c r="O70" s="21">
        <v>22579618</v>
      </c>
      <c r="P70" s="21"/>
      <c r="Q70" s="21">
        <v>45159236</v>
      </c>
      <c r="R70" s="21"/>
      <c r="S70" s="21"/>
      <c r="T70" s="21"/>
      <c r="U70" s="21"/>
      <c r="V70" s="21">
        <v>203658896</v>
      </c>
      <c r="W70" s="21">
        <v>234336228</v>
      </c>
      <c r="X70" s="21"/>
      <c r="Y70" s="20"/>
      <c r="Z70" s="23">
        <v>283810837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13854541</v>
      </c>
      <c r="E73" s="21">
        <v>11541712</v>
      </c>
      <c r="F73" s="21">
        <v>2027232</v>
      </c>
      <c r="G73" s="21">
        <v>2011759</v>
      </c>
      <c r="H73" s="21">
        <v>2526009</v>
      </c>
      <c r="I73" s="21">
        <v>6565000</v>
      </c>
      <c r="J73" s="21">
        <v>1837251</v>
      </c>
      <c r="K73" s="21">
        <v>1837251</v>
      </c>
      <c r="L73" s="21">
        <v>1831644</v>
      </c>
      <c r="M73" s="21">
        <v>5506146</v>
      </c>
      <c r="N73" s="21">
        <v>1831644</v>
      </c>
      <c r="O73" s="21">
        <v>1831644</v>
      </c>
      <c r="P73" s="21"/>
      <c r="Q73" s="21">
        <v>3663288</v>
      </c>
      <c r="R73" s="21"/>
      <c r="S73" s="21"/>
      <c r="T73" s="21"/>
      <c r="U73" s="21"/>
      <c r="V73" s="21">
        <v>15734434</v>
      </c>
      <c r="W73" s="21">
        <v>10185909</v>
      </c>
      <c r="X73" s="21"/>
      <c r="Y73" s="20"/>
      <c r="Z73" s="23">
        <v>11541712</v>
      </c>
    </row>
    <row r="74" spans="1:26" ht="12.75" hidden="1">
      <c r="A74" s="39" t="s">
        <v>107</v>
      </c>
      <c r="B74" s="19"/>
      <c r="C74" s="19"/>
      <c r="D74" s="20">
        <v>465156</v>
      </c>
      <c r="E74" s="21">
        <v>438904</v>
      </c>
      <c r="F74" s="21">
        <v>34636</v>
      </c>
      <c r="G74" s="21">
        <v>55832</v>
      </c>
      <c r="H74" s="21">
        <v>25447</v>
      </c>
      <c r="I74" s="21">
        <v>115915</v>
      </c>
      <c r="J74" s="21">
        <v>30395</v>
      </c>
      <c r="K74" s="21">
        <v>30395</v>
      </c>
      <c r="L74" s="21">
        <v>40909</v>
      </c>
      <c r="M74" s="21">
        <v>101699</v>
      </c>
      <c r="N74" s="21">
        <v>40909</v>
      </c>
      <c r="O74" s="21">
        <v>40909</v>
      </c>
      <c r="P74" s="21">
        <v>23732000</v>
      </c>
      <c r="Q74" s="21">
        <v>23813818</v>
      </c>
      <c r="R74" s="21"/>
      <c r="S74" s="21"/>
      <c r="T74" s="21"/>
      <c r="U74" s="21"/>
      <c r="V74" s="21">
        <v>24031432</v>
      </c>
      <c r="W74" s="21">
        <v>374119</v>
      </c>
      <c r="X74" s="21"/>
      <c r="Y74" s="20"/>
      <c r="Z74" s="23">
        <v>438904</v>
      </c>
    </row>
    <row r="75" spans="1:26" ht="12.75" hidden="1">
      <c r="A75" s="40" t="s">
        <v>110</v>
      </c>
      <c r="B75" s="28"/>
      <c r="C75" s="28"/>
      <c r="D75" s="29">
        <v>2440000</v>
      </c>
      <c r="E75" s="30">
        <v>2515615</v>
      </c>
      <c r="F75" s="30">
        <v>213219</v>
      </c>
      <c r="G75" s="30"/>
      <c r="H75" s="30">
        <v>-479</v>
      </c>
      <c r="I75" s="30">
        <v>212740</v>
      </c>
      <c r="J75" s="30"/>
      <c r="K75" s="30"/>
      <c r="L75" s="30"/>
      <c r="M75" s="30"/>
      <c r="N75" s="30">
        <v>277584</v>
      </c>
      <c r="O75" s="30">
        <v>277584</v>
      </c>
      <c r="P75" s="30">
        <v>298889</v>
      </c>
      <c r="Q75" s="30">
        <v>854057</v>
      </c>
      <c r="R75" s="30"/>
      <c r="S75" s="30"/>
      <c r="T75" s="30"/>
      <c r="U75" s="30"/>
      <c r="V75" s="30">
        <v>1066797</v>
      </c>
      <c r="W75" s="30">
        <v>1916314</v>
      </c>
      <c r="X75" s="30"/>
      <c r="Y75" s="29"/>
      <c r="Z75" s="31">
        <v>2515615</v>
      </c>
    </row>
    <row r="76" spans="1:26" ht="12.75" hidden="1">
      <c r="A76" s="42" t="s">
        <v>287</v>
      </c>
      <c r="B76" s="32"/>
      <c r="C76" s="32"/>
      <c r="D76" s="33">
        <v>438334000</v>
      </c>
      <c r="E76" s="34">
        <v>459975674</v>
      </c>
      <c r="F76" s="34">
        <v>61910694</v>
      </c>
      <c r="G76" s="34">
        <v>49737591</v>
      </c>
      <c r="H76" s="34">
        <v>44676156</v>
      </c>
      <c r="I76" s="34">
        <v>156324441</v>
      </c>
      <c r="J76" s="34">
        <v>35892703</v>
      </c>
      <c r="K76" s="34">
        <v>33458991</v>
      </c>
      <c r="L76" s="34">
        <v>33423213</v>
      </c>
      <c r="M76" s="34">
        <v>102774907</v>
      </c>
      <c r="N76" s="34">
        <v>44596059</v>
      </c>
      <c r="O76" s="34">
        <v>32923770</v>
      </c>
      <c r="P76" s="34">
        <v>35446973</v>
      </c>
      <c r="Q76" s="34">
        <v>112966802</v>
      </c>
      <c r="R76" s="34"/>
      <c r="S76" s="34"/>
      <c r="T76" s="34"/>
      <c r="U76" s="34"/>
      <c r="V76" s="34">
        <v>372066150</v>
      </c>
      <c r="W76" s="34">
        <v>367633952</v>
      </c>
      <c r="X76" s="34"/>
      <c r="Y76" s="33"/>
      <c r="Z76" s="35">
        <v>459975674</v>
      </c>
    </row>
    <row r="77" spans="1:26" ht="12.75" hidden="1">
      <c r="A77" s="37" t="s">
        <v>31</v>
      </c>
      <c r="B77" s="19"/>
      <c r="C77" s="19"/>
      <c r="D77" s="20">
        <v>126793000</v>
      </c>
      <c r="E77" s="21">
        <v>132102061</v>
      </c>
      <c r="F77" s="21">
        <v>30294609</v>
      </c>
      <c r="G77" s="21">
        <v>11973603</v>
      </c>
      <c r="H77" s="21">
        <v>20800310</v>
      </c>
      <c r="I77" s="21">
        <v>63068522</v>
      </c>
      <c r="J77" s="21">
        <v>9980506</v>
      </c>
      <c r="K77" s="21">
        <v>10018688</v>
      </c>
      <c r="L77" s="21">
        <v>10000488</v>
      </c>
      <c r="M77" s="21">
        <v>29999682</v>
      </c>
      <c r="N77" s="21">
        <v>16033857</v>
      </c>
      <c r="O77" s="21">
        <v>11111741</v>
      </c>
      <c r="P77" s="21">
        <v>11416569</v>
      </c>
      <c r="Q77" s="21">
        <v>38562167</v>
      </c>
      <c r="R77" s="21"/>
      <c r="S77" s="21"/>
      <c r="T77" s="21"/>
      <c r="U77" s="21"/>
      <c r="V77" s="21">
        <v>131630371</v>
      </c>
      <c r="W77" s="21">
        <v>118302061</v>
      </c>
      <c r="X77" s="21"/>
      <c r="Y77" s="20"/>
      <c r="Z77" s="23">
        <v>132102061</v>
      </c>
    </row>
    <row r="78" spans="1:26" ht="12.75" hidden="1">
      <c r="A78" s="38" t="s">
        <v>32</v>
      </c>
      <c r="B78" s="19"/>
      <c r="C78" s="19"/>
      <c r="D78" s="20">
        <v>311541000</v>
      </c>
      <c r="E78" s="21">
        <v>325137001</v>
      </c>
      <c r="F78" s="21">
        <v>31402866</v>
      </c>
      <c r="G78" s="21">
        <v>37763988</v>
      </c>
      <c r="H78" s="21">
        <v>23876325</v>
      </c>
      <c r="I78" s="21">
        <v>93043179</v>
      </c>
      <c r="J78" s="21">
        <v>25912197</v>
      </c>
      <c r="K78" s="21">
        <v>23440303</v>
      </c>
      <c r="L78" s="21">
        <v>23422725</v>
      </c>
      <c r="M78" s="21">
        <v>72775225</v>
      </c>
      <c r="N78" s="21">
        <v>28300182</v>
      </c>
      <c r="O78" s="21">
        <v>21490207</v>
      </c>
      <c r="P78" s="21">
        <v>23731515</v>
      </c>
      <c r="Q78" s="21">
        <v>73521904</v>
      </c>
      <c r="R78" s="21"/>
      <c r="S78" s="21"/>
      <c r="T78" s="21"/>
      <c r="U78" s="21"/>
      <c r="V78" s="21">
        <v>239340308</v>
      </c>
      <c r="W78" s="21">
        <v>247279432</v>
      </c>
      <c r="X78" s="21"/>
      <c r="Y78" s="20"/>
      <c r="Z78" s="23">
        <v>325137001</v>
      </c>
    </row>
    <row r="79" spans="1:26" ht="12.75" hidden="1">
      <c r="A79" s="39" t="s">
        <v>103</v>
      </c>
      <c r="B79" s="19"/>
      <c r="C79" s="19"/>
      <c r="D79" s="20">
        <v>299135000</v>
      </c>
      <c r="E79" s="21">
        <v>301525001</v>
      </c>
      <c r="F79" s="21">
        <v>29355342</v>
      </c>
      <c r="G79" s="21">
        <v>35731937</v>
      </c>
      <c r="H79" s="21">
        <v>21324869</v>
      </c>
      <c r="I79" s="21">
        <v>86412148</v>
      </c>
      <c r="J79" s="21">
        <v>24044551</v>
      </c>
      <c r="K79" s="21">
        <v>21499566</v>
      </c>
      <c r="L79" s="21">
        <v>21550172</v>
      </c>
      <c r="M79" s="21">
        <v>67094289</v>
      </c>
      <c r="N79" s="21">
        <v>26515881</v>
      </c>
      <c r="O79" s="21">
        <v>19579246</v>
      </c>
      <c r="P79" s="21">
        <v>21770668</v>
      </c>
      <c r="Q79" s="21">
        <v>67865795</v>
      </c>
      <c r="R79" s="21"/>
      <c r="S79" s="21"/>
      <c r="T79" s="21"/>
      <c r="U79" s="21"/>
      <c r="V79" s="21">
        <v>221372232</v>
      </c>
      <c r="W79" s="21">
        <v>230276458</v>
      </c>
      <c r="X79" s="21"/>
      <c r="Y79" s="20"/>
      <c r="Z79" s="23">
        <v>301525001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12326000</v>
      </c>
      <c r="E82" s="21">
        <v>23213999</v>
      </c>
      <c r="F82" s="21">
        <v>2027232</v>
      </c>
      <c r="G82" s="21">
        <v>2011759</v>
      </c>
      <c r="H82" s="21">
        <v>2526009</v>
      </c>
      <c r="I82" s="21">
        <v>6565000</v>
      </c>
      <c r="J82" s="21">
        <v>1837251</v>
      </c>
      <c r="K82" s="21">
        <v>1917162</v>
      </c>
      <c r="L82" s="21">
        <v>1831644</v>
      </c>
      <c r="M82" s="21">
        <v>5586057</v>
      </c>
      <c r="N82" s="21">
        <v>1752932</v>
      </c>
      <c r="O82" s="21">
        <v>1895580</v>
      </c>
      <c r="P82" s="21">
        <v>1912594</v>
      </c>
      <c r="Q82" s="21">
        <v>5561106</v>
      </c>
      <c r="R82" s="21"/>
      <c r="S82" s="21"/>
      <c r="T82" s="21"/>
      <c r="U82" s="21"/>
      <c r="V82" s="21">
        <v>17712163</v>
      </c>
      <c r="W82" s="21">
        <v>16744347</v>
      </c>
      <c r="X82" s="21"/>
      <c r="Y82" s="20"/>
      <c r="Z82" s="23">
        <v>23213999</v>
      </c>
    </row>
    <row r="83" spans="1:26" ht="12.75" hidden="1">
      <c r="A83" s="39" t="s">
        <v>107</v>
      </c>
      <c r="B83" s="19"/>
      <c r="C83" s="19"/>
      <c r="D83" s="20">
        <v>80000</v>
      </c>
      <c r="E83" s="21">
        <v>398001</v>
      </c>
      <c r="F83" s="21">
        <v>20292</v>
      </c>
      <c r="G83" s="21">
        <v>20292</v>
      </c>
      <c r="H83" s="21">
        <v>25447</v>
      </c>
      <c r="I83" s="21">
        <v>66031</v>
      </c>
      <c r="J83" s="21">
        <v>30395</v>
      </c>
      <c r="K83" s="21">
        <v>23575</v>
      </c>
      <c r="L83" s="21">
        <v>40909</v>
      </c>
      <c r="M83" s="21">
        <v>94879</v>
      </c>
      <c r="N83" s="21">
        <v>31369</v>
      </c>
      <c r="O83" s="21">
        <v>15381</v>
      </c>
      <c r="P83" s="21">
        <v>48253</v>
      </c>
      <c r="Q83" s="21">
        <v>95003</v>
      </c>
      <c r="R83" s="21"/>
      <c r="S83" s="21"/>
      <c r="T83" s="21"/>
      <c r="U83" s="21"/>
      <c r="V83" s="21">
        <v>255913</v>
      </c>
      <c r="W83" s="21">
        <v>258627</v>
      </c>
      <c r="X83" s="21"/>
      <c r="Y83" s="20"/>
      <c r="Z83" s="23">
        <v>398001</v>
      </c>
    </row>
    <row r="84" spans="1:26" ht="12.75" hidden="1">
      <c r="A84" s="40" t="s">
        <v>110</v>
      </c>
      <c r="B84" s="28"/>
      <c r="C84" s="28"/>
      <c r="D84" s="29"/>
      <c r="E84" s="30">
        <v>2736612</v>
      </c>
      <c r="F84" s="30">
        <v>213219</v>
      </c>
      <c r="G84" s="30"/>
      <c r="H84" s="30">
        <v>-479</v>
      </c>
      <c r="I84" s="30">
        <v>212740</v>
      </c>
      <c r="J84" s="30"/>
      <c r="K84" s="30"/>
      <c r="L84" s="30"/>
      <c r="M84" s="30"/>
      <c r="N84" s="30">
        <v>262020</v>
      </c>
      <c r="O84" s="30">
        <v>321822</v>
      </c>
      <c r="P84" s="30">
        <v>298889</v>
      </c>
      <c r="Q84" s="30">
        <v>882731</v>
      </c>
      <c r="R84" s="30"/>
      <c r="S84" s="30"/>
      <c r="T84" s="30"/>
      <c r="U84" s="30"/>
      <c r="V84" s="30">
        <v>1095471</v>
      </c>
      <c r="W84" s="30">
        <v>2052459</v>
      </c>
      <c r="X84" s="30"/>
      <c r="Y84" s="29"/>
      <c r="Z84" s="31">
        <v>2736612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62408211</v>
      </c>
      <c r="F5" s="358">
        <f t="shared" si="0"/>
        <v>47652525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3142294</v>
      </c>
      <c r="M5" s="356">
        <f t="shared" si="0"/>
        <v>0</v>
      </c>
      <c r="N5" s="358">
        <f t="shared" si="0"/>
        <v>3142294</v>
      </c>
      <c r="O5" s="358">
        <f t="shared" si="0"/>
        <v>6049859</v>
      </c>
      <c r="P5" s="356">
        <f t="shared" si="0"/>
        <v>16530041</v>
      </c>
      <c r="Q5" s="356">
        <f t="shared" si="0"/>
        <v>16530041</v>
      </c>
      <c r="R5" s="358">
        <f t="shared" si="0"/>
        <v>39109941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42252235</v>
      </c>
      <c r="X5" s="356">
        <f t="shared" si="0"/>
        <v>35739394</v>
      </c>
      <c r="Y5" s="358">
        <f t="shared" si="0"/>
        <v>6512841</v>
      </c>
      <c r="Z5" s="359">
        <f>+IF(X5&lt;&gt;0,+(Y5/X5)*100,0)</f>
        <v>18.223143347086413</v>
      </c>
      <c r="AA5" s="360">
        <f>+AA6+AA8+AA11+AA13+AA15</f>
        <v>47652525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52754800</v>
      </c>
      <c r="F6" s="59">
        <f t="shared" si="1"/>
        <v>21717650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2601597</v>
      </c>
      <c r="M6" s="60">
        <f t="shared" si="1"/>
        <v>0</v>
      </c>
      <c r="N6" s="59">
        <f t="shared" si="1"/>
        <v>2601597</v>
      </c>
      <c r="O6" s="59">
        <f t="shared" si="1"/>
        <v>4087065</v>
      </c>
      <c r="P6" s="60">
        <f t="shared" si="1"/>
        <v>12107865</v>
      </c>
      <c r="Q6" s="60">
        <f t="shared" si="1"/>
        <v>12107865</v>
      </c>
      <c r="R6" s="59">
        <f t="shared" si="1"/>
        <v>28302795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30904392</v>
      </c>
      <c r="X6" s="60">
        <f t="shared" si="1"/>
        <v>16288238</v>
      </c>
      <c r="Y6" s="59">
        <f t="shared" si="1"/>
        <v>14616154</v>
      </c>
      <c r="Z6" s="61">
        <f>+IF(X6&lt;&gt;0,+(Y6/X6)*100,0)</f>
        <v>89.73440835036914</v>
      </c>
      <c r="AA6" s="62">
        <f t="shared" si="1"/>
        <v>21717650</v>
      </c>
    </row>
    <row r="7" spans="1:27" ht="12.75">
      <c r="A7" s="291" t="s">
        <v>229</v>
      </c>
      <c r="B7" s="142"/>
      <c r="C7" s="60"/>
      <c r="D7" s="340"/>
      <c r="E7" s="60">
        <v>52754800</v>
      </c>
      <c r="F7" s="59">
        <v>21717650</v>
      </c>
      <c r="G7" s="59"/>
      <c r="H7" s="60"/>
      <c r="I7" s="60"/>
      <c r="J7" s="59"/>
      <c r="K7" s="59"/>
      <c r="L7" s="60">
        <v>2601597</v>
      </c>
      <c r="M7" s="60"/>
      <c r="N7" s="59">
        <v>2601597</v>
      </c>
      <c r="O7" s="59">
        <v>4087065</v>
      </c>
      <c r="P7" s="60">
        <v>12107865</v>
      </c>
      <c r="Q7" s="60">
        <v>12107865</v>
      </c>
      <c r="R7" s="59">
        <v>28302795</v>
      </c>
      <c r="S7" s="59"/>
      <c r="T7" s="60"/>
      <c r="U7" s="60"/>
      <c r="V7" s="59"/>
      <c r="W7" s="59">
        <v>30904392</v>
      </c>
      <c r="X7" s="60">
        <v>16288238</v>
      </c>
      <c r="Y7" s="59">
        <v>14616154</v>
      </c>
      <c r="Z7" s="61">
        <v>89.73</v>
      </c>
      <c r="AA7" s="62">
        <v>21717650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5009330</v>
      </c>
      <c r="F8" s="59">
        <f t="shared" si="2"/>
        <v>11275304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539449</v>
      </c>
      <c r="M8" s="60">
        <f t="shared" si="2"/>
        <v>0</v>
      </c>
      <c r="N8" s="59">
        <f t="shared" si="2"/>
        <v>539449</v>
      </c>
      <c r="O8" s="59">
        <f t="shared" si="2"/>
        <v>1954442</v>
      </c>
      <c r="P8" s="60">
        <f t="shared" si="2"/>
        <v>200000</v>
      </c>
      <c r="Q8" s="60">
        <f t="shared" si="2"/>
        <v>200000</v>
      </c>
      <c r="R8" s="59">
        <f t="shared" si="2"/>
        <v>2354442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2893891</v>
      </c>
      <c r="X8" s="60">
        <f t="shared" si="2"/>
        <v>8456478</v>
      </c>
      <c r="Y8" s="59">
        <f t="shared" si="2"/>
        <v>-5562587</v>
      </c>
      <c r="Z8" s="61">
        <f>+IF(X8&lt;&gt;0,+(Y8/X8)*100,0)</f>
        <v>-65.77900397777893</v>
      </c>
      <c r="AA8" s="62">
        <f>SUM(AA9:AA10)</f>
        <v>11275304</v>
      </c>
    </row>
    <row r="9" spans="1:27" ht="12.75">
      <c r="A9" s="291" t="s">
        <v>230</v>
      </c>
      <c r="B9" s="142"/>
      <c r="C9" s="60"/>
      <c r="D9" s="340"/>
      <c r="E9" s="60">
        <v>2806330</v>
      </c>
      <c r="F9" s="59">
        <v>11275304</v>
      </c>
      <c r="G9" s="59"/>
      <c r="H9" s="60"/>
      <c r="I9" s="60"/>
      <c r="J9" s="59"/>
      <c r="K9" s="59"/>
      <c r="L9" s="60">
        <v>106604</v>
      </c>
      <c r="M9" s="60"/>
      <c r="N9" s="59">
        <v>106604</v>
      </c>
      <c r="O9" s="59">
        <v>1411393</v>
      </c>
      <c r="P9" s="60"/>
      <c r="Q9" s="60"/>
      <c r="R9" s="59">
        <v>1411393</v>
      </c>
      <c r="S9" s="59"/>
      <c r="T9" s="60"/>
      <c r="U9" s="60"/>
      <c r="V9" s="59"/>
      <c r="W9" s="59">
        <v>1517997</v>
      </c>
      <c r="X9" s="60">
        <v>8456478</v>
      </c>
      <c r="Y9" s="59">
        <v>-6938481</v>
      </c>
      <c r="Z9" s="61">
        <v>-82.05</v>
      </c>
      <c r="AA9" s="62">
        <v>11275304</v>
      </c>
    </row>
    <row r="10" spans="1:27" ht="12.75">
      <c r="A10" s="291" t="s">
        <v>231</v>
      </c>
      <c r="B10" s="142"/>
      <c r="C10" s="60"/>
      <c r="D10" s="340"/>
      <c r="E10" s="60">
        <v>2203000</v>
      </c>
      <c r="F10" s="59"/>
      <c r="G10" s="59"/>
      <c r="H10" s="60"/>
      <c r="I10" s="60"/>
      <c r="J10" s="59"/>
      <c r="K10" s="59"/>
      <c r="L10" s="60">
        <v>432845</v>
      </c>
      <c r="M10" s="60"/>
      <c r="N10" s="59">
        <v>432845</v>
      </c>
      <c r="O10" s="59">
        <v>543049</v>
      </c>
      <c r="P10" s="60">
        <v>200000</v>
      </c>
      <c r="Q10" s="60">
        <v>200000</v>
      </c>
      <c r="R10" s="59">
        <v>943049</v>
      </c>
      <c r="S10" s="59"/>
      <c r="T10" s="60"/>
      <c r="U10" s="60"/>
      <c r="V10" s="59"/>
      <c r="W10" s="59">
        <v>1375894</v>
      </c>
      <c r="X10" s="60"/>
      <c r="Y10" s="59">
        <v>1375894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4222176</v>
      </c>
      <c r="Q13" s="275">
        <f t="shared" si="4"/>
        <v>4222176</v>
      </c>
      <c r="R13" s="342">
        <f t="shared" si="4"/>
        <v>8444352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8444352</v>
      </c>
      <c r="X13" s="275">
        <f t="shared" si="4"/>
        <v>0</v>
      </c>
      <c r="Y13" s="342">
        <f t="shared" si="4"/>
        <v>8444352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>
        <v>4222176</v>
      </c>
      <c r="Q14" s="60">
        <v>4222176</v>
      </c>
      <c r="R14" s="59">
        <v>8444352</v>
      </c>
      <c r="S14" s="59"/>
      <c r="T14" s="60"/>
      <c r="U14" s="60"/>
      <c r="V14" s="59"/>
      <c r="W14" s="59">
        <v>8444352</v>
      </c>
      <c r="X14" s="60"/>
      <c r="Y14" s="59">
        <v>8444352</v>
      </c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4644081</v>
      </c>
      <c r="F15" s="59">
        <f t="shared" si="5"/>
        <v>14659571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1248</v>
      </c>
      <c r="M15" s="60">
        <f t="shared" si="5"/>
        <v>0</v>
      </c>
      <c r="N15" s="59">
        <f t="shared" si="5"/>
        <v>1248</v>
      </c>
      <c r="O15" s="59">
        <f t="shared" si="5"/>
        <v>8352</v>
      </c>
      <c r="P15" s="60">
        <f t="shared" si="5"/>
        <v>0</v>
      </c>
      <c r="Q15" s="60">
        <f t="shared" si="5"/>
        <v>0</v>
      </c>
      <c r="R15" s="59">
        <f t="shared" si="5"/>
        <v>8352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9600</v>
      </c>
      <c r="X15" s="60">
        <f t="shared" si="5"/>
        <v>10994678</v>
      </c>
      <c r="Y15" s="59">
        <f t="shared" si="5"/>
        <v>-10985078</v>
      </c>
      <c r="Z15" s="61">
        <f>+IF(X15&lt;&gt;0,+(Y15/X15)*100,0)</f>
        <v>-99.91268502815635</v>
      </c>
      <c r="AA15" s="62">
        <f>SUM(AA16:AA20)</f>
        <v>14659571</v>
      </c>
    </row>
    <row r="16" spans="1:27" ht="12.75">
      <c r="A16" s="291" t="s">
        <v>234</v>
      </c>
      <c r="B16" s="300"/>
      <c r="C16" s="60"/>
      <c r="D16" s="340"/>
      <c r="E16" s="60">
        <v>748000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3896081</v>
      </c>
      <c r="F20" s="59">
        <v>14659571</v>
      </c>
      <c r="G20" s="59"/>
      <c r="H20" s="60"/>
      <c r="I20" s="60"/>
      <c r="J20" s="59"/>
      <c r="K20" s="59"/>
      <c r="L20" s="60">
        <v>1248</v>
      </c>
      <c r="M20" s="60"/>
      <c r="N20" s="59">
        <v>1248</v>
      </c>
      <c r="O20" s="59">
        <v>8352</v>
      </c>
      <c r="P20" s="60"/>
      <c r="Q20" s="60"/>
      <c r="R20" s="59">
        <v>8352</v>
      </c>
      <c r="S20" s="59"/>
      <c r="T20" s="60"/>
      <c r="U20" s="60"/>
      <c r="V20" s="59"/>
      <c r="W20" s="59">
        <v>9600</v>
      </c>
      <c r="X20" s="60">
        <v>10994678</v>
      </c>
      <c r="Y20" s="59">
        <v>-10985078</v>
      </c>
      <c r="Z20" s="61">
        <v>-99.91</v>
      </c>
      <c r="AA20" s="62">
        <v>14659571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6512801</v>
      </c>
      <c r="F22" s="345">
        <f t="shared" si="6"/>
        <v>748000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2277012</v>
      </c>
      <c r="M22" s="343">
        <f t="shared" si="6"/>
        <v>0</v>
      </c>
      <c r="N22" s="345">
        <f t="shared" si="6"/>
        <v>2277012</v>
      </c>
      <c r="O22" s="345">
        <f t="shared" si="6"/>
        <v>3428455</v>
      </c>
      <c r="P22" s="343">
        <f t="shared" si="6"/>
        <v>4214620</v>
      </c>
      <c r="Q22" s="343">
        <f t="shared" si="6"/>
        <v>4214620</v>
      </c>
      <c r="R22" s="345">
        <f t="shared" si="6"/>
        <v>11857695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14134707</v>
      </c>
      <c r="X22" s="343">
        <f t="shared" si="6"/>
        <v>561000</v>
      </c>
      <c r="Y22" s="345">
        <f t="shared" si="6"/>
        <v>13573707</v>
      </c>
      <c r="Z22" s="336">
        <f>+IF(X22&lt;&gt;0,+(Y22/X22)*100,0)</f>
        <v>2419.555614973262</v>
      </c>
      <c r="AA22" s="350">
        <f>SUM(AA23:AA32)</f>
        <v>748000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>
        <v>192232</v>
      </c>
      <c r="Q23" s="60">
        <v>192232</v>
      </c>
      <c r="R23" s="59">
        <v>384464</v>
      </c>
      <c r="S23" s="59"/>
      <c r="T23" s="60"/>
      <c r="U23" s="60"/>
      <c r="V23" s="59"/>
      <c r="W23" s="59">
        <v>384464</v>
      </c>
      <c r="X23" s="60"/>
      <c r="Y23" s="59">
        <v>384464</v>
      </c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>
        <v>8859</v>
      </c>
      <c r="P24" s="60"/>
      <c r="Q24" s="60"/>
      <c r="R24" s="59">
        <v>8859</v>
      </c>
      <c r="S24" s="59"/>
      <c r="T24" s="60"/>
      <c r="U24" s="60"/>
      <c r="V24" s="59"/>
      <c r="W24" s="59">
        <v>8859</v>
      </c>
      <c r="X24" s="60"/>
      <c r="Y24" s="59">
        <v>8859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>
        <v>2277012</v>
      </c>
      <c r="M25" s="60"/>
      <c r="N25" s="59">
        <v>2277012</v>
      </c>
      <c r="O25" s="59">
        <v>2304812</v>
      </c>
      <c r="P25" s="60">
        <v>2000000</v>
      </c>
      <c r="Q25" s="60">
        <v>2000000</v>
      </c>
      <c r="R25" s="59">
        <v>6304812</v>
      </c>
      <c r="S25" s="59"/>
      <c r="T25" s="60"/>
      <c r="U25" s="60"/>
      <c r="V25" s="59"/>
      <c r="W25" s="59">
        <v>8581824</v>
      </c>
      <c r="X25" s="60"/>
      <c r="Y25" s="59">
        <v>8581824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>
        <v>308000</v>
      </c>
      <c r="Q26" s="362">
        <v>308000</v>
      </c>
      <c r="R26" s="364">
        <v>616000</v>
      </c>
      <c r="S26" s="364"/>
      <c r="T26" s="362"/>
      <c r="U26" s="362"/>
      <c r="V26" s="364"/>
      <c r="W26" s="364">
        <v>616000</v>
      </c>
      <c r="X26" s="362"/>
      <c r="Y26" s="364">
        <v>616000</v>
      </c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>
        <v>98324</v>
      </c>
      <c r="P27" s="60"/>
      <c r="Q27" s="60"/>
      <c r="R27" s="59">
        <v>98324</v>
      </c>
      <c r="S27" s="59"/>
      <c r="T27" s="60"/>
      <c r="U27" s="60"/>
      <c r="V27" s="59"/>
      <c r="W27" s="59">
        <v>98324</v>
      </c>
      <c r="X27" s="60"/>
      <c r="Y27" s="59">
        <v>98324</v>
      </c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>
        <v>300000</v>
      </c>
      <c r="Q31" s="60">
        <v>300000</v>
      </c>
      <c r="R31" s="59">
        <v>600000</v>
      </c>
      <c r="S31" s="59"/>
      <c r="T31" s="60"/>
      <c r="U31" s="60"/>
      <c r="V31" s="59"/>
      <c r="W31" s="59">
        <v>600000</v>
      </c>
      <c r="X31" s="60"/>
      <c r="Y31" s="59">
        <v>600000</v>
      </c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6512801</v>
      </c>
      <c r="F32" s="59">
        <v>748000</v>
      </c>
      <c r="G32" s="59"/>
      <c r="H32" s="60"/>
      <c r="I32" s="60"/>
      <c r="J32" s="59"/>
      <c r="K32" s="59"/>
      <c r="L32" s="60"/>
      <c r="M32" s="60"/>
      <c r="N32" s="59"/>
      <c r="O32" s="59">
        <v>1016460</v>
      </c>
      <c r="P32" s="60">
        <v>1414388</v>
      </c>
      <c r="Q32" s="60">
        <v>1414388</v>
      </c>
      <c r="R32" s="59">
        <v>3845236</v>
      </c>
      <c r="S32" s="59"/>
      <c r="T32" s="60"/>
      <c r="U32" s="60"/>
      <c r="V32" s="59"/>
      <c r="W32" s="59">
        <v>3845236</v>
      </c>
      <c r="X32" s="60">
        <v>561000</v>
      </c>
      <c r="Y32" s="59">
        <v>3284236</v>
      </c>
      <c r="Z32" s="61">
        <v>585.43</v>
      </c>
      <c r="AA32" s="62">
        <v>748000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2075155</v>
      </c>
      <c r="F40" s="345">
        <f t="shared" si="9"/>
        <v>1707091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2068008</v>
      </c>
      <c r="M40" s="343">
        <f t="shared" si="9"/>
        <v>0</v>
      </c>
      <c r="N40" s="345">
        <f t="shared" si="9"/>
        <v>2068008</v>
      </c>
      <c r="O40" s="345">
        <f t="shared" si="9"/>
        <v>1232770</v>
      </c>
      <c r="P40" s="343">
        <f t="shared" si="9"/>
        <v>1997038</v>
      </c>
      <c r="Q40" s="343">
        <f t="shared" si="9"/>
        <v>1997038</v>
      </c>
      <c r="R40" s="345">
        <f t="shared" si="9"/>
        <v>5226846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7294854</v>
      </c>
      <c r="X40" s="343">
        <f t="shared" si="9"/>
        <v>1280318</v>
      </c>
      <c r="Y40" s="345">
        <f t="shared" si="9"/>
        <v>6014536</v>
      </c>
      <c r="Z40" s="336">
        <f>+IF(X40&lt;&gt;0,+(Y40/X40)*100,0)</f>
        <v>469.7689167847363</v>
      </c>
      <c r="AA40" s="350">
        <f>SUM(AA41:AA49)</f>
        <v>1707091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>
        <v>251828</v>
      </c>
      <c r="P43" s="305">
        <v>500000</v>
      </c>
      <c r="Q43" s="305">
        <v>500000</v>
      </c>
      <c r="R43" s="370">
        <v>1251828</v>
      </c>
      <c r="S43" s="370"/>
      <c r="T43" s="305"/>
      <c r="U43" s="305"/>
      <c r="V43" s="370"/>
      <c r="W43" s="370">
        <v>1251828</v>
      </c>
      <c r="X43" s="305"/>
      <c r="Y43" s="370">
        <v>1251828</v>
      </c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1432516</v>
      </c>
      <c r="F44" s="53"/>
      <c r="G44" s="53"/>
      <c r="H44" s="54"/>
      <c r="I44" s="54"/>
      <c r="J44" s="53"/>
      <c r="K44" s="53"/>
      <c r="L44" s="54">
        <v>74166</v>
      </c>
      <c r="M44" s="54"/>
      <c r="N44" s="53">
        <v>74166</v>
      </c>
      <c r="O44" s="53">
        <v>179391</v>
      </c>
      <c r="P44" s="54"/>
      <c r="Q44" s="54"/>
      <c r="R44" s="53">
        <v>179391</v>
      </c>
      <c r="S44" s="53"/>
      <c r="T44" s="54"/>
      <c r="U44" s="54"/>
      <c r="V44" s="53"/>
      <c r="W44" s="53">
        <v>253557</v>
      </c>
      <c r="X44" s="54"/>
      <c r="Y44" s="53">
        <v>253557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642639</v>
      </c>
      <c r="F48" s="53">
        <v>775891</v>
      </c>
      <c r="G48" s="53"/>
      <c r="H48" s="54"/>
      <c r="I48" s="54"/>
      <c r="J48" s="53"/>
      <c r="K48" s="53"/>
      <c r="L48" s="54"/>
      <c r="M48" s="54"/>
      <c r="N48" s="53"/>
      <c r="O48" s="53">
        <v>322674</v>
      </c>
      <c r="P48" s="54">
        <v>692000</v>
      </c>
      <c r="Q48" s="54">
        <v>692000</v>
      </c>
      <c r="R48" s="53">
        <v>1706674</v>
      </c>
      <c r="S48" s="53"/>
      <c r="T48" s="54"/>
      <c r="U48" s="54"/>
      <c r="V48" s="53"/>
      <c r="W48" s="53">
        <v>1706674</v>
      </c>
      <c r="X48" s="54">
        <v>581918</v>
      </c>
      <c r="Y48" s="53">
        <v>1124756</v>
      </c>
      <c r="Z48" s="94">
        <v>193.28</v>
      </c>
      <c r="AA48" s="95">
        <v>775891</v>
      </c>
    </row>
    <row r="49" spans="1:27" ht="12.75">
      <c r="A49" s="361" t="s">
        <v>93</v>
      </c>
      <c r="B49" s="136"/>
      <c r="C49" s="54"/>
      <c r="D49" s="368"/>
      <c r="E49" s="54"/>
      <c r="F49" s="53">
        <v>931200</v>
      </c>
      <c r="G49" s="53"/>
      <c r="H49" s="54"/>
      <c r="I49" s="54"/>
      <c r="J49" s="53"/>
      <c r="K49" s="53"/>
      <c r="L49" s="54">
        <v>1993842</v>
      </c>
      <c r="M49" s="54"/>
      <c r="N49" s="53">
        <v>1993842</v>
      </c>
      <c r="O49" s="53">
        <v>478877</v>
      </c>
      <c r="P49" s="54">
        <v>805038</v>
      </c>
      <c r="Q49" s="54">
        <v>805038</v>
      </c>
      <c r="R49" s="53">
        <v>2088953</v>
      </c>
      <c r="S49" s="53"/>
      <c r="T49" s="54"/>
      <c r="U49" s="54"/>
      <c r="V49" s="53"/>
      <c r="W49" s="53">
        <v>4082795</v>
      </c>
      <c r="X49" s="54">
        <v>698400</v>
      </c>
      <c r="Y49" s="53">
        <v>3384395</v>
      </c>
      <c r="Z49" s="94">
        <v>484.59</v>
      </c>
      <c r="AA49" s="95">
        <v>931200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1432516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1074387</v>
      </c>
      <c r="Y57" s="345">
        <f t="shared" si="13"/>
        <v>-1074387</v>
      </c>
      <c r="Z57" s="336">
        <f>+IF(X57&lt;&gt;0,+(Y57/X57)*100,0)</f>
        <v>-100</v>
      </c>
      <c r="AA57" s="350">
        <f t="shared" si="13"/>
        <v>1432516</v>
      </c>
    </row>
    <row r="58" spans="1:27" ht="12.75">
      <c r="A58" s="361" t="s">
        <v>217</v>
      </c>
      <c r="B58" s="136"/>
      <c r="C58" s="60"/>
      <c r="D58" s="340"/>
      <c r="E58" s="60"/>
      <c r="F58" s="59">
        <v>1432516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1074387</v>
      </c>
      <c r="Y58" s="59">
        <v>-1074387</v>
      </c>
      <c r="Z58" s="61">
        <v>-100</v>
      </c>
      <c r="AA58" s="62">
        <v>1432516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70996167</v>
      </c>
      <c r="F60" s="264">
        <f t="shared" si="14"/>
        <v>51540132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7487314</v>
      </c>
      <c r="M60" s="219">
        <f t="shared" si="14"/>
        <v>0</v>
      </c>
      <c r="N60" s="264">
        <f t="shared" si="14"/>
        <v>7487314</v>
      </c>
      <c r="O60" s="264">
        <f t="shared" si="14"/>
        <v>10711084</v>
      </c>
      <c r="P60" s="219">
        <f t="shared" si="14"/>
        <v>22741699</v>
      </c>
      <c r="Q60" s="219">
        <f t="shared" si="14"/>
        <v>22741699</v>
      </c>
      <c r="R60" s="264">
        <f t="shared" si="14"/>
        <v>56194482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63681796</v>
      </c>
      <c r="X60" s="219">
        <f t="shared" si="14"/>
        <v>38655099</v>
      </c>
      <c r="Y60" s="264">
        <f t="shared" si="14"/>
        <v>25026697</v>
      </c>
      <c r="Z60" s="337">
        <f>+IF(X60&lt;&gt;0,+(Y60/X60)*100,0)</f>
        <v>64.74358531587255</v>
      </c>
      <c r="AA60" s="232">
        <f>+AA57+AA54+AA51+AA40+AA37+AA34+AA22+AA5</f>
        <v>51540132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387816398</v>
      </c>
      <c r="F5" s="100">
        <f t="shared" si="0"/>
        <v>276650945</v>
      </c>
      <c r="G5" s="100">
        <f t="shared" si="0"/>
        <v>58147404</v>
      </c>
      <c r="H5" s="100">
        <f t="shared" si="0"/>
        <v>44468238</v>
      </c>
      <c r="I5" s="100">
        <f t="shared" si="0"/>
        <v>21914525</v>
      </c>
      <c r="J5" s="100">
        <f t="shared" si="0"/>
        <v>124530167</v>
      </c>
      <c r="K5" s="100">
        <f t="shared" si="0"/>
        <v>12546913</v>
      </c>
      <c r="L5" s="100">
        <f t="shared" si="0"/>
        <v>12546913</v>
      </c>
      <c r="M5" s="100">
        <f t="shared" si="0"/>
        <v>68271001</v>
      </c>
      <c r="N5" s="100">
        <f t="shared" si="0"/>
        <v>93364827</v>
      </c>
      <c r="O5" s="100">
        <f t="shared" si="0"/>
        <v>67978376</v>
      </c>
      <c r="P5" s="100">
        <f t="shared" si="0"/>
        <v>163438594</v>
      </c>
      <c r="Q5" s="100">
        <f t="shared" si="0"/>
        <v>90776173</v>
      </c>
      <c r="R5" s="100">
        <f t="shared" si="0"/>
        <v>322193143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540088137</v>
      </c>
      <c r="X5" s="100">
        <f t="shared" si="0"/>
        <v>216765132</v>
      </c>
      <c r="Y5" s="100">
        <f t="shared" si="0"/>
        <v>323323005</v>
      </c>
      <c r="Z5" s="137">
        <f>+IF(X5&lt;&gt;0,+(Y5/X5)*100,0)</f>
        <v>149.15821655302014</v>
      </c>
      <c r="AA5" s="153">
        <f>SUM(AA6:AA8)</f>
        <v>276650945</v>
      </c>
    </row>
    <row r="6" spans="1:27" ht="12.75">
      <c r="A6" s="138" t="s">
        <v>75</v>
      </c>
      <c r="B6" s="136"/>
      <c r="C6" s="155"/>
      <c r="D6" s="155"/>
      <c r="E6" s="156">
        <v>235336881</v>
      </c>
      <c r="F6" s="60">
        <v>133119214</v>
      </c>
      <c r="G6" s="60">
        <v>26820201</v>
      </c>
      <c r="H6" s="60">
        <v>32325885</v>
      </c>
      <c r="I6" s="60">
        <v>1007556</v>
      </c>
      <c r="J6" s="60">
        <v>60153642</v>
      </c>
      <c r="K6" s="60">
        <v>2551823</v>
      </c>
      <c r="L6" s="60">
        <v>2551823</v>
      </c>
      <c r="M6" s="60">
        <v>58242396</v>
      </c>
      <c r="N6" s="60">
        <v>63346042</v>
      </c>
      <c r="O6" s="60">
        <v>56845178</v>
      </c>
      <c r="P6" s="60">
        <v>13046178</v>
      </c>
      <c r="Q6" s="60">
        <v>78169026</v>
      </c>
      <c r="R6" s="60">
        <v>148060382</v>
      </c>
      <c r="S6" s="60"/>
      <c r="T6" s="60"/>
      <c r="U6" s="60"/>
      <c r="V6" s="60"/>
      <c r="W6" s="60">
        <v>271560066</v>
      </c>
      <c r="X6" s="60">
        <v>215441896</v>
      </c>
      <c r="Y6" s="60">
        <v>56118170</v>
      </c>
      <c r="Z6" s="140">
        <v>26.05</v>
      </c>
      <c r="AA6" s="155">
        <v>133119214</v>
      </c>
    </row>
    <row r="7" spans="1:27" ht="12.75">
      <c r="A7" s="138" t="s">
        <v>76</v>
      </c>
      <c r="B7" s="136"/>
      <c r="C7" s="157"/>
      <c r="D7" s="157"/>
      <c r="E7" s="158">
        <v>150748517</v>
      </c>
      <c r="F7" s="159">
        <v>142022899</v>
      </c>
      <c r="G7" s="159">
        <v>31244200</v>
      </c>
      <c r="H7" s="159">
        <v>12142353</v>
      </c>
      <c r="I7" s="159">
        <v>20906969</v>
      </c>
      <c r="J7" s="159">
        <v>64293522</v>
      </c>
      <c r="K7" s="159">
        <v>9995090</v>
      </c>
      <c r="L7" s="159">
        <v>9995090</v>
      </c>
      <c r="M7" s="159">
        <v>10028605</v>
      </c>
      <c r="N7" s="159">
        <v>30018785</v>
      </c>
      <c r="O7" s="159">
        <v>11133198</v>
      </c>
      <c r="P7" s="159">
        <v>150392416</v>
      </c>
      <c r="Q7" s="159">
        <v>12607147</v>
      </c>
      <c r="R7" s="159">
        <v>174132761</v>
      </c>
      <c r="S7" s="159"/>
      <c r="T7" s="159"/>
      <c r="U7" s="159"/>
      <c r="V7" s="159"/>
      <c r="W7" s="159">
        <v>268445068</v>
      </c>
      <c r="X7" s="159">
        <v>1310204</v>
      </c>
      <c r="Y7" s="159">
        <v>267134864</v>
      </c>
      <c r="Z7" s="141">
        <v>20388.8</v>
      </c>
      <c r="AA7" s="157">
        <v>142022899</v>
      </c>
    </row>
    <row r="8" spans="1:27" ht="12.75">
      <c r="A8" s="138" t="s">
        <v>77</v>
      </c>
      <c r="B8" s="136"/>
      <c r="C8" s="155"/>
      <c r="D8" s="155"/>
      <c r="E8" s="156">
        <v>1731000</v>
      </c>
      <c r="F8" s="60">
        <v>1508832</v>
      </c>
      <c r="G8" s="60">
        <v>83003</v>
      </c>
      <c r="H8" s="60"/>
      <c r="I8" s="60"/>
      <c r="J8" s="60">
        <v>83003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83003</v>
      </c>
      <c r="X8" s="60">
        <v>13032</v>
      </c>
      <c r="Y8" s="60">
        <v>69971</v>
      </c>
      <c r="Z8" s="140">
        <v>536.92</v>
      </c>
      <c r="AA8" s="155">
        <v>1508832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19744000</v>
      </c>
      <c r="F9" s="100">
        <f t="shared" si="1"/>
        <v>28133561</v>
      </c>
      <c r="G9" s="100">
        <f t="shared" si="1"/>
        <v>1767191</v>
      </c>
      <c r="H9" s="100">
        <f t="shared" si="1"/>
        <v>2038724</v>
      </c>
      <c r="I9" s="100">
        <f t="shared" si="1"/>
        <v>969544</v>
      </c>
      <c r="J9" s="100">
        <f t="shared" si="1"/>
        <v>4775459</v>
      </c>
      <c r="K9" s="100">
        <f t="shared" si="1"/>
        <v>920311</v>
      </c>
      <c r="L9" s="100">
        <f t="shared" si="1"/>
        <v>920311</v>
      </c>
      <c r="M9" s="100">
        <f t="shared" si="1"/>
        <v>892982</v>
      </c>
      <c r="N9" s="100">
        <f t="shared" si="1"/>
        <v>2733604</v>
      </c>
      <c r="O9" s="100">
        <f t="shared" si="1"/>
        <v>1856821</v>
      </c>
      <c r="P9" s="100">
        <f t="shared" si="1"/>
        <v>1856821</v>
      </c>
      <c r="Q9" s="100">
        <f t="shared" si="1"/>
        <v>0</v>
      </c>
      <c r="R9" s="100">
        <f t="shared" si="1"/>
        <v>3713642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11222705</v>
      </c>
      <c r="X9" s="100">
        <f t="shared" si="1"/>
        <v>11788868</v>
      </c>
      <c r="Y9" s="100">
        <f t="shared" si="1"/>
        <v>-566163</v>
      </c>
      <c r="Z9" s="137">
        <f>+IF(X9&lt;&gt;0,+(Y9/X9)*100,0)</f>
        <v>-4.802522176005364</v>
      </c>
      <c r="AA9" s="153">
        <f>SUM(AA10:AA14)</f>
        <v>28133561</v>
      </c>
    </row>
    <row r="10" spans="1:27" ht="12.75">
      <c r="A10" s="138" t="s">
        <v>79</v>
      </c>
      <c r="B10" s="136"/>
      <c r="C10" s="155"/>
      <c r="D10" s="155"/>
      <c r="E10" s="156">
        <v>6540000</v>
      </c>
      <c r="F10" s="60">
        <v>6324012</v>
      </c>
      <c r="G10" s="60">
        <v>65533</v>
      </c>
      <c r="H10" s="60">
        <v>594478</v>
      </c>
      <c r="I10" s="60">
        <v>141246</v>
      </c>
      <c r="J10" s="60">
        <v>801257</v>
      </c>
      <c r="K10" s="60">
        <v>148897</v>
      </c>
      <c r="L10" s="60">
        <v>148897</v>
      </c>
      <c r="M10" s="60">
        <v>142812</v>
      </c>
      <c r="N10" s="60">
        <v>440606</v>
      </c>
      <c r="O10" s="60">
        <v>142812</v>
      </c>
      <c r="P10" s="60">
        <v>142812</v>
      </c>
      <c r="Q10" s="60"/>
      <c r="R10" s="60">
        <v>285624</v>
      </c>
      <c r="S10" s="60"/>
      <c r="T10" s="60"/>
      <c r="U10" s="60"/>
      <c r="V10" s="60"/>
      <c r="W10" s="60">
        <v>1527487</v>
      </c>
      <c r="X10" s="60">
        <v>5190111</v>
      </c>
      <c r="Y10" s="60">
        <v>-3662624</v>
      </c>
      <c r="Z10" s="140">
        <v>-70.57</v>
      </c>
      <c r="AA10" s="155">
        <v>6324012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11102000</v>
      </c>
      <c r="F12" s="60">
        <v>19365477</v>
      </c>
      <c r="G12" s="60">
        <v>1524665</v>
      </c>
      <c r="H12" s="60">
        <v>1409716</v>
      </c>
      <c r="I12" s="60">
        <v>793842</v>
      </c>
      <c r="J12" s="60">
        <v>3728223</v>
      </c>
      <c r="K12" s="60">
        <v>736808</v>
      </c>
      <c r="L12" s="60">
        <v>736808</v>
      </c>
      <c r="M12" s="60">
        <v>715564</v>
      </c>
      <c r="N12" s="60">
        <v>2189180</v>
      </c>
      <c r="O12" s="60">
        <v>1679314</v>
      </c>
      <c r="P12" s="60">
        <v>1679314</v>
      </c>
      <c r="Q12" s="60"/>
      <c r="R12" s="60">
        <v>3358628</v>
      </c>
      <c r="S12" s="60"/>
      <c r="T12" s="60"/>
      <c r="U12" s="60"/>
      <c r="V12" s="60"/>
      <c r="W12" s="60">
        <v>9276031</v>
      </c>
      <c r="X12" s="60">
        <v>6286156</v>
      </c>
      <c r="Y12" s="60">
        <v>2989875</v>
      </c>
      <c r="Z12" s="140">
        <v>47.56</v>
      </c>
      <c r="AA12" s="155">
        <v>19365477</v>
      </c>
    </row>
    <row r="13" spans="1:27" ht="12.75">
      <c r="A13" s="138" t="s">
        <v>82</v>
      </c>
      <c r="B13" s="136"/>
      <c r="C13" s="155"/>
      <c r="D13" s="155"/>
      <c r="E13" s="156">
        <v>2102000</v>
      </c>
      <c r="F13" s="60">
        <v>2444072</v>
      </c>
      <c r="G13" s="60">
        <v>176993</v>
      </c>
      <c r="H13" s="60">
        <v>34530</v>
      </c>
      <c r="I13" s="60">
        <v>34456</v>
      </c>
      <c r="J13" s="60">
        <v>245979</v>
      </c>
      <c r="K13" s="60">
        <v>34606</v>
      </c>
      <c r="L13" s="60">
        <v>34606</v>
      </c>
      <c r="M13" s="60">
        <v>34606</v>
      </c>
      <c r="N13" s="60">
        <v>103818</v>
      </c>
      <c r="O13" s="60">
        <v>34695</v>
      </c>
      <c r="P13" s="60">
        <v>34695</v>
      </c>
      <c r="Q13" s="60"/>
      <c r="R13" s="60">
        <v>69390</v>
      </c>
      <c r="S13" s="60"/>
      <c r="T13" s="60"/>
      <c r="U13" s="60"/>
      <c r="V13" s="60"/>
      <c r="W13" s="60">
        <v>419187</v>
      </c>
      <c r="X13" s="60">
        <v>312601</v>
      </c>
      <c r="Y13" s="60">
        <v>106586</v>
      </c>
      <c r="Z13" s="140">
        <v>34.1</v>
      </c>
      <c r="AA13" s="155">
        <v>2444072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67464000</v>
      </c>
      <c r="F15" s="100">
        <f t="shared" si="2"/>
        <v>96937947</v>
      </c>
      <c r="G15" s="100">
        <f t="shared" si="2"/>
        <v>812060</v>
      </c>
      <c r="H15" s="100">
        <f t="shared" si="2"/>
        <v>65498</v>
      </c>
      <c r="I15" s="100">
        <f t="shared" si="2"/>
        <v>1293066</v>
      </c>
      <c r="J15" s="100">
        <f t="shared" si="2"/>
        <v>2170624</v>
      </c>
      <c r="K15" s="100">
        <f t="shared" si="2"/>
        <v>46332</v>
      </c>
      <c r="L15" s="100">
        <f t="shared" si="2"/>
        <v>46332</v>
      </c>
      <c r="M15" s="100">
        <f t="shared" si="2"/>
        <v>51569</v>
      </c>
      <c r="N15" s="100">
        <f t="shared" si="2"/>
        <v>144233</v>
      </c>
      <c r="O15" s="100">
        <f t="shared" si="2"/>
        <v>51569</v>
      </c>
      <c r="P15" s="100">
        <f t="shared" si="2"/>
        <v>51569</v>
      </c>
      <c r="Q15" s="100">
        <f t="shared" si="2"/>
        <v>0</v>
      </c>
      <c r="R15" s="100">
        <f t="shared" si="2"/>
        <v>103138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2417995</v>
      </c>
      <c r="X15" s="100">
        <f t="shared" si="2"/>
        <v>10693098</v>
      </c>
      <c r="Y15" s="100">
        <f t="shared" si="2"/>
        <v>-8275103</v>
      </c>
      <c r="Z15" s="137">
        <f>+IF(X15&lt;&gt;0,+(Y15/X15)*100,0)</f>
        <v>-77.38732965881357</v>
      </c>
      <c r="AA15" s="153">
        <f>SUM(AA16:AA18)</f>
        <v>96937947</v>
      </c>
    </row>
    <row r="16" spans="1:27" ht="12.75">
      <c r="A16" s="138" t="s">
        <v>85</v>
      </c>
      <c r="B16" s="136"/>
      <c r="C16" s="155"/>
      <c r="D16" s="155"/>
      <c r="E16" s="156">
        <v>292000</v>
      </c>
      <c r="F16" s="60">
        <v>3327391</v>
      </c>
      <c r="G16" s="60">
        <v>3217</v>
      </c>
      <c r="H16" s="60">
        <v>10210</v>
      </c>
      <c r="I16" s="60">
        <v>41163</v>
      </c>
      <c r="J16" s="60">
        <v>54590</v>
      </c>
      <c r="K16" s="60">
        <v>15937</v>
      </c>
      <c r="L16" s="60">
        <v>15937</v>
      </c>
      <c r="M16" s="60">
        <v>4545</v>
      </c>
      <c r="N16" s="60">
        <v>36419</v>
      </c>
      <c r="O16" s="60">
        <v>4545</v>
      </c>
      <c r="P16" s="60">
        <v>4545</v>
      </c>
      <c r="Q16" s="60"/>
      <c r="R16" s="60">
        <v>9090</v>
      </c>
      <c r="S16" s="60"/>
      <c r="T16" s="60"/>
      <c r="U16" s="60"/>
      <c r="V16" s="60"/>
      <c r="W16" s="60">
        <v>100099</v>
      </c>
      <c r="X16" s="60">
        <v>172167</v>
      </c>
      <c r="Y16" s="60">
        <v>-72068</v>
      </c>
      <c r="Z16" s="140">
        <v>-41.86</v>
      </c>
      <c r="AA16" s="155">
        <v>3327391</v>
      </c>
    </row>
    <row r="17" spans="1:27" ht="12.75">
      <c r="A17" s="138" t="s">
        <v>86</v>
      </c>
      <c r="B17" s="136"/>
      <c r="C17" s="155"/>
      <c r="D17" s="155"/>
      <c r="E17" s="156">
        <v>66147000</v>
      </c>
      <c r="F17" s="60">
        <v>93610556</v>
      </c>
      <c r="G17" s="60">
        <v>776777</v>
      </c>
      <c r="H17" s="60">
        <v>55288</v>
      </c>
      <c r="I17" s="60">
        <v>1251903</v>
      </c>
      <c r="J17" s="60">
        <v>2083968</v>
      </c>
      <c r="K17" s="60">
        <v>30395</v>
      </c>
      <c r="L17" s="60">
        <v>30395</v>
      </c>
      <c r="M17" s="60">
        <v>47024</v>
      </c>
      <c r="N17" s="60">
        <v>107814</v>
      </c>
      <c r="O17" s="60">
        <v>47024</v>
      </c>
      <c r="P17" s="60">
        <v>47024</v>
      </c>
      <c r="Q17" s="60"/>
      <c r="R17" s="60">
        <v>94048</v>
      </c>
      <c r="S17" s="60"/>
      <c r="T17" s="60"/>
      <c r="U17" s="60"/>
      <c r="V17" s="60"/>
      <c r="W17" s="60">
        <v>2285830</v>
      </c>
      <c r="X17" s="60">
        <v>9717201</v>
      </c>
      <c r="Y17" s="60">
        <v>-7431371</v>
      </c>
      <c r="Z17" s="140">
        <v>-76.48</v>
      </c>
      <c r="AA17" s="155">
        <v>93610556</v>
      </c>
    </row>
    <row r="18" spans="1:27" ht="12.75">
      <c r="A18" s="138" t="s">
        <v>87</v>
      </c>
      <c r="B18" s="136"/>
      <c r="C18" s="155"/>
      <c r="D18" s="155"/>
      <c r="E18" s="156">
        <v>1025000</v>
      </c>
      <c r="F18" s="60"/>
      <c r="G18" s="60">
        <v>32066</v>
      </c>
      <c r="H18" s="60"/>
      <c r="I18" s="60"/>
      <c r="J18" s="60">
        <v>32066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32066</v>
      </c>
      <c r="X18" s="60">
        <v>803730</v>
      </c>
      <c r="Y18" s="60">
        <v>-771664</v>
      </c>
      <c r="Z18" s="140">
        <v>-96.01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369368783</v>
      </c>
      <c r="F19" s="100">
        <f t="shared" si="3"/>
        <v>310229620</v>
      </c>
      <c r="G19" s="100">
        <f t="shared" si="3"/>
        <v>39223478</v>
      </c>
      <c r="H19" s="100">
        <f t="shared" si="3"/>
        <v>52682653</v>
      </c>
      <c r="I19" s="100">
        <f t="shared" si="3"/>
        <v>24004905</v>
      </c>
      <c r="J19" s="100">
        <f t="shared" si="3"/>
        <v>115911036</v>
      </c>
      <c r="K19" s="100">
        <f t="shared" si="3"/>
        <v>25978770</v>
      </c>
      <c r="L19" s="100">
        <f t="shared" si="3"/>
        <v>25978770</v>
      </c>
      <c r="M19" s="100">
        <f t="shared" si="3"/>
        <v>29830117</v>
      </c>
      <c r="N19" s="100">
        <f t="shared" si="3"/>
        <v>81787657</v>
      </c>
      <c r="O19" s="100">
        <f t="shared" si="3"/>
        <v>30107701</v>
      </c>
      <c r="P19" s="100">
        <f t="shared" si="3"/>
        <v>30107701</v>
      </c>
      <c r="Q19" s="100">
        <f t="shared" si="3"/>
        <v>0</v>
      </c>
      <c r="R19" s="100">
        <f t="shared" si="3"/>
        <v>60215402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257914095</v>
      </c>
      <c r="X19" s="100">
        <f t="shared" si="3"/>
        <v>288432660</v>
      </c>
      <c r="Y19" s="100">
        <f t="shared" si="3"/>
        <v>-30518565</v>
      </c>
      <c r="Z19" s="137">
        <f>+IF(X19&lt;&gt;0,+(Y19/X19)*100,0)</f>
        <v>-10.580828467899577</v>
      </c>
      <c r="AA19" s="153">
        <f>SUM(AA20:AA23)</f>
        <v>310229620</v>
      </c>
    </row>
    <row r="20" spans="1:27" ht="12.75">
      <c r="A20" s="138" t="s">
        <v>89</v>
      </c>
      <c r="B20" s="136"/>
      <c r="C20" s="155"/>
      <c r="D20" s="155"/>
      <c r="E20" s="156">
        <v>329668242</v>
      </c>
      <c r="F20" s="60">
        <v>297240142</v>
      </c>
      <c r="G20" s="60">
        <v>33272261</v>
      </c>
      <c r="H20" s="60">
        <v>41346292</v>
      </c>
      <c r="I20" s="60">
        <v>21458473</v>
      </c>
      <c r="J20" s="60">
        <v>96077026</v>
      </c>
      <c r="K20" s="60">
        <v>24132538</v>
      </c>
      <c r="L20" s="60">
        <v>24132538</v>
      </c>
      <c r="M20" s="60">
        <v>24612052</v>
      </c>
      <c r="N20" s="60">
        <v>72877128</v>
      </c>
      <c r="O20" s="60">
        <v>24727831</v>
      </c>
      <c r="P20" s="60">
        <v>24727831</v>
      </c>
      <c r="Q20" s="60"/>
      <c r="R20" s="60">
        <v>49455662</v>
      </c>
      <c r="S20" s="60"/>
      <c r="T20" s="60"/>
      <c r="U20" s="60"/>
      <c r="V20" s="60"/>
      <c r="W20" s="60">
        <v>218409816</v>
      </c>
      <c r="X20" s="60">
        <v>252647009</v>
      </c>
      <c r="Y20" s="60">
        <v>-34237193</v>
      </c>
      <c r="Z20" s="140">
        <v>-13.55</v>
      </c>
      <c r="AA20" s="155">
        <v>297240142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39700541</v>
      </c>
      <c r="F23" s="60">
        <v>12989478</v>
      </c>
      <c r="G23" s="60">
        <v>5951217</v>
      </c>
      <c r="H23" s="60">
        <v>11336361</v>
      </c>
      <c r="I23" s="60">
        <v>2546432</v>
      </c>
      <c r="J23" s="60">
        <v>19834010</v>
      </c>
      <c r="K23" s="60">
        <v>1846232</v>
      </c>
      <c r="L23" s="60">
        <v>1846232</v>
      </c>
      <c r="M23" s="60">
        <v>5218065</v>
      </c>
      <c r="N23" s="60">
        <v>8910529</v>
      </c>
      <c r="O23" s="60">
        <v>5379870</v>
      </c>
      <c r="P23" s="60">
        <v>5379870</v>
      </c>
      <c r="Q23" s="60"/>
      <c r="R23" s="60">
        <v>10759740</v>
      </c>
      <c r="S23" s="60"/>
      <c r="T23" s="60"/>
      <c r="U23" s="60"/>
      <c r="V23" s="60"/>
      <c r="W23" s="60">
        <v>39504279</v>
      </c>
      <c r="X23" s="60">
        <v>35785651</v>
      </c>
      <c r="Y23" s="60">
        <v>3718628</v>
      </c>
      <c r="Z23" s="140">
        <v>10.39</v>
      </c>
      <c r="AA23" s="155">
        <v>12989478</v>
      </c>
    </row>
    <row r="24" spans="1:27" ht="12.75">
      <c r="A24" s="135" t="s">
        <v>93</v>
      </c>
      <c r="B24" s="142" t="s">
        <v>94</v>
      </c>
      <c r="C24" s="153"/>
      <c r="D24" s="153"/>
      <c r="E24" s="154">
        <v>196000</v>
      </c>
      <c r="F24" s="100"/>
      <c r="G24" s="100">
        <v>4050</v>
      </c>
      <c r="H24" s="100"/>
      <c r="I24" s="100"/>
      <c r="J24" s="100">
        <v>4050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4050</v>
      </c>
      <c r="X24" s="100">
        <v>141830</v>
      </c>
      <c r="Y24" s="100">
        <v>-137780</v>
      </c>
      <c r="Z24" s="137">
        <v>-97.14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844589181</v>
      </c>
      <c r="F25" s="73">
        <f t="shared" si="4"/>
        <v>711952073</v>
      </c>
      <c r="G25" s="73">
        <f t="shared" si="4"/>
        <v>99954183</v>
      </c>
      <c r="H25" s="73">
        <f t="shared" si="4"/>
        <v>99255113</v>
      </c>
      <c r="I25" s="73">
        <f t="shared" si="4"/>
        <v>48182040</v>
      </c>
      <c r="J25" s="73">
        <f t="shared" si="4"/>
        <v>247391336</v>
      </c>
      <c r="K25" s="73">
        <f t="shared" si="4"/>
        <v>39492326</v>
      </c>
      <c r="L25" s="73">
        <f t="shared" si="4"/>
        <v>39492326</v>
      </c>
      <c r="M25" s="73">
        <f t="shared" si="4"/>
        <v>99045669</v>
      </c>
      <c r="N25" s="73">
        <f t="shared" si="4"/>
        <v>178030321</v>
      </c>
      <c r="O25" s="73">
        <f t="shared" si="4"/>
        <v>99994467</v>
      </c>
      <c r="P25" s="73">
        <f t="shared" si="4"/>
        <v>195454685</v>
      </c>
      <c r="Q25" s="73">
        <f t="shared" si="4"/>
        <v>90776173</v>
      </c>
      <c r="R25" s="73">
        <f t="shared" si="4"/>
        <v>386225325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811646982</v>
      </c>
      <c r="X25" s="73">
        <f t="shared" si="4"/>
        <v>527821588</v>
      </c>
      <c r="Y25" s="73">
        <f t="shared" si="4"/>
        <v>283825394</v>
      </c>
      <c r="Z25" s="170">
        <f>+IF(X25&lt;&gt;0,+(Y25/X25)*100,0)</f>
        <v>53.772979440924274</v>
      </c>
      <c r="AA25" s="168">
        <f>+AA5+AA9+AA15+AA19+AA24</f>
        <v>711952073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212144950</v>
      </c>
      <c r="F28" s="100">
        <f t="shared" si="5"/>
        <v>184441402</v>
      </c>
      <c r="G28" s="100">
        <f t="shared" si="5"/>
        <v>6005501</v>
      </c>
      <c r="H28" s="100">
        <f t="shared" si="5"/>
        <v>10510060</v>
      </c>
      <c r="I28" s="100">
        <f t="shared" si="5"/>
        <v>9621292</v>
      </c>
      <c r="J28" s="100">
        <f t="shared" si="5"/>
        <v>26136853</v>
      </c>
      <c r="K28" s="100">
        <f t="shared" si="5"/>
        <v>12353685</v>
      </c>
      <c r="L28" s="100">
        <f t="shared" si="5"/>
        <v>12353685</v>
      </c>
      <c r="M28" s="100">
        <f t="shared" si="5"/>
        <v>10178447</v>
      </c>
      <c r="N28" s="100">
        <f t="shared" si="5"/>
        <v>34885817</v>
      </c>
      <c r="O28" s="100">
        <f t="shared" si="5"/>
        <v>10178447</v>
      </c>
      <c r="P28" s="100">
        <f t="shared" si="5"/>
        <v>9331797</v>
      </c>
      <c r="Q28" s="100">
        <f t="shared" si="5"/>
        <v>54835728</v>
      </c>
      <c r="R28" s="100">
        <f t="shared" si="5"/>
        <v>74345972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135368642</v>
      </c>
      <c r="X28" s="100">
        <f t="shared" si="5"/>
        <v>140934469</v>
      </c>
      <c r="Y28" s="100">
        <f t="shared" si="5"/>
        <v>-5565827</v>
      </c>
      <c r="Z28" s="137">
        <f>+IF(X28&lt;&gt;0,+(Y28/X28)*100,0)</f>
        <v>-3.9492304753353134</v>
      </c>
      <c r="AA28" s="153">
        <f>SUM(AA29:AA31)</f>
        <v>184441402</v>
      </c>
    </row>
    <row r="29" spans="1:27" ht="12.75">
      <c r="A29" s="138" t="s">
        <v>75</v>
      </c>
      <c r="B29" s="136"/>
      <c r="C29" s="155"/>
      <c r="D29" s="155"/>
      <c r="E29" s="156">
        <v>113816950</v>
      </c>
      <c r="F29" s="60">
        <v>129391912</v>
      </c>
      <c r="G29" s="60">
        <v>5030901</v>
      </c>
      <c r="H29" s="60">
        <v>6150391</v>
      </c>
      <c r="I29" s="60">
        <v>7212255</v>
      </c>
      <c r="J29" s="60">
        <v>18393547</v>
      </c>
      <c r="K29" s="60">
        <v>8558484</v>
      </c>
      <c r="L29" s="60">
        <v>8558484</v>
      </c>
      <c r="M29" s="60">
        <v>6114202</v>
      </c>
      <c r="N29" s="60">
        <v>23231170</v>
      </c>
      <c r="O29" s="60">
        <v>6114202</v>
      </c>
      <c r="P29" s="60">
        <v>6362736</v>
      </c>
      <c r="Q29" s="60">
        <v>54835728</v>
      </c>
      <c r="R29" s="60">
        <v>67312666</v>
      </c>
      <c r="S29" s="60"/>
      <c r="T29" s="60"/>
      <c r="U29" s="60"/>
      <c r="V29" s="60"/>
      <c r="W29" s="60">
        <v>108937383</v>
      </c>
      <c r="X29" s="60">
        <v>69352793</v>
      </c>
      <c r="Y29" s="60">
        <v>39584590</v>
      </c>
      <c r="Z29" s="140">
        <v>57.08</v>
      </c>
      <c r="AA29" s="155">
        <v>129391912</v>
      </c>
    </row>
    <row r="30" spans="1:27" ht="12.75">
      <c r="A30" s="138" t="s">
        <v>76</v>
      </c>
      <c r="B30" s="136"/>
      <c r="C30" s="157"/>
      <c r="D30" s="157"/>
      <c r="E30" s="158">
        <v>50792000</v>
      </c>
      <c r="F30" s="159">
        <v>33921243</v>
      </c>
      <c r="G30" s="159">
        <v>490829</v>
      </c>
      <c r="H30" s="159">
        <v>3036962</v>
      </c>
      <c r="I30" s="159">
        <v>1624382</v>
      </c>
      <c r="J30" s="159">
        <v>5152173</v>
      </c>
      <c r="K30" s="159">
        <v>2608384</v>
      </c>
      <c r="L30" s="159">
        <v>2608384</v>
      </c>
      <c r="M30" s="159">
        <v>2283391</v>
      </c>
      <c r="N30" s="159">
        <v>7500159</v>
      </c>
      <c r="O30" s="159">
        <v>2283391</v>
      </c>
      <c r="P30" s="159">
        <v>1188207</v>
      </c>
      <c r="Q30" s="159"/>
      <c r="R30" s="159">
        <v>3471598</v>
      </c>
      <c r="S30" s="159"/>
      <c r="T30" s="159"/>
      <c r="U30" s="159"/>
      <c r="V30" s="159"/>
      <c r="W30" s="159">
        <v>16123930</v>
      </c>
      <c r="X30" s="159">
        <v>35606234</v>
      </c>
      <c r="Y30" s="159">
        <v>-19482304</v>
      </c>
      <c r="Z30" s="141">
        <v>-54.72</v>
      </c>
      <c r="AA30" s="157">
        <v>33921243</v>
      </c>
    </row>
    <row r="31" spans="1:27" ht="12.75">
      <c r="A31" s="138" t="s">
        <v>77</v>
      </c>
      <c r="B31" s="136"/>
      <c r="C31" s="155"/>
      <c r="D31" s="155"/>
      <c r="E31" s="156">
        <v>47536000</v>
      </c>
      <c r="F31" s="60">
        <v>21128247</v>
      </c>
      <c r="G31" s="60">
        <v>483771</v>
      </c>
      <c r="H31" s="60">
        <v>1322707</v>
      </c>
      <c r="I31" s="60">
        <v>784655</v>
      </c>
      <c r="J31" s="60">
        <v>2591133</v>
      </c>
      <c r="K31" s="60">
        <v>1186817</v>
      </c>
      <c r="L31" s="60">
        <v>1186817</v>
      </c>
      <c r="M31" s="60">
        <v>1780854</v>
      </c>
      <c r="N31" s="60">
        <v>4154488</v>
      </c>
      <c r="O31" s="60">
        <v>1780854</v>
      </c>
      <c r="P31" s="60">
        <v>1780854</v>
      </c>
      <c r="Q31" s="60"/>
      <c r="R31" s="60">
        <v>3561708</v>
      </c>
      <c r="S31" s="60"/>
      <c r="T31" s="60"/>
      <c r="U31" s="60"/>
      <c r="V31" s="60"/>
      <c r="W31" s="60">
        <v>10307329</v>
      </c>
      <c r="X31" s="60">
        <v>35975442</v>
      </c>
      <c r="Y31" s="60">
        <v>-25668113</v>
      </c>
      <c r="Z31" s="140">
        <v>-71.35</v>
      </c>
      <c r="AA31" s="155">
        <v>21128247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74006000</v>
      </c>
      <c r="F32" s="100">
        <f t="shared" si="6"/>
        <v>107825137</v>
      </c>
      <c r="G32" s="100">
        <f t="shared" si="6"/>
        <v>3651248</v>
      </c>
      <c r="H32" s="100">
        <f t="shared" si="6"/>
        <v>6623087</v>
      </c>
      <c r="I32" s="100">
        <f t="shared" si="6"/>
        <v>6560743</v>
      </c>
      <c r="J32" s="100">
        <f t="shared" si="6"/>
        <v>16835078</v>
      </c>
      <c r="K32" s="100">
        <f t="shared" si="6"/>
        <v>7549136</v>
      </c>
      <c r="L32" s="100">
        <f t="shared" si="6"/>
        <v>7549136</v>
      </c>
      <c r="M32" s="100">
        <f t="shared" si="6"/>
        <v>9257438</v>
      </c>
      <c r="N32" s="100">
        <f t="shared" si="6"/>
        <v>24355710</v>
      </c>
      <c r="O32" s="100">
        <f t="shared" si="6"/>
        <v>9257438</v>
      </c>
      <c r="P32" s="100">
        <f t="shared" si="6"/>
        <v>9257438</v>
      </c>
      <c r="Q32" s="100">
        <f t="shared" si="6"/>
        <v>0</v>
      </c>
      <c r="R32" s="100">
        <f t="shared" si="6"/>
        <v>18514876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59705664</v>
      </c>
      <c r="X32" s="100">
        <f t="shared" si="6"/>
        <v>52285412</v>
      </c>
      <c r="Y32" s="100">
        <f t="shared" si="6"/>
        <v>7420252</v>
      </c>
      <c r="Z32" s="137">
        <f>+IF(X32&lt;&gt;0,+(Y32/X32)*100,0)</f>
        <v>14.191820846701944</v>
      </c>
      <c r="AA32" s="153">
        <f>SUM(AA33:AA37)</f>
        <v>107825137</v>
      </c>
    </row>
    <row r="33" spans="1:27" ht="12.75">
      <c r="A33" s="138" t="s">
        <v>79</v>
      </c>
      <c r="B33" s="136"/>
      <c r="C33" s="155"/>
      <c r="D33" s="155"/>
      <c r="E33" s="156">
        <v>16360000</v>
      </c>
      <c r="F33" s="60">
        <v>57048093</v>
      </c>
      <c r="G33" s="60">
        <v>790882</v>
      </c>
      <c r="H33" s="60">
        <v>3328199</v>
      </c>
      <c r="I33" s="60">
        <v>3100290</v>
      </c>
      <c r="J33" s="60">
        <v>7219371</v>
      </c>
      <c r="K33" s="60">
        <v>4383279</v>
      </c>
      <c r="L33" s="60">
        <v>4383279</v>
      </c>
      <c r="M33" s="60">
        <v>5763782</v>
      </c>
      <c r="N33" s="60">
        <v>14530340</v>
      </c>
      <c r="O33" s="60">
        <v>5763782</v>
      </c>
      <c r="P33" s="60">
        <v>5763782</v>
      </c>
      <c r="Q33" s="60"/>
      <c r="R33" s="60">
        <v>11527564</v>
      </c>
      <c r="S33" s="60"/>
      <c r="T33" s="60"/>
      <c r="U33" s="60"/>
      <c r="V33" s="60"/>
      <c r="W33" s="60">
        <v>33277275</v>
      </c>
      <c r="X33" s="60">
        <v>10381545</v>
      </c>
      <c r="Y33" s="60">
        <v>22895730</v>
      </c>
      <c r="Z33" s="140">
        <v>220.54</v>
      </c>
      <c r="AA33" s="155">
        <v>57048093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33389000</v>
      </c>
      <c r="F35" s="60">
        <v>43019186</v>
      </c>
      <c r="G35" s="60">
        <v>2080677</v>
      </c>
      <c r="H35" s="60">
        <v>2801028</v>
      </c>
      <c r="I35" s="60">
        <v>2853930</v>
      </c>
      <c r="J35" s="60">
        <v>7735635</v>
      </c>
      <c r="K35" s="60">
        <v>2853457</v>
      </c>
      <c r="L35" s="60">
        <v>2853457</v>
      </c>
      <c r="M35" s="60">
        <v>3016712</v>
      </c>
      <c r="N35" s="60">
        <v>8723626</v>
      </c>
      <c r="O35" s="60">
        <v>3016712</v>
      </c>
      <c r="P35" s="60">
        <v>3016712</v>
      </c>
      <c r="Q35" s="60"/>
      <c r="R35" s="60">
        <v>6033424</v>
      </c>
      <c r="S35" s="60"/>
      <c r="T35" s="60"/>
      <c r="U35" s="60"/>
      <c r="V35" s="60"/>
      <c r="W35" s="60">
        <v>22492685</v>
      </c>
      <c r="X35" s="60">
        <v>25092219</v>
      </c>
      <c r="Y35" s="60">
        <v>-2599534</v>
      </c>
      <c r="Z35" s="140">
        <v>-10.36</v>
      </c>
      <c r="AA35" s="155">
        <v>43019186</v>
      </c>
    </row>
    <row r="36" spans="1:27" ht="12.75">
      <c r="A36" s="138" t="s">
        <v>82</v>
      </c>
      <c r="B36" s="136"/>
      <c r="C36" s="155"/>
      <c r="D36" s="155"/>
      <c r="E36" s="156">
        <v>12328000</v>
      </c>
      <c r="F36" s="60">
        <v>7757858</v>
      </c>
      <c r="G36" s="60">
        <v>491601</v>
      </c>
      <c r="H36" s="60">
        <v>493860</v>
      </c>
      <c r="I36" s="60">
        <v>606523</v>
      </c>
      <c r="J36" s="60">
        <v>1591984</v>
      </c>
      <c r="K36" s="60">
        <v>312400</v>
      </c>
      <c r="L36" s="60">
        <v>312400</v>
      </c>
      <c r="M36" s="60">
        <v>476944</v>
      </c>
      <c r="N36" s="60">
        <v>1101744</v>
      </c>
      <c r="O36" s="60">
        <v>476944</v>
      </c>
      <c r="P36" s="60">
        <v>476944</v>
      </c>
      <c r="Q36" s="60"/>
      <c r="R36" s="60">
        <v>953888</v>
      </c>
      <c r="S36" s="60"/>
      <c r="T36" s="60"/>
      <c r="U36" s="60"/>
      <c r="V36" s="60"/>
      <c r="W36" s="60">
        <v>3647616</v>
      </c>
      <c r="X36" s="60">
        <v>7780577</v>
      </c>
      <c r="Y36" s="60">
        <v>-4132961</v>
      </c>
      <c r="Z36" s="140">
        <v>-53.12</v>
      </c>
      <c r="AA36" s="155">
        <v>7757858</v>
      </c>
    </row>
    <row r="37" spans="1:27" ht="12.75">
      <c r="A37" s="138" t="s">
        <v>83</v>
      </c>
      <c r="B37" s="136"/>
      <c r="C37" s="157"/>
      <c r="D37" s="157"/>
      <c r="E37" s="158">
        <v>11929000</v>
      </c>
      <c r="F37" s="159"/>
      <c r="G37" s="159">
        <v>288088</v>
      </c>
      <c r="H37" s="159"/>
      <c r="I37" s="159"/>
      <c r="J37" s="159">
        <v>288088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288088</v>
      </c>
      <c r="X37" s="159">
        <v>9031071</v>
      </c>
      <c r="Y37" s="159">
        <v>-8742983</v>
      </c>
      <c r="Z37" s="141">
        <v>-96.81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154782000</v>
      </c>
      <c r="F38" s="100">
        <f t="shared" si="7"/>
        <v>89735173</v>
      </c>
      <c r="G38" s="100">
        <f t="shared" si="7"/>
        <v>5867502</v>
      </c>
      <c r="H38" s="100">
        <f t="shared" si="7"/>
        <v>3822090</v>
      </c>
      <c r="I38" s="100">
        <f t="shared" si="7"/>
        <v>3810791</v>
      </c>
      <c r="J38" s="100">
        <f t="shared" si="7"/>
        <v>13500383</v>
      </c>
      <c r="K38" s="100">
        <f t="shared" si="7"/>
        <v>6358693</v>
      </c>
      <c r="L38" s="100">
        <f t="shared" si="7"/>
        <v>6358693</v>
      </c>
      <c r="M38" s="100">
        <f t="shared" si="7"/>
        <v>38985740</v>
      </c>
      <c r="N38" s="100">
        <f t="shared" si="7"/>
        <v>51703126</v>
      </c>
      <c r="O38" s="100">
        <f t="shared" si="7"/>
        <v>15632936</v>
      </c>
      <c r="P38" s="100">
        <f t="shared" si="7"/>
        <v>15632936</v>
      </c>
      <c r="Q38" s="100">
        <f t="shared" si="7"/>
        <v>0</v>
      </c>
      <c r="R38" s="100">
        <f t="shared" si="7"/>
        <v>31265872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96469381</v>
      </c>
      <c r="X38" s="100">
        <f t="shared" si="7"/>
        <v>116061767</v>
      </c>
      <c r="Y38" s="100">
        <f t="shared" si="7"/>
        <v>-19592386</v>
      </c>
      <c r="Z38" s="137">
        <f>+IF(X38&lt;&gt;0,+(Y38/X38)*100,0)</f>
        <v>-16.880999235519134</v>
      </c>
      <c r="AA38" s="153">
        <f>SUM(AA39:AA41)</f>
        <v>89735173</v>
      </c>
    </row>
    <row r="39" spans="1:27" ht="12.75">
      <c r="A39" s="138" t="s">
        <v>85</v>
      </c>
      <c r="B39" s="136"/>
      <c r="C39" s="155"/>
      <c r="D39" s="155"/>
      <c r="E39" s="156">
        <v>25435000</v>
      </c>
      <c r="F39" s="60">
        <v>16418827</v>
      </c>
      <c r="G39" s="60">
        <v>1528545</v>
      </c>
      <c r="H39" s="60">
        <v>1124137</v>
      </c>
      <c r="I39" s="60">
        <v>1560488</v>
      </c>
      <c r="J39" s="60">
        <v>4213170</v>
      </c>
      <c r="K39" s="60">
        <v>1029973</v>
      </c>
      <c r="L39" s="60">
        <v>1029973</v>
      </c>
      <c r="M39" s="60">
        <v>1113431</v>
      </c>
      <c r="N39" s="60">
        <v>3173377</v>
      </c>
      <c r="O39" s="60">
        <v>1113431</v>
      </c>
      <c r="P39" s="60">
        <v>1113431</v>
      </c>
      <c r="Q39" s="60"/>
      <c r="R39" s="60">
        <v>2226862</v>
      </c>
      <c r="S39" s="60"/>
      <c r="T39" s="60"/>
      <c r="U39" s="60"/>
      <c r="V39" s="60"/>
      <c r="W39" s="60">
        <v>9613409</v>
      </c>
      <c r="X39" s="60">
        <v>18972322</v>
      </c>
      <c r="Y39" s="60">
        <v>-9358913</v>
      </c>
      <c r="Z39" s="140">
        <v>-49.33</v>
      </c>
      <c r="AA39" s="155">
        <v>16418827</v>
      </c>
    </row>
    <row r="40" spans="1:27" ht="12.75">
      <c r="A40" s="138" t="s">
        <v>86</v>
      </c>
      <c r="B40" s="136"/>
      <c r="C40" s="155"/>
      <c r="D40" s="155"/>
      <c r="E40" s="156">
        <v>97101000</v>
      </c>
      <c r="F40" s="60">
        <v>73316346</v>
      </c>
      <c r="G40" s="60">
        <v>2887499</v>
      </c>
      <c r="H40" s="60">
        <v>2697953</v>
      </c>
      <c r="I40" s="60">
        <v>2250303</v>
      </c>
      <c r="J40" s="60">
        <v>7835755</v>
      </c>
      <c r="K40" s="60">
        <v>5328720</v>
      </c>
      <c r="L40" s="60">
        <v>5328720</v>
      </c>
      <c r="M40" s="60">
        <v>37872309</v>
      </c>
      <c r="N40" s="60">
        <v>48529749</v>
      </c>
      <c r="O40" s="60">
        <v>14519505</v>
      </c>
      <c r="P40" s="60">
        <v>14519505</v>
      </c>
      <c r="Q40" s="60"/>
      <c r="R40" s="60">
        <v>29039010</v>
      </c>
      <c r="S40" s="60"/>
      <c r="T40" s="60"/>
      <c r="U40" s="60"/>
      <c r="V40" s="60"/>
      <c r="W40" s="60">
        <v>85404514</v>
      </c>
      <c r="X40" s="60">
        <v>72904465</v>
      </c>
      <c r="Y40" s="60">
        <v>12500049</v>
      </c>
      <c r="Z40" s="140">
        <v>17.15</v>
      </c>
      <c r="AA40" s="155">
        <v>73316346</v>
      </c>
    </row>
    <row r="41" spans="1:27" ht="12.75">
      <c r="A41" s="138" t="s">
        <v>87</v>
      </c>
      <c r="B41" s="136"/>
      <c r="C41" s="155"/>
      <c r="D41" s="155"/>
      <c r="E41" s="156">
        <v>32246000</v>
      </c>
      <c r="F41" s="60"/>
      <c r="G41" s="60">
        <v>1451458</v>
      </c>
      <c r="H41" s="60"/>
      <c r="I41" s="60"/>
      <c r="J41" s="60">
        <v>1451458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1451458</v>
      </c>
      <c r="X41" s="60">
        <v>24184980</v>
      </c>
      <c r="Y41" s="60">
        <v>-22733522</v>
      </c>
      <c r="Z41" s="140">
        <v>-94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288686000</v>
      </c>
      <c r="F42" s="100">
        <f t="shared" si="8"/>
        <v>273653382</v>
      </c>
      <c r="G42" s="100">
        <f t="shared" si="8"/>
        <v>6642262</v>
      </c>
      <c r="H42" s="100">
        <f t="shared" si="8"/>
        <v>31334546</v>
      </c>
      <c r="I42" s="100">
        <f t="shared" si="8"/>
        <v>19985634</v>
      </c>
      <c r="J42" s="100">
        <f t="shared" si="8"/>
        <v>57962442</v>
      </c>
      <c r="K42" s="100">
        <f t="shared" si="8"/>
        <v>6918760</v>
      </c>
      <c r="L42" s="100">
        <f t="shared" si="8"/>
        <v>20908166</v>
      </c>
      <c r="M42" s="100">
        <f t="shared" si="8"/>
        <v>11207225</v>
      </c>
      <c r="N42" s="100">
        <f t="shared" si="8"/>
        <v>39034151</v>
      </c>
      <c r="O42" s="100">
        <f t="shared" si="8"/>
        <v>22431683</v>
      </c>
      <c r="P42" s="100">
        <f t="shared" si="8"/>
        <v>22431683</v>
      </c>
      <c r="Q42" s="100">
        <f t="shared" si="8"/>
        <v>0</v>
      </c>
      <c r="R42" s="100">
        <f t="shared" si="8"/>
        <v>44863366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141859959</v>
      </c>
      <c r="X42" s="100">
        <f t="shared" si="8"/>
        <v>200223682</v>
      </c>
      <c r="Y42" s="100">
        <f t="shared" si="8"/>
        <v>-58363723</v>
      </c>
      <c r="Z42" s="137">
        <f>+IF(X42&lt;&gt;0,+(Y42/X42)*100,0)</f>
        <v>-29.149260675368062</v>
      </c>
      <c r="AA42" s="153">
        <f>SUM(AA43:AA46)</f>
        <v>273653382</v>
      </c>
    </row>
    <row r="43" spans="1:27" ht="12.75">
      <c r="A43" s="138" t="s">
        <v>89</v>
      </c>
      <c r="B43" s="136"/>
      <c r="C43" s="155"/>
      <c r="D43" s="155"/>
      <c r="E43" s="156">
        <v>257957000</v>
      </c>
      <c r="F43" s="60">
        <v>236575773</v>
      </c>
      <c r="G43" s="60">
        <v>4584198</v>
      </c>
      <c r="H43" s="60">
        <v>29506232</v>
      </c>
      <c r="I43" s="60">
        <v>18405963</v>
      </c>
      <c r="J43" s="60">
        <v>52496393</v>
      </c>
      <c r="K43" s="60">
        <v>5005224</v>
      </c>
      <c r="L43" s="60">
        <v>18994630</v>
      </c>
      <c r="M43" s="60">
        <v>7646014</v>
      </c>
      <c r="N43" s="60">
        <v>31645868</v>
      </c>
      <c r="O43" s="60">
        <v>18870472</v>
      </c>
      <c r="P43" s="60">
        <v>18870472</v>
      </c>
      <c r="Q43" s="60"/>
      <c r="R43" s="60">
        <v>37740944</v>
      </c>
      <c r="S43" s="60"/>
      <c r="T43" s="60"/>
      <c r="U43" s="60"/>
      <c r="V43" s="60"/>
      <c r="W43" s="60">
        <v>121883205</v>
      </c>
      <c r="X43" s="60">
        <v>180951379</v>
      </c>
      <c r="Y43" s="60">
        <v>-59068174</v>
      </c>
      <c r="Z43" s="140">
        <v>-32.64</v>
      </c>
      <c r="AA43" s="155">
        <v>236575773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30729000</v>
      </c>
      <c r="F46" s="60">
        <v>37077609</v>
      </c>
      <c r="G46" s="60">
        <v>2058064</v>
      </c>
      <c r="H46" s="60">
        <v>1828314</v>
      </c>
      <c r="I46" s="60">
        <v>1579671</v>
      </c>
      <c r="J46" s="60">
        <v>5466049</v>
      </c>
      <c r="K46" s="60">
        <v>1913536</v>
      </c>
      <c r="L46" s="60">
        <v>1913536</v>
      </c>
      <c r="M46" s="60">
        <v>3561211</v>
      </c>
      <c r="N46" s="60">
        <v>7388283</v>
      </c>
      <c r="O46" s="60">
        <v>3561211</v>
      </c>
      <c r="P46" s="60">
        <v>3561211</v>
      </c>
      <c r="Q46" s="60"/>
      <c r="R46" s="60">
        <v>7122422</v>
      </c>
      <c r="S46" s="60"/>
      <c r="T46" s="60"/>
      <c r="U46" s="60"/>
      <c r="V46" s="60"/>
      <c r="W46" s="60">
        <v>19976754</v>
      </c>
      <c r="X46" s="60">
        <v>19272303</v>
      </c>
      <c r="Y46" s="60">
        <v>704451</v>
      </c>
      <c r="Z46" s="140">
        <v>3.66</v>
      </c>
      <c r="AA46" s="155">
        <v>37077609</v>
      </c>
    </row>
    <row r="47" spans="1:27" ht="12.75">
      <c r="A47" s="135" t="s">
        <v>93</v>
      </c>
      <c r="B47" s="142" t="s">
        <v>94</v>
      </c>
      <c r="C47" s="153"/>
      <c r="D47" s="153"/>
      <c r="E47" s="154">
        <v>5541000</v>
      </c>
      <c r="F47" s="100"/>
      <c r="G47" s="100">
        <v>367757</v>
      </c>
      <c r="H47" s="100"/>
      <c r="I47" s="100"/>
      <c r="J47" s="100">
        <v>367757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367757</v>
      </c>
      <c r="X47" s="100">
        <v>3964030</v>
      </c>
      <c r="Y47" s="100">
        <v>-3596273</v>
      </c>
      <c r="Z47" s="137">
        <v>-90.72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735159950</v>
      </c>
      <c r="F48" s="73">
        <f t="shared" si="9"/>
        <v>655655094</v>
      </c>
      <c r="G48" s="73">
        <f t="shared" si="9"/>
        <v>22534270</v>
      </c>
      <c r="H48" s="73">
        <f t="shared" si="9"/>
        <v>52289783</v>
      </c>
      <c r="I48" s="73">
        <f t="shared" si="9"/>
        <v>39978460</v>
      </c>
      <c r="J48" s="73">
        <f t="shared" si="9"/>
        <v>114802513</v>
      </c>
      <c r="K48" s="73">
        <f t="shared" si="9"/>
        <v>33180274</v>
      </c>
      <c r="L48" s="73">
        <f t="shared" si="9"/>
        <v>47169680</v>
      </c>
      <c r="M48" s="73">
        <f t="shared" si="9"/>
        <v>69628850</v>
      </c>
      <c r="N48" s="73">
        <f t="shared" si="9"/>
        <v>149978804</v>
      </c>
      <c r="O48" s="73">
        <f t="shared" si="9"/>
        <v>57500504</v>
      </c>
      <c r="P48" s="73">
        <f t="shared" si="9"/>
        <v>56653854</v>
      </c>
      <c r="Q48" s="73">
        <f t="shared" si="9"/>
        <v>54835728</v>
      </c>
      <c r="R48" s="73">
        <f t="shared" si="9"/>
        <v>168990086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433771403</v>
      </c>
      <c r="X48" s="73">
        <f t="shared" si="9"/>
        <v>513469360</v>
      </c>
      <c r="Y48" s="73">
        <f t="shared" si="9"/>
        <v>-79697957</v>
      </c>
      <c r="Z48" s="170">
        <f>+IF(X48&lt;&gt;0,+(Y48/X48)*100,0)</f>
        <v>-15.521463052829482</v>
      </c>
      <c r="AA48" s="168">
        <f>+AA28+AA32+AA38+AA42+AA47</f>
        <v>655655094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109429231</v>
      </c>
      <c r="F49" s="173">
        <f t="shared" si="10"/>
        <v>56296979</v>
      </c>
      <c r="G49" s="173">
        <f t="shared" si="10"/>
        <v>77419913</v>
      </c>
      <c r="H49" s="173">
        <f t="shared" si="10"/>
        <v>46965330</v>
      </c>
      <c r="I49" s="173">
        <f t="shared" si="10"/>
        <v>8203580</v>
      </c>
      <c r="J49" s="173">
        <f t="shared" si="10"/>
        <v>132588823</v>
      </c>
      <c r="K49" s="173">
        <f t="shared" si="10"/>
        <v>6312052</v>
      </c>
      <c r="L49" s="173">
        <f t="shared" si="10"/>
        <v>-7677354</v>
      </c>
      <c r="M49" s="173">
        <f t="shared" si="10"/>
        <v>29416819</v>
      </c>
      <c r="N49" s="173">
        <f t="shared" si="10"/>
        <v>28051517</v>
      </c>
      <c r="O49" s="173">
        <f t="shared" si="10"/>
        <v>42493963</v>
      </c>
      <c r="P49" s="173">
        <f t="shared" si="10"/>
        <v>138800831</v>
      </c>
      <c r="Q49" s="173">
        <f t="shared" si="10"/>
        <v>35940445</v>
      </c>
      <c r="R49" s="173">
        <f t="shared" si="10"/>
        <v>217235239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377875579</v>
      </c>
      <c r="X49" s="173">
        <f>IF(F25=F48,0,X25-X48)</f>
        <v>14352228</v>
      </c>
      <c r="Y49" s="173">
        <f t="shared" si="10"/>
        <v>363523351</v>
      </c>
      <c r="Z49" s="174">
        <f>+IF(X49&lt;&gt;0,+(Y49/X49)*100,0)</f>
        <v>2532.8705132053365</v>
      </c>
      <c r="AA49" s="171">
        <f>+AA25-AA48</f>
        <v>56296979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145179449</v>
      </c>
      <c r="F5" s="60">
        <v>131911164</v>
      </c>
      <c r="G5" s="60">
        <v>30526744</v>
      </c>
      <c r="H5" s="60">
        <v>11973603</v>
      </c>
      <c r="I5" s="60">
        <v>20800310</v>
      </c>
      <c r="J5" s="60">
        <v>63300657</v>
      </c>
      <c r="K5" s="60">
        <v>9980506</v>
      </c>
      <c r="L5" s="60">
        <v>9980506</v>
      </c>
      <c r="M5" s="60">
        <v>10000488</v>
      </c>
      <c r="N5" s="60">
        <v>29961500</v>
      </c>
      <c r="O5" s="60">
        <v>10000488</v>
      </c>
      <c r="P5" s="60">
        <v>149718118</v>
      </c>
      <c r="Q5" s="60">
        <v>11416569</v>
      </c>
      <c r="R5" s="60">
        <v>171135175</v>
      </c>
      <c r="S5" s="60">
        <v>0</v>
      </c>
      <c r="T5" s="60">
        <v>0</v>
      </c>
      <c r="U5" s="60">
        <v>0</v>
      </c>
      <c r="V5" s="60">
        <v>0</v>
      </c>
      <c r="W5" s="60">
        <v>264397332</v>
      </c>
      <c r="X5" s="60">
        <v>122520193</v>
      </c>
      <c r="Y5" s="60">
        <v>141877139</v>
      </c>
      <c r="Z5" s="140">
        <v>115.8</v>
      </c>
      <c r="AA5" s="155">
        <v>131911164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5569068</v>
      </c>
      <c r="F6" s="60">
        <v>5569068</v>
      </c>
      <c r="G6" s="60">
        <v>646181</v>
      </c>
      <c r="H6" s="60">
        <v>0</v>
      </c>
      <c r="I6" s="60">
        <v>-58</v>
      </c>
      <c r="J6" s="60">
        <v>646123</v>
      </c>
      <c r="K6" s="60">
        <v>0</v>
      </c>
      <c r="L6" s="60">
        <v>0</v>
      </c>
      <c r="M6" s="60">
        <v>0</v>
      </c>
      <c r="N6" s="60">
        <v>0</v>
      </c>
      <c r="O6" s="60">
        <v>1104593</v>
      </c>
      <c r="P6" s="60">
        <v>646181</v>
      </c>
      <c r="Q6" s="60">
        <v>1190578</v>
      </c>
      <c r="R6" s="60">
        <v>2941352</v>
      </c>
      <c r="S6" s="60">
        <v>0</v>
      </c>
      <c r="T6" s="60">
        <v>0</v>
      </c>
      <c r="U6" s="60">
        <v>0</v>
      </c>
      <c r="V6" s="60">
        <v>0</v>
      </c>
      <c r="W6" s="60">
        <v>3587475</v>
      </c>
      <c r="X6" s="60">
        <v>4176801</v>
      </c>
      <c r="Y6" s="60">
        <v>-589326</v>
      </c>
      <c r="Z6" s="140">
        <v>-14.11</v>
      </c>
      <c r="AA6" s="155">
        <v>5569068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305240242</v>
      </c>
      <c r="F7" s="60">
        <v>283810837</v>
      </c>
      <c r="G7" s="60">
        <v>30774134</v>
      </c>
      <c r="H7" s="60">
        <v>35731937</v>
      </c>
      <c r="I7" s="60">
        <v>21324869</v>
      </c>
      <c r="J7" s="60">
        <v>87830940</v>
      </c>
      <c r="K7" s="60">
        <v>24044551</v>
      </c>
      <c r="L7" s="60">
        <v>24044551</v>
      </c>
      <c r="M7" s="60">
        <v>22579618</v>
      </c>
      <c r="N7" s="60">
        <v>70668720</v>
      </c>
      <c r="O7" s="60">
        <v>22579618</v>
      </c>
      <c r="P7" s="60">
        <v>22579618</v>
      </c>
      <c r="Q7" s="60">
        <v>0</v>
      </c>
      <c r="R7" s="60">
        <v>45159236</v>
      </c>
      <c r="S7" s="60">
        <v>0</v>
      </c>
      <c r="T7" s="60">
        <v>0</v>
      </c>
      <c r="U7" s="60">
        <v>0</v>
      </c>
      <c r="V7" s="60">
        <v>0</v>
      </c>
      <c r="W7" s="60">
        <v>203658896</v>
      </c>
      <c r="X7" s="60">
        <v>234336228</v>
      </c>
      <c r="Y7" s="60">
        <v>-30677332</v>
      </c>
      <c r="Z7" s="140">
        <v>-13.09</v>
      </c>
      <c r="AA7" s="155">
        <v>283810837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13854541</v>
      </c>
      <c r="F10" s="54">
        <v>11541712</v>
      </c>
      <c r="G10" s="54">
        <v>2027232</v>
      </c>
      <c r="H10" s="54">
        <v>2011759</v>
      </c>
      <c r="I10" s="54">
        <v>2526009</v>
      </c>
      <c r="J10" s="54">
        <v>6565000</v>
      </c>
      <c r="K10" s="54">
        <v>1837251</v>
      </c>
      <c r="L10" s="54">
        <v>1837251</v>
      </c>
      <c r="M10" s="54">
        <v>1831644</v>
      </c>
      <c r="N10" s="54">
        <v>5506146</v>
      </c>
      <c r="O10" s="54">
        <v>1831644</v>
      </c>
      <c r="P10" s="54">
        <v>1831644</v>
      </c>
      <c r="Q10" s="54">
        <v>0</v>
      </c>
      <c r="R10" s="54">
        <v>3663288</v>
      </c>
      <c r="S10" s="54">
        <v>0</v>
      </c>
      <c r="T10" s="54">
        <v>0</v>
      </c>
      <c r="U10" s="54">
        <v>0</v>
      </c>
      <c r="V10" s="54">
        <v>0</v>
      </c>
      <c r="W10" s="54">
        <v>15734434</v>
      </c>
      <c r="X10" s="54">
        <v>10185909</v>
      </c>
      <c r="Y10" s="54">
        <v>5548525</v>
      </c>
      <c r="Z10" s="184">
        <v>54.47</v>
      </c>
      <c r="AA10" s="130">
        <v>11541712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465156</v>
      </c>
      <c r="F11" s="60">
        <v>438904</v>
      </c>
      <c r="G11" s="60">
        <v>34636</v>
      </c>
      <c r="H11" s="60">
        <v>55832</v>
      </c>
      <c r="I11" s="60">
        <v>25447</v>
      </c>
      <c r="J11" s="60">
        <v>115915</v>
      </c>
      <c r="K11" s="60">
        <v>30395</v>
      </c>
      <c r="L11" s="60">
        <v>30395</v>
      </c>
      <c r="M11" s="60">
        <v>40909</v>
      </c>
      <c r="N11" s="60">
        <v>101699</v>
      </c>
      <c r="O11" s="60">
        <v>40909</v>
      </c>
      <c r="P11" s="60">
        <v>40909</v>
      </c>
      <c r="Q11" s="60">
        <v>23732000</v>
      </c>
      <c r="R11" s="60">
        <v>23813818</v>
      </c>
      <c r="S11" s="60">
        <v>0</v>
      </c>
      <c r="T11" s="60">
        <v>0</v>
      </c>
      <c r="U11" s="60">
        <v>0</v>
      </c>
      <c r="V11" s="60">
        <v>0</v>
      </c>
      <c r="W11" s="60">
        <v>24031432</v>
      </c>
      <c r="X11" s="60">
        <v>374119</v>
      </c>
      <c r="Y11" s="60">
        <v>23657313</v>
      </c>
      <c r="Z11" s="140">
        <v>6323.47</v>
      </c>
      <c r="AA11" s="155">
        <v>438904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683641</v>
      </c>
      <c r="F12" s="60">
        <v>494714</v>
      </c>
      <c r="G12" s="60">
        <v>65276</v>
      </c>
      <c r="H12" s="60">
        <v>45269</v>
      </c>
      <c r="I12" s="60">
        <v>53850</v>
      </c>
      <c r="J12" s="60">
        <v>164395</v>
      </c>
      <c r="K12" s="60">
        <v>83111</v>
      </c>
      <c r="L12" s="60">
        <v>83111</v>
      </c>
      <c r="M12" s="60">
        <v>15313</v>
      </c>
      <c r="N12" s="60">
        <v>181535</v>
      </c>
      <c r="O12" s="60">
        <v>15313</v>
      </c>
      <c r="P12" s="60">
        <v>15313</v>
      </c>
      <c r="Q12" s="60">
        <v>40349</v>
      </c>
      <c r="R12" s="60">
        <v>70975</v>
      </c>
      <c r="S12" s="60">
        <v>0</v>
      </c>
      <c r="T12" s="60">
        <v>0</v>
      </c>
      <c r="U12" s="60">
        <v>0</v>
      </c>
      <c r="V12" s="60">
        <v>0</v>
      </c>
      <c r="W12" s="60">
        <v>416905</v>
      </c>
      <c r="X12" s="60">
        <v>507234</v>
      </c>
      <c r="Y12" s="60">
        <v>-90329</v>
      </c>
      <c r="Z12" s="140">
        <v>-17.81</v>
      </c>
      <c r="AA12" s="155">
        <v>494714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14210000</v>
      </c>
      <c r="F13" s="60">
        <v>9000341</v>
      </c>
      <c r="G13" s="60">
        <v>294595</v>
      </c>
      <c r="H13" s="60">
        <v>1200610</v>
      </c>
      <c r="I13" s="60">
        <v>949005</v>
      </c>
      <c r="J13" s="60">
        <v>2444210</v>
      </c>
      <c r="K13" s="60">
        <v>2522340</v>
      </c>
      <c r="L13" s="60">
        <v>2522340</v>
      </c>
      <c r="M13" s="60">
        <v>1709043</v>
      </c>
      <c r="N13" s="60">
        <v>6753723</v>
      </c>
      <c r="O13" s="60">
        <v>326025</v>
      </c>
      <c r="P13" s="60">
        <v>294595</v>
      </c>
      <c r="Q13" s="60">
        <v>1236690</v>
      </c>
      <c r="R13" s="60">
        <v>1857310</v>
      </c>
      <c r="S13" s="60">
        <v>0</v>
      </c>
      <c r="T13" s="60">
        <v>0</v>
      </c>
      <c r="U13" s="60">
        <v>0</v>
      </c>
      <c r="V13" s="60">
        <v>0</v>
      </c>
      <c r="W13" s="60">
        <v>11055243</v>
      </c>
      <c r="X13" s="60">
        <v>8956820</v>
      </c>
      <c r="Y13" s="60">
        <v>2098423</v>
      </c>
      <c r="Z13" s="140">
        <v>23.43</v>
      </c>
      <c r="AA13" s="155">
        <v>9000341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2440000</v>
      </c>
      <c r="F14" s="60">
        <v>2515615</v>
      </c>
      <c r="G14" s="60">
        <v>213219</v>
      </c>
      <c r="H14" s="60">
        <v>0</v>
      </c>
      <c r="I14" s="60">
        <v>-479</v>
      </c>
      <c r="J14" s="60">
        <v>212740</v>
      </c>
      <c r="K14" s="60">
        <v>0</v>
      </c>
      <c r="L14" s="60">
        <v>0</v>
      </c>
      <c r="M14" s="60">
        <v>0</v>
      </c>
      <c r="N14" s="60">
        <v>0</v>
      </c>
      <c r="O14" s="60">
        <v>277584</v>
      </c>
      <c r="P14" s="60">
        <v>277584</v>
      </c>
      <c r="Q14" s="60">
        <v>298889</v>
      </c>
      <c r="R14" s="60">
        <v>854057</v>
      </c>
      <c r="S14" s="60">
        <v>0</v>
      </c>
      <c r="T14" s="60">
        <v>0</v>
      </c>
      <c r="U14" s="60">
        <v>0</v>
      </c>
      <c r="V14" s="60">
        <v>0</v>
      </c>
      <c r="W14" s="60">
        <v>1066797</v>
      </c>
      <c r="X14" s="60">
        <v>1916314</v>
      </c>
      <c r="Y14" s="60">
        <v>-849517</v>
      </c>
      <c r="Z14" s="140">
        <v>-44.33</v>
      </c>
      <c r="AA14" s="155">
        <v>2515615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10619322</v>
      </c>
      <c r="F16" s="60">
        <v>10018558</v>
      </c>
      <c r="G16" s="60">
        <v>1494461</v>
      </c>
      <c r="H16" s="60">
        <v>875285</v>
      </c>
      <c r="I16" s="60">
        <v>287639</v>
      </c>
      <c r="J16" s="60">
        <v>2657385</v>
      </c>
      <c r="K16" s="60">
        <v>301622</v>
      </c>
      <c r="L16" s="60">
        <v>301622</v>
      </c>
      <c r="M16" s="60">
        <v>267974</v>
      </c>
      <c r="N16" s="60">
        <v>871218</v>
      </c>
      <c r="O16" s="60">
        <v>1217524</v>
      </c>
      <c r="P16" s="60">
        <v>1217524</v>
      </c>
      <c r="Q16" s="60">
        <v>1204192</v>
      </c>
      <c r="R16" s="60">
        <v>3639240</v>
      </c>
      <c r="S16" s="60">
        <v>0</v>
      </c>
      <c r="T16" s="60">
        <v>0</v>
      </c>
      <c r="U16" s="60">
        <v>0</v>
      </c>
      <c r="V16" s="60">
        <v>0</v>
      </c>
      <c r="W16" s="60">
        <v>7167843</v>
      </c>
      <c r="X16" s="60">
        <v>7964496</v>
      </c>
      <c r="Y16" s="60">
        <v>-796653</v>
      </c>
      <c r="Z16" s="140">
        <v>-10</v>
      </c>
      <c r="AA16" s="155">
        <v>10018558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6952719</v>
      </c>
      <c r="F17" s="60">
        <v>6559130</v>
      </c>
      <c r="G17" s="60">
        <v>704762</v>
      </c>
      <c r="H17" s="60">
        <v>481659</v>
      </c>
      <c r="I17" s="60">
        <v>410656</v>
      </c>
      <c r="J17" s="60">
        <v>1597077</v>
      </c>
      <c r="K17" s="60">
        <v>402799</v>
      </c>
      <c r="L17" s="60">
        <v>402799</v>
      </c>
      <c r="M17" s="60">
        <v>413842</v>
      </c>
      <c r="N17" s="60">
        <v>1219440</v>
      </c>
      <c r="O17" s="60">
        <v>413842</v>
      </c>
      <c r="P17" s="60">
        <v>413842</v>
      </c>
      <c r="Q17" s="60">
        <v>424712</v>
      </c>
      <c r="R17" s="60">
        <v>1252396</v>
      </c>
      <c r="S17" s="60">
        <v>0</v>
      </c>
      <c r="T17" s="60">
        <v>0</v>
      </c>
      <c r="U17" s="60">
        <v>0</v>
      </c>
      <c r="V17" s="60">
        <v>0</v>
      </c>
      <c r="W17" s="60">
        <v>4068913</v>
      </c>
      <c r="X17" s="60">
        <v>5170740</v>
      </c>
      <c r="Y17" s="60">
        <v>-1101827</v>
      </c>
      <c r="Z17" s="140">
        <v>-21.31</v>
      </c>
      <c r="AA17" s="155">
        <v>6559130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208460000</v>
      </c>
      <c r="F19" s="60">
        <v>134013177</v>
      </c>
      <c r="G19" s="60">
        <v>32716308</v>
      </c>
      <c r="H19" s="60">
        <v>45934000</v>
      </c>
      <c r="I19" s="60">
        <v>1227000</v>
      </c>
      <c r="J19" s="60">
        <v>79877308</v>
      </c>
      <c r="K19" s="60">
        <v>0</v>
      </c>
      <c r="L19" s="60">
        <v>0</v>
      </c>
      <c r="M19" s="60">
        <v>61246000</v>
      </c>
      <c r="N19" s="60">
        <v>61246000</v>
      </c>
      <c r="O19" s="60">
        <v>61246000</v>
      </c>
      <c r="P19" s="60">
        <v>18095898</v>
      </c>
      <c r="Q19" s="60">
        <v>0</v>
      </c>
      <c r="R19" s="60">
        <v>79341898</v>
      </c>
      <c r="S19" s="60">
        <v>0</v>
      </c>
      <c r="T19" s="60">
        <v>0</v>
      </c>
      <c r="U19" s="60">
        <v>0</v>
      </c>
      <c r="V19" s="60">
        <v>0</v>
      </c>
      <c r="W19" s="60">
        <v>220465206</v>
      </c>
      <c r="X19" s="60">
        <v>127479407</v>
      </c>
      <c r="Y19" s="60">
        <v>92985799</v>
      </c>
      <c r="Z19" s="140">
        <v>72.94</v>
      </c>
      <c r="AA19" s="155">
        <v>134013177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10562309</v>
      </c>
      <c r="F20" s="54">
        <v>7871372</v>
      </c>
      <c r="G20" s="54">
        <v>456635</v>
      </c>
      <c r="H20" s="54">
        <v>945159</v>
      </c>
      <c r="I20" s="54">
        <v>577792</v>
      </c>
      <c r="J20" s="54">
        <v>1979586</v>
      </c>
      <c r="K20" s="54">
        <v>289751</v>
      </c>
      <c r="L20" s="54">
        <v>289751</v>
      </c>
      <c r="M20" s="54">
        <v>940838</v>
      </c>
      <c r="N20" s="54">
        <v>1520340</v>
      </c>
      <c r="O20" s="54">
        <v>940927</v>
      </c>
      <c r="P20" s="54">
        <v>323459</v>
      </c>
      <c r="Q20" s="54">
        <v>523194</v>
      </c>
      <c r="R20" s="54">
        <v>1787580</v>
      </c>
      <c r="S20" s="54">
        <v>0</v>
      </c>
      <c r="T20" s="54">
        <v>0</v>
      </c>
      <c r="U20" s="54">
        <v>0</v>
      </c>
      <c r="V20" s="54">
        <v>0</v>
      </c>
      <c r="W20" s="54">
        <v>5287506</v>
      </c>
      <c r="X20" s="54">
        <v>7372503</v>
      </c>
      <c r="Y20" s="54">
        <v>-2084997</v>
      </c>
      <c r="Z20" s="184">
        <v>-28.28</v>
      </c>
      <c r="AA20" s="130">
        <v>7871372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724236447</v>
      </c>
      <c r="F22" s="190">
        <f t="shared" si="0"/>
        <v>603744592</v>
      </c>
      <c r="G22" s="190">
        <f t="shared" si="0"/>
        <v>99954183</v>
      </c>
      <c r="H22" s="190">
        <f t="shared" si="0"/>
        <v>99255113</v>
      </c>
      <c r="I22" s="190">
        <f t="shared" si="0"/>
        <v>48182040</v>
      </c>
      <c r="J22" s="190">
        <f t="shared" si="0"/>
        <v>247391336</v>
      </c>
      <c r="K22" s="190">
        <f t="shared" si="0"/>
        <v>39492326</v>
      </c>
      <c r="L22" s="190">
        <f t="shared" si="0"/>
        <v>39492326</v>
      </c>
      <c r="M22" s="190">
        <f t="shared" si="0"/>
        <v>99045669</v>
      </c>
      <c r="N22" s="190">
        <f t="shared" si="0"/>
        <v>178030321</v>
      </c>
      <c r="O22" s="190">
        <f t="shared" si="0"/>
        <v>99994467</v>
      </c>
      <c r="P22" s="190">
        <f t="shared" si="0"/>
        <v>195454685</v>
      </c>
      <c r="Q22" s="190">
        <f t="shared" si="0"/>
        <v>40067173</v>
      </c>
      <c r="R22" s="190">
        <f t="shared" si="0"/>
        <v>335516325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760937982</v>
      </c>
      <c r="X22" s="190">
        <f t="shared" si="0"/>
        <v>530960764</v>
      </c>
      <c r="Y22" s="190">
        <f t="shared" si="0"/>
        <v>229977218</v>
      </c>
      <c r="Z22" s="191">
        <f>+IF(X22&lt;&gt;0,+(Y22/X22)*100,0)</f>
        <v>43.313411007522205</v>
      </c>
      <c r="AA22" s="188">
        <f>SUM(AA5:AA21)</f>
        <v>603744592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212422625</v>
      </c>
      <c r="F25" s="60">
        <v>204266507</v>
      </c>
      <c r="G25" s="60">
        <v>16078122</v>
      </c>
      <c r="H25" s="60">
        <v>17972458</v>
      </c>
      <c r="I25" s="60">
        <v>16434475</v>
      </c>
      <c r="J25" s="60">
        <v>50485055</v>
      </c>
      <c r="K25" s="60">
        <v>20253227</v>
      </c>
      <c r="L25" s="60">
        <v>20253227</v>
      </c>
      <c r="M25" s="60">
        <v>19068200</v>
      </c>
      <c r="N25" s="60">
        <v>59574654</v>
      </c>
      <c r="O25" s="60">
        <v>19068200</v>
      </c>
      <c r="P25" s="60">
        <v>18030147</v>
      </c>
      <c r="Q25" s="60">
        <v>11842747</v>
      </c>
      <c r="R25" s="60">
        <v>48941094</v>
      </c>
      <c r="S25" s="60">
        <v>0</v>
      </c>
      <c r="T25" s="60">
        <v>0</v>
      </c>
      <c r="U25" s="60">
        <v>0</v>
      </c>
      <c r="V25" s="60">
        <v>0</v>
      </c>
      <c r="W25" s="60">
        <v>159000803</v>
      </c>
      <c r="X25" s="60">
        <v>162409681</v>
      </c>
      <c r="Y25" s="60">
        <v>-3408878</v>
      </c>
      <c r="Z25" s="140">
        <v>-2.1</v>
      </c>
      <c r="AA25" s="155">
        <v>204266507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24048904</v>
      </c>
      <c r="F26" s="60">
        <v>16482398</v>
      </c>
      <c r="G26" s="60">
        <v>874998</v>
      </c>
      <c r="H26" s="60">
        <v>1746877</v>
      </c>
      <c r="I26" s="60">
        <v>1717637</v>
      </c>
      <c r="J26" s="60">
        <v>4339512</v>
      </c>
      <c r="K26" s="60">
        <v>1729537</v>
      </c>
      <c r="L26" s="60">
        <v>1729537</v>
      </c>
      <c r="M26" s="60">
        <v>1781378</v>
      </c>
      <c r="N26" s="60">
        <v>5240452</v>
      </c>
      <c r="O26" s="60">
        <v>1781378</v>
      </c>
      <c r="P26" s="60">
        <v>1294115</v>
      </c>
      <c r="Q26" s="60">
        <v>2346956</v>
      </c>
      <c r="R26" s="60">
        <v>5422449</v>
      </c>
      <c r="S26" s="60">
        <v>0</v>
      </c>
      <c r="T26" s="60">
        <v>0</v>
      </c>
      <c r="U26" s="60">
        <v>0</v>
      </c>
      <c r="V26" s="60">
        <v>0</v>
      </c>
      <c r="W26" s="60">
        <v>15002413</v>
      </c>
      <c r="X26" s="60">
        <v>17236459</v>
      </c>
      <c r="Y26" s="60">
        <v>-2234046</v>
      </c>
      <c r="Z26" s="140">
        <v>-12.96</v>
      </c>
      <c r="AA26" s="155">
        <v>16482398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24610000</v>
      </c>
      <c r="F27" s="60">
        <v>22994767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10983755</v>
      </c>
      <c r="Y27" s="60">
        <v>-10983755</v>
      </c>
      <c r="Z27" s="140">
        <v>-100</v>
      </c>
      <c r="AA27" s="155">
        <v>22994767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81477422</v>
      </c>
      <c r="F28" s="60">
        <v>61943708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37968197</v>
      </c>
      <c r="N28" s="60">
        <v>37968197</v>
      </c>
      <c r="O28" s="60">
        <v>13647196</v>
      </c>
      <c r="P28" s="60">
        <v>13463892</v>
      </c>
      <c r="Q28" s="60">
        <v>0</v>
      </c>
      <c r="R28" s="60">
        <v>27111088</v>
      </c>
      <c r="S28" s="60">
        <v>0</v>
      </c>
      <c r="T28" s="60">
        <v>0</v>
      </c>
      <c r="U28" s="60">
        <v>0</v>
      </c>
      <c r="V28" s="60">
        <v>0</v>
      </c>
      <c r="W28" s="60">
        <v>65079285</v>
      </c>
      <c r="X28" s="60">
        <v>60022575</v>
      </c>
      <c r="Y28" s="60">
        <v>5056710</v>
      </c>
      <c r="Z28" s="140">
        <v>8.42</v>
      </c>
      <c r="AA28" s="155">
        <v>61943708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591575</v>
      </c>
      <c r="F29" s="60">
        <v>418450</v>
      </c>
      <c r="G29" s="60">
        <v>34293</v>
      </c>
      <c r="H29" s="60">
        <v>0</v>
      </c>
      <c r="I29" s="60">
        <v>34113</v>
      </c>
      <c r="J29" s="60">
        <v>68406</v>
      </c>
      <c r="K29" s="60">
        <v>48758</v>
      </c>
      <c r="L29" s="60">
        <v>48758</v>
      </c>
      <c r="M29" s="60">
        <v>345000</v>
      </c>
      <c r="N29" s="60">
        <v>442516</v>
      </c>
      <c r="O29" s="60">
        <v>0</v>
      </c>
      <c r="P29" s="60">
        <v>0</v>
      </c>
      <c r="Q29" s="60">
        <v>32767</v>
      </c>
      <c r="R29" s="60">
        <v>32767</v>
      </c>
      <c r="S29" s="60">
        <v>0</v>
      </c>
      <c r="T29" s="60">
        <v>0</v>
      </c>
      <c r="U29" s="60">
        <v>0</v>
      </c>
      <c r="V29" s="60">
        <v>0</v>
      </c>
      <c r="W29" s="60">
        <v>543689</v>
      </c>
      <c r="X29" s="60">
        <v>472140</v>
      </c>
      <c r="Y29" s="60">
        <v>71549</v>
      </c>
      <c r="Z29" s="140">
        <v>15.15</v>
      </c>
      <c r="AA29" s="155">
        <v>418450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199036601</v>
      </c>
      <c r="F30" s="60">
        <v>187418297</v>
      </c>
      <c r="G30" s="60">
        <v>862147</v>
      </c>
      <c r="H30" s="60">
        <v>25077484</v>
      </c>
      <c r="I30" s="60">
        <v>14616540</v>
      </c>
      <c r="J30" s="60">
        <v>40556171</v>
      </c>
      <c r="K30" s="60">
        <v>445293</v>
      </c>
      <c r="L30" s="60">
        <v>14434699</v>
      </c>
      <c r="M30" s="60">
        <v>180970</v>
      </c>
      <c r="N30" s="60">
        <v>15060962</v>
      </c>
      <c r="O30" s="60">
        <v>12718625</v>
      </c>
      <c r="P30" s="60">
        <v>12718625</v>
      </c>
      <c r="Q30" s="60">
        <v>15857041</v>
      </c>
      <c r="R30" s="60">
        <v>41294291</v>
      </c>
      <c r="S30" s="60">
        <v>0</v>
      </c>
      <c r="T30" s="60">
        <v>0</v>
      </c>
      <c r="U30" s="60">
        <v>0</v>
      </c>
      <c r="V30" s="60">
        <v>0</v>
      </c>
      <c r="W30" s="60">
        <v>96911424</v>
      </c>
      <c r="X30" s="60">
        <v>138444421</v>
      </c>
      <c r="Y30" s="60">
        <v>-41532997</v>
      </c>
      <c r="Z30" s="140">
        <v>-30</v>
      </c>
      <c r="AA30" s="155">
        <v>187418297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12384460</v>
      </c>
      <c r="F32" s="60">
        <v>3000000</v>
      </c>
      <c r="G32" s="60">
        <v>-285120</v>
      </c>
      <c r="H32" s="60">
        <v>1200000</v>
      </c>
      <c r="I32" s="60">
        <v>402632</v>
      </c>
      <c r="J32" s="60">
        <v>1317512</v>
      </c>
      <c r="K32" s="60">
        <v>1118737</v>
      </c>
      <c r="L32" s="60">
        <v>1118737</v>
      </c>
      <c r="M32" s="60">
        <v>699999</v>
      </c>
      <c r="N32" s="60">
        <v>2937473</v>
      </c>
      <c r="O32" s="60">
        <v>699999</v>
      </c>
      <c r="P32" s="60">
        <v>0</v>
      </c>
      <c r="Q32" s="60">
        <v>82760</v>
      </c>
      <c r="R32" s="60">
        <v>782759</v>
      </c>
      <c r="S32" s="60">
        <v>0</v>
      </c>
      <c r="T32" s="60">
        <v>0</v>
      </c>
      <c r="U32" s="60">
        <v>0</v>
      </c>
      <c r="V32" s="60">
        <v>0</v>
      </c>
      <c r="W32" s="60">
        <v>5037744</v>
      </c>
      <c r="X32" s="60">
        <v>8919000</v>
      </c>
      <c r="Y32" s="60">
        <v>-3881256</v>
      </c>
      <c r="Z32" s="140">
        <v>-43.52</v>
      </c>
      <c r="AA32" s="155">
        <v>3000000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1309307</v>
      </c>
      <c r="F33" s="60">
        <v>1441716</v>
      </c>
      <c r="G33" s="60">
        <v>-118497</v>
      </c>
      <c r="H33" s="60">
        <v>101150</v>
      </c>
      <c r="I33" s="60">
        <v>0</v>
      </c>
      <c r="J33" s="60">
        <v>-17347</v>
      </c>
      <c r="K33" s="60">
        <v>202300</v>
      </c>
      <c r="L33" s="60">
        <v>202300</v>
      </c>
      <c r="M33" s="60">
        <v>15293</v>
      </c>
      <c r="N33" s="60">
        <v>419893</v>
      </c>
      <c r="O33" s="60">
        <v>15293</v>
      </c>
      <c r="P33" s="60">
        <v>0</v>
      </c>
      <c r="Q33" s="60">
        <v>403230</v>
      </c>
      <c r="R33" s="60">
        <v>418523</v>
      </c>
      <c r="S33" s="60">
        <v>0</v>
      </c>
      <c r="T33" s="60">
        <v>0</v>
      </c>
      <c r="U33" s="60">
        <v>0</v>
      </c>
      <c r="V33" s="60">
        <v>0</v>
      </c>
      <c r="W33" s="60">
        <v>821069</v>
      </c>
      <c r="X33" s="60">
        <v>1728981</v>
      </c>
      <c r="Y33" s="60">
        <v>-907912</v>
      </c>
      <c r="Z33" s="140">
        <v>-52.51</v>
      </c>
      <c r="AA33" s="155">
        <v>1441716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179279056</v>
      </c>
      <c r="F34" s="60">
        <v>157689251</v>
      </c>
      <c r="G34" s="60">
        <v>5088327</v>
      </c>
      <c r="H34" s="60">
        <v>6191814</v>
      </c>
      <c r="I34" s="60">
        <v>6773063</v>
      </c>
      <c r="J34" s="60">
        <v>18053204</v>
      </c>
      <c r="K34" s="60">
        <v>9382422</v>
      </c>
      <c r="L34" s="60">
        <v>9382422</v>
      </c>
      <c r="M34" s="60">
        <v>9569813</v>
      </c>
      <c r="N34" s="60">
        <v>28334657</v>
      </c>
      <c r="O34" s="60">
        <v>9569813</v>
      </c>
      <c r="P34" s="60">
        <v>11147075</v>
      </c>
      <c r="Q34" s="60">
        <v>24270227</v>
      </c>
      <c r="R34" s="60">
        <v>44987115</v>
      </c>
      <c r="S34" s="60">
        <v>0</v>
      </c>
      <c r="T34" s="60">
        <v>0</v>
      </c>
      <c r="U34" s="60">
        <v>0</v>
      </c>
      <c r="V34" s="60">
        <v>0</v>
      </c>
      <c r="W34" s="60">
        <v>91374976</v>
      </c>
      <c r="X34" s="60">
        <v>121392000</v>
      </c>
      <c r="Y34" s="60">
        <v>-30017024</v>
      </c>
      <c r="Z34" s="140">
        <v>-24.73</v>
      </c>
      <c r="AA34" s="155">
        <v>157689251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735159950</v>
      </c>
      <c r="F36" s="190">
        <f t="shared" si="1"/>
        <v>655655094</v>
      </c>
      <c r="G36" s="190">
        <f t="shared" si="1"/>
        <v>22534270</v>
      </c>
      <c r="H36" s="190">
        <f t="shared" si="1"/>
        <v>52289783</v>
      </c>
      <c r="I36" s="190">
        <f t="shared" si="1"/>
        <v>39978460</v>
      </c>
      <c r="J36" s="190">
        <f t="shared" si="1"/>
        <v>114802513</v>
      </c>
      <c r="K36" s="190">
        <f t="shared" si="1"/>
        <v>33180274</v>
      </c>
      <c r="L36" s="190">
        <f t="shared" si="1"/>
        <v>47169680</v>
      </c>
      <c r="M36" s="190">
        <f t="shared" si="1"/>
        <v>69628850</v>
      </c>
      <c r="N36" s="190">
        <f t="shared" si="1"/>
        <v>149978804</v>
      </c>
      <c r="O36" s="190">
        <f t="shared" si="1"/>
        <v>57500504</v>
      </c>
      <c r="P36" s="190">
        <f t="shared" si="1"/>
        <v>56653854</v>
      </c>
      <c r="Q36" s="190">
        <f t="shared" si="1"/>
        <v>54835728</v>
      </c>
      <c r="R36" s="190">
        <f t="shared" si="1"/>
        <v>168990086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433771403</v>
      </c>
      <c r="X36" s="190">
        <f t="shared" si="1"/>
        <v>521609012</v>
      </c>
      <c r="Y36" s="190">
        <f t="shared" si="1"/>
        <v>-87837609</v>
      </c>
      <c r="Z36" s="191">
        <f>+IF(X36&lt;&gt;0,+(Y36/X36)*100,0)</f>
        <v>-16.8397414498659</v>
      </c>
      <c r="AA36" s="188">
        <f>SUM(AA25:AA35)</f>
        <v>655655094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-10923503</v>
      </c>
      <c r="F38" s="106">
        <f t="shared" si="2"/>
        <v>-51910502</v>
      </c>
      <c r="G38" s="106">
        <f t="shared" si="2"/>
        <v>77419913</v>
      </c>
      <c r="H38" s="106">
        <f t="shared" si="2"/>
        <v>46965330</v>
      </c>
      <c r="I38" s="106">
        <f t="shared" si="2"/>
        <v>8203580</v>
      </c>
      <c r="J38" s="106">
        <f t="shared" si="2"/>
        <v>132588823</v>
      </c>
      <c r="K38" s="106">
        <f t="shared" si="2"/>
        <v>6312052</v>
      </c>
      <c r="L38" s="106">
        <f t="shared" si="2"/>
        <v>-7677354</v>
      </c>
      <c r="M38" s="106">
        <f t="shared" si="2"/>
        <v>29416819</v>
      </c>
      <c r="N38" s="106">
        <f t="shared" si="2"/>
        <v>28051517</v>
      </c>
      <c r="O38" s="106">
        <f t="shared" si="2"/>
        <v>42493963</v>
      </c>
      <c r="P38" s="106">
        <f t="shared" si="2"/>
        <v>138800831</v>
      </c>
      <c r="Q38" s="106">
        <f t="shared" si="2"/>
        <v>-14768555</v>
      </c>
      <c r="R38" s="106">
        <f t="shared" si="2"/>
        <v>166526239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327166579</v>
      </c>
      <c r="X38" s="106">
        <f>IF(F22=F36,0,X22-X36)</f>
        <v>9351752</v>
      </c>
      <c r="Y38" s="106">
        <f t="shared" si="2"/>
        <v>317814827</v>
      </c>
      <c r="Z38" s="201">
        <f>+IF(X38&lt;&gt;0,+(Y38/X38)*100,0)</f>
        <v>3398.4522579298514</v>
      </c>
      <c r="AA38" s="199">
        <f>+AA22-AA36</f>
        <v>-51910502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120352734</v>
      </c>
      <c r="F39" s="60">
        <v>108207481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50709000</v>
      </c>
      <c r="R39" s="60">
        <v>50709000</v>
      </c>
      <c r="S39" s="60">
        <v>0</v>
      </c>
      <c r="T39" s="60">
        <v>0</v>
      </c>
      <c r="U39" s="60">
        <v>0</v>
      </c>
      <c r="V39" s="60">
        <v>0</v>
      </c>
      <c r="W39" s="60">
        <v>50709000</v>
      </c>
      <c r="X39" s="60">
        <v>48766726</v>
      </c>
      <c r="Y39" s="60">
        <v>1942274</v>
      </c>
      <c r="Z39" s="140">
        <v>3.98</v>
      </c>
      <c r="AA39" s="155">
        <v>108207481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109429231</v>
      </c>
      <c r="F42" s="88">
        <f t="shared" si="3"/>
        <v>56296979</v>
      </c>
      <c r="G42" s="88">
        <f t="shared" si="3"/>
        <v>77419913</v>
      </c>
      <c r="H42" s="88">
        <f t="shared" si="3"/>
        <v>46965330</v>
      </c>
      <c r="I42" s="88">
        <f t="shared" si="3"/>
        <v>8203580</v>
      </c>
      <c r="J42" s="88">
        <f t="shared" si="3"/>
        <v>132588823</v>
      </c>
      <c r="K42" s="88">
        <f t="shared" si="3"/>
        <v>6312052</v>
      </c>
      <c r="L42" s="88">
        <f t="shared" si="3"/>
        <v>-7677354</v>
      </c>
      <c r="M42" s="88">
        <f t="shared" si="3"/>
        <v>29416819</v>
      </c>
      <c r="N42" s="88">
        <f t="shared" si="3"/>
        <v>28051517</v>
      </c>
      <c r="O42" s="88">
        <f t="shared" si="3"/>
        <v>42493963</v>
      </c>
      <c r="P42" s="88">
        <f t="shared" si="3"/>
        <v>138800831</v>
      </c>
      <c r="Q42" s="88">
        <f t="shared" si="3"/>
        <v>35940445</v>
      </c>
      <c r="R42" s="88">
        <f t="shared" si="3"/>
        <v>217235239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377875579</v>
      </c>
      <c r="X42" s="88">
        <f t="shared" si="3"/>
        <v>58118478</v>
      </c>
      <c r="Y42" s="88">
        <f t="shared" si="3"/>
        <v>319757101</v>
      </c>
      <c r="Z42" s="208">
        <f>+IF(X42&lt;&gt;0,+(Y42/X42)*100,0)</f>
        <v>550.181477567255</v>
      </c>
      <c r="AA42" s="206">
        <f>SUM(AA38:AA41)</f>
        <v>56296979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109429231</v>
      </c>
      <c r="F44" s="77">
        <f t="shared" si="4"/>
        <v>56296979</v>
      </c>
      <c r="G44" s="77">
        <f t="shared" si="4"/>
        <v>77419913</v>
      </c>
      <c r="H44" s="77">
        <f t="shared" si="4"/>
        <v>46965330</v>
      </c>
      <c r="I44" s="77">
        <f t="shared" si="4"/>
        <v>8203580</v>
      </c>
      <c r="J44" s="77">
        <f t="shared" si="4"/>
        <v>132588823</v>
      </c>
      <c r="K44" s="77">
        <f t="shared" si="4"/>
        <v>6312052</v>
      </c>
      <c r="L44" s="77">
        <f t="shared" si="4"/>
        <v>-7677354</v>
      </c>
      <c r="M44" s="77">
        <f t="shared" si="4"/>
        <v>29416819</v>
      </c>
      <c r="N44" s="77">
        <f t="shared" si="4"/>
        <v>28051517</v>
      </c>
      <c r="O44" s="77">
        <f t="shared" si="4"/>
        <v>42493963</v>
      </c>
      <c r="P44" s="77">
        <f t="shared" si="4"/>
        <v>138800831</v>
      </c>
      <c r="Q44" s="77">
        <f t="shared" si="4"/>
        <v>35940445</v>
      </c>
      <c r="R44" s="77">
        <f t="shared" si="4"/>
        <v>217235239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377875579</v>
      </c>
      <c r="X44" s="77">
        <f t="shared" si="4"/>
        <v>58118478</v>
      </c>
      <c r="Y44" s="77">
        <f t="shared" si="4"/>
        <v>319757101</v>
      </c>
      <c r="Z44" s="212">
        <f>+IF(X44&lt;&gt;0,+(Y44/X44)*100,0)</f>
        <v>550.181477567255</v>
      </c>
      <c r="AA44" s="210">
        <f>+AA42-AA43</f>
        <v>56296979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109429231</v>
      </c>
      <c r="F46" s="88">
        <f t="shared" si="5"/>
        <v>56296979</v>
      </c>
      <c r="G46" s="88">
        <f t="shared" si="5"/>
        <v>77419913</v>
      </c>
      <c r="H46" s="88">
        <f t="shared" si="5"/>
        <v>46965330</v>
      </c>
      <c r="I46" s="88">
        <f t="shared" si="5"/>
        <v>8203580</v>
      </c>
      <c r="J46" s="88">
        <f t="shared" si="5"/>
        <v>132588823</v>
      </c>
      <c r="K46" s="88">
        <f t="shared" si="5"/>
        <v>6312052</v>
      </c>
      <c r="L46" s="88">
        <f t="shared" si="5"/>
        <v>-7677354</v>
      </c>
      <c r="M46" s="88">
        <f t="shared" si="5"/>
        <v>29416819</v>
      </c>
      <c r="N46" s="88">
        <f t="shared" si="5"/>
        <v>28051517</v>
      </c>
      <c r="O46" s="88">
        <f t="shared" si="5"/>
        <v>42493963</v>
      </c>
      <c r="P46" s="88">
        <f t="shared" si="5"/>
        <v>138800831</v>
      </c>
      <c r="Q46" s="88">
        <f t="shared" si="5"/>
        <v>35940445</v>
      </c>
      <c r="R46" s="88">
        <f t="shared" si="5"/>
        <v>217235239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377875579</v>
      </c>
      <c r="X46" s="88">
        <f t="shared" si="5"/>
        <v>58118478</v>
      </c>
      <c r="Y46" s="88">
        <f t="shared" si="5"/>
        <v>319757101</v>
      </c>
      <c r="Z46" s="208">
        <f>+IF(X46&lt;&gt;0,+(Y46/X46)*100,0)</f>
        <v>550.181477567255</v>
      </c>
      <c r="AA46" s="206">
        <f>SUM(AA44:AA45)</f>
        <v>56296979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109429231</v>
      </c>
      <c r="F48" s="219">
        <f t="shared" si="6"/>
        <v>56296979</v>
      </c>
      <c r="G48" s="219">
        <f t="shared" si="6"/>
        <v>77419913</v>
      </c>
      <c r="H48" s="220">
        <f t="shared" si="6"/>
        <v>46965330</v>
      </c>
      <c r="I48" s="220">
        <f t="shared" si="6"/>
        <v>8203580</v>
      </c>
      <c r="J48" s="220">
        <f t="shared" si="6"/>
        <v>132588823</v>
      </c>
      <c r="K48" s="220">
        <f t="shared" si="6"/>
        <v>6312052</v>
      </c>
      <c r="L48" s="220">
        <f t="shared" si="6"/>
        <v>-7677354</v>
      </c>
      <c r="M48" s="219">
        <f t="shared" si="6"/>
        <v>29416819</v>
      </c>
      <c r="N48" s="219">
        <f t="shared" si="6"/>
        <v>28051517</v>
      </c>
      <c r="O48" s="220">
        <f t="shared" si="6"/>
        <v>42493963</v>
      </c>
      <c r="P48" s="220">
        <f t="shared" si="6"/>
        <v>138800831</v>
      </c>
      <c r="Q48" s="220">
        <f t="shared" si="6"/>
        <v>35940445</v>
      </c>
      <c r="R48" s="220">
        <f t="shared" si="6"/>
        <v>217235239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377875579</v>
      </c>
      <c r="X48" s="220">
        <f t="shared" si="6"/>
        <v>58118478</v>
      </c>
      <c r="Y48" s="220">
        <f t="shared" si="6"/>
        <v>319757101</v>
      </c>
      <c r="Z48" s="221">
        <f>+IF(X48&lt;&gt;0,+(Y48/X48)*100,0)</f>
        <v>550.181477567255</v>
      </c>
      <c r="AA48" s="222">
        <f>SUM(AA46:AA47)</f>
        <v>56296979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8023577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1096247</v>
      </c>
      <c r="Y5" s="100">
        <f t="shared" si="0"/>
        <v>-1096247</v>
      </c>
      <c r="Z5" s="137">
        <f>+IF(X5&lt;&gt;0,+(Y5/X5)*100,0)</f>
        <v>-100</v>
      </c>
      <c r="AA5" s="153">
        <f>SUM(AA6:AA8)</f>
        <v>8023577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245000</v>
      </c>
      <c r="Y7" s="159">
        <v>-245000</v>
      </c>
      <c r="Z7" s="141">
        <v>-100</v>
      </c>
      <c r="AA7" s="225"/>
    </row>
    <row r="8" spans="1:27" ht="12.75">
      <c r="A8" s="138" t="s">
        <v>77</v>
      </c>
      <c r="B8" s="136"/>
      <c r="C8" s="155"/>
      <c r="D8" s="155"/>
      <c r="E8" s="156"/>
      <c r="F8" s="60">
        <v>8023577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851247</v>
      </c>
      <c r="Y8" s="60">
        <v>-851247</v>
      </c>
      <c r="Z8" s="140">
        <v>-100</v>
      </c>
      <c r="AA8" s="62">
        <v>8023577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22950000</v>
      </c>
      <c r="F9" s="100">
        <f t="shared" si="1"/>
        <v>36744836</v>
      </c>
      <c r="G9" s="100">
        <f t="shared" si="1"/>
        <v>0</v>
      </c>
      <c r="H9" s="100">
        <f t="shared" si="1"/>
        <v>0</v>
      </c>
      <c r="I9" s="100">
        <f t="shared" si="1"/>
        <v>990000</v>
      </c>
      <c r="J9" s="100">
        <f t="shared" si="1"/>
        <v>990000</v>
      </c>
      <c r="K9" s="100">
        <f t="shared" si="1"/>
        <v>0</v>
      </c>
      <c r="L9" s="100">
        <f t="shared" si="1"/>
        <v>268405</v>
      </c>
      <c r="M9" s="100">
        <f t="shared" si="1"/>
        <v>814347</v>
      </c>
      <c r="N9" s="100">
        <f t="shared" si="1"/>
        <v>1082752</v>
      </c>
      <c r="O9" s="100">
        <f t="shared" si="1"/>
        <v>329999</v>
      </c>
      <c r="P9" s="100">
        <f t="shared" si="1"/>
        <v>5677627</v>
      </c>
      <c r="Q9" s="100">
        <f t="shared" si="1"/>
        <v>201776</v>
      </c>
      <c r="R9" s="100">
        <f t="shared" si="1"/>
        <v>6209402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8282154</v>
      </c>
      <c r="X9" s="100">
        <f t="shared" si="1"/>
        <v>33468947</v>
      </c>
      <c r="Y9" s="100">
        <f t="shared" si="1"/>
        <v>-25186793</v>
      </c>
      <c r="Z9" s="137">
        <f>+IF(X9&lt;&gt;0,+(Y9/X9)*100,0)</f>
        <v>-75.25421400320721</v>
      </c>
      <c r="AA9" s="102">
        <f>SUM(AA10:AA14)</f>
        <v>36744836</v>
      </c>
    </row>
    <row r="10" spans="1:27" ht="12.75">
      <c r="A10" s="138" t="s">
        <v>79</v>
      </c>
      <c r="B10" s="136"/>
      <c r="C10" s="155"/>
      <c r="D10" s="155"/>
      <c r="E10" s="156">
        <v>11950000</v>
      </c>
      <c r="F10" s="60">
        <v>36744836</v>
      </c>
      <c r="G10" s="60"/>
      <c r="H10" s="60"/>
      <c r="I10" s="60">
        <v>990000</v>
      </c>
      <c r="J10" s="60">
        <v>990000</v>
      </c>
      <c r="K10" s="60"/>
      <c r="L10" s="60">
        <v>251525</v>
      </c>
      <c r="M10" s="60">
        <v>737111</v>
      </c>
      <c r="N10" s="60">
        <v>988636</v>
      </c>
      <c r="O10" s="60">
        <v>329999</v>
      </c>
      <c r="P10" s="60">
        <v>5677627</v>
      </c>
      <c r="Q10" s="60">
        <v>201776</v>
      </c>
      <c r="R10" s="60">
        <v>6209402</v>
      </c>
      <c r="S10" s="60"/>
      <c r="T10" s="60"/>
      <c r="U10" s="60"/>
      <c r="V10" s="60"/>
      <c r="W10" s="60">
        <v>8188038</v>
      </c>
      <c r="X10" s="60">
        <v>22237497</v>
      </c>
      <c r="Y10" s="60">
        <v>-14049459</v>
      </c>
      <c r="Z10" s="140">
        <v>-63.18</v>
      </c>
      <c r="AA10" s="62">
        <v>36744836</v>
      </c>
    </row>
    <row r="11" spans="1:27" ht="12.75">
      <c r="A11" s="138" t="s">
        <v>80</v>
      </c>
      <c r="B11" s="136"/>
      <c r="C11" s="155"/>
      <c r="D11" s="155"/>
      <c r="E11" s="156">
        <v>11000000</v>
      </c>
      <c r="F11" s="60"/>
      <c r="G11" s="60"/>
      <c r="H11" s="60"/>
      <c r="I11" s="60"/>
      <c r="J11" s="60"/>
      <c r="K11" s="60"/>
      <c r="L11" s="60">
        <v>16880</v>
      </c>
      <c r="M11" s="60">
        <v>77236</v>
      </c>
      <c r="N11" s="60">
        <v>94116</v>
      </c>
      <c r="O11" s="60"/>
      <c r="P11" s="60"/>
      <c r="Q11" s="60"/>
      <c r="R11" s="60"/>
      <c r="S11" s="60"/>
      <c r="T11" s="60"/>
      <c r="U11" s="60"/>
      <c r="V11" s="60"/>
      <c r="W11" s="60">
        <v>94116</v>
      </c>
      <c r="X11" s="60">
        <v>11231450</v>
      </c>
      <c r="Y11" s="60">
        <v>-11137334</v>
      </c>
      <c r="Z11" s="140">
        <v>-99.16</v>
      </c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162412614</v>
      </c>
      <c r="F15" s="100">
        <f t="shared" si="2"/>
        <v>174459427</v>
      </c>
      <c r="G15" s="100">
        <f t="shared" si="2"/>
        <v>0</v>
      </c>
      <c r="H15" s="100">
        <f t="shared" si="2"/>
        <v>0</v>
      </c>
      <c r="I15" s="100">
        <f t="shared" si="2"/>
        <v>708478</v>
      </c>
      <c r="J15" s="100">
        <f t="shared" si="2"/>
        <v>708478</v>
      </c>
      <c r="K15" s="100">
        <f t="shared" si="2"/>
        <v>7956239</v>
      </c>
      <c r="L15" s="100">
        <f t="shared" si="2"/>
        <v>6688221</v>
      </c>
      <c r="M15" s="100">
        <f t="shared" si="2"/>
        <v>14257882</v>
      </c>
      <c r="N15" s="100">
        <f t="shared" si="2"/>
        <v>28902342</v>
      </c>
      <c r="O15" s="100">
        <f t="shared" si="2"/>
        <v>6886187</v>
      </c>
      <c r="P15" s="100">
        <f t="shared" si="2"/>
        <v>6257103</v>
      </c>
      <c r="Q15" s="100">
        <f t="shared" si="2"/>
        <v>3711849</v>
      </c>
      <c r="R15" s="100">
        <f t="shared" si="2"/>
        <v>16855139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46465959</v>
      </c>
      <c r="X15" s="100">
        <f t="shared" si="2"/>
        <v>81290991</v>
      </c>
      <c r="Y15" s="100">
        <f t="shared" si="2"/>
        <v>-34825032</v>
      </c>
      <c r="Z15" s="137">
        <f>+IF(X15&lt;&gt;0,+(Y15/X15)*100,0)</f>
        <v>-42.83996488614587</v>
      </c>
      <c r="AA15" s="102">
        <f>SUM(AA16:AA18)</f>
        <v>174459427</v>
      </c>
    </row>
    <row r="16" spans="1:27" ht="12.75">
      <c r="A16" s="138" t="s">
        <v>85</v>
      </c>
      <c r="B16" s="136"/>
      <c r="C16" s="155"/>
      <c r="D16" s="155"/>
      <c r="E16" s="156">
        <v>4000000</v>
      </c>
      <c r="F16" s="60">
        <v>4352942</v>
      </c>
      <c r="G16" s="60"/>
      <c r="H16" s="60"/>
      <c r="I16" s="60"/>
      <c r="J16" s="60"/>
      <c r="K16" s="60">
        <v>2433007</v>
      </c>
      <c r="L16" s="60">
        <v>88477</v>
      </c>
      <c r="M16" s="60"/>
      <c r="N16" s="60">
        <v>2521484</v>
      </c>
      <c r="O16" s="60">
        <v>1263458</v>
      </c>
      <c r="P16" s="60"/>
      <c r="Q16" s="60"/>
      <c r="R16" s="60">
        <v>1263458</v>
      </c>
      <c r="S16" s="60"/>
      <c r="T16" s="60"/>
      <c r="U16" s="60"/>
      <c r="V16" s="60"/>
      <c r="W16" s="60">
        <v>3784942</v>
      </c>
      <c r="X16" s="60">
        <v>2999997</v>
      </c>
      <c r="Y16" s="60">
        <v>784945</v>
      </c>
      <c r="Z16" s="140">
        <v>26.16</v>
      </c>
      <c r="AA16" s="62">
        <v>4352942</v>
      </c>
    </row>
    <row r="17" spans="1:27" ht="12.75">
      <c r="A17" s="138" t="s">
        <v>86</v>
      </c>
      <c r="B17" s="136"/>
      <c r="C17" s="155"/>
      <c r="D17" s="155"/>
      <c r="E17" s="156">
        <v>158412614</v>
      </c>
      <c r="F17" s="60">
        <v>170106485</v>
      </c>
      <c r="G17" s="60"/>
      <c r="H17" s="60"/>
      <c r="I17" s="60">
        <v>708478</v>
      </c>
      <c r="J17" s="60">
        <v>708478</v>
      </c>
      <c r="K17" s="60">
        <v>5523232</v>
      </c>
      <c r="L17" s="60">
        <v>6599744</v>
      </c>
      <c r="M17" s="60">
        <v>14257882</v>
      </c>
      <c r="N17" s="60">
        <v>26380858</v>
      </c>
      <c r="O17" s="60">
        <v>5622729</v>
      </c>
      <c r="P17" s="60">
        <v>6257103</v>
      </c>
      <c r="Q17" s="60">
        <v>3711849</v>
      </c>
      <c r="R17" s="60">
        <v>15591681</v>
      </c>
      <c r="S17" s="60"/>
      <c r="T17" s="60"/>
      <c r="U17" s="60"/>
      <c r="V17" s="60"/>
      <c r="W17" s="60">
        <v>42681017</v>
      </c>
      <c r="X17" s="60">
        <v>78290994</v>
      </c>
      <c r="Y17" s="60">
        <v>-35609977</v>
      </c>
      <c r="Z17" s="140">
        <v>-45.48</v>
      </c>
      <c r="AA17" s="62">
        <v>170106485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24885386</v>
      </c>
      <c r="F19" s="100">
        <f t="shared" si="3"/>
        <v>29588803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221683</v>
      </c>
      <c r="L19" s="100">
        <f t="shared" si="3"/>
        <v>40203</v>
      </c>
      <c r="M19" s="100">
        <f t="shared" si="3"/>
        <v>0</v>
      </c>
      <c r="N19" s="100">
        <f t="shared" si="3"/>
        <v>261886</v>
      </c>
      <c r="O19" s="100">
        <f t="shared" si="3"/>
        <v>1309981</v>
      </c>
      <c r="P19" s="100">
        <f t="shared" si="3"/>
        <v>1046544</v>
      </c>
      <c r="Q19" s="100">
        <f t="shared" si="3"/>
        <v>1012685</v>
      </c>
      <c r="R19" s="100">
        <f t="shared" si="3"/>
        <v>3369210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3631096</v>
      </c>
      <c r="X19" s="100">
        <f t="shared" si="3"/>
        <v>21148000</v>
      </c>
      <c r="Y19" s="100">
        <f t="shared" si="3"/>
        <v>-17516904</v>
      </c>
      <c r="Z19" s="137">
        <f>+IF(X19&lt;&gt;0,+(Y19/X19)*100,0)</f>
        <v>-82.83007376584074</v>
      </c>
      <c r="AA19" s="102">
        <f>SUM(AA20:AA23)</f>
        <v>29588803</v>
      </c>
    </row>
    <row r="20" spans="1:27" ht="12.75">
      <c r="A20" s="138" t="s">
        <v>89</v>
      </c>
      <c r="B20" s="136"/>
      <c r="C20" s="155"/>
      <c r="D20" s="155"/>
      <c r="E20" s="156">
        <v>24885386</v>
      </c>
      <c r="F20" s="60">
        <v>29588803</v>
      </c>
      <c r="G20" s="60"/>
      <c r="H20" s="60"/>
      <c r="I20" s="60"/>
      <c r="J20" s="60"/>
      <c r="K20" s="60">
        <v>221683</v>
      </c>
      <c r="L20" s="60">
        <v>40203</v>
      </c>
      <c r="M20" s="60"/>
      <c r="N20" s="60">
        <v>261886</v>
      </c>
      <c r="O20" s="60">
        <v>1309981</v>
      </c>
      <c r="P20" s="60">
        <v>1046544</v>
      </c>
      <c r="Q20" s="60">
        <v>1012685</v>
      </c>
      <c r="R20" s="60">
        <v>3369210</v>
      </c>
      <c r="S20" s="60"/>
      <c r="T20" s="60"/>
      <c r="U20" s="60"/>
      <c r="V20" s="60"/>
      <c r="W20" s="60">
        <v>3631096</v>
      </c>
      <c r="X20" s="60">
        <v>21148000</v>
      </c>
      <c r="Y20" s="60">
        <v>-17516904</v>
      </c>
      <c r="Z20" s="140">
        <v>-82.83</v>
      </c>
      <c r="AA20" s="62">
        <v>29588803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210248000</v>
      </c>
      <c r="F25" s="219">
        <f t="shared" si="4"/>
        <v>248816643</v>
      </c>
      <c r="G25" s="219">
        <f t="shared" si="4"/>
        <v>0</v>
      </c>
      <c r="H25" s="219">
        <f t="shared" si="4"/>
        <v>0</v>
      </c>
      <c r="I25" s="219">
        <f t="shared" si="4"/>
        <v>1698478</v>
      </c>
      <c r="J25" s="219">
        <f t="shared" si="4"/>
        <v>1698478</v>
      </c>
      <c r="K25" s="219">
        <f t="shared" si="4"/>
        <v>8177922</v>
      </c>
      <c r="L25" s="219">
        <f t="shared" si="4"/>
        <v>6996829</v>
      </c>
      <c r="M25" s="219">
        <f t="shared" si="4"/>
        <v>15072229</v>
      </c>
      <c r="N25" s="219">
        <f t="shared" si="4"/>
        <v>30246980</v>
      </c>
      <c r="O25" s="219">
        <f t="shared" si="4"/>
        <v>8526167</v>
      </c>
      <c r="P25" s="219">
        <f t="shared" si="4"/>
        <v>12981274</v>
      </c>
      <c r="Q25" s="219">
        <f t="shared" si="4"/>
        <v>4926310</v>
      </c>
      <c r="R25" s="219">
        <f t="shared" si="4"/>
        <v>26433751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58379209</v>
      </c>
      <c r="X25" s="219">
        <f t="shared" si="4"/>
        <v>137004185</v>
      </c>
      <c r="Y25" s="219">
        <f t="shared" si="4"/>
        <v>-78624976</v>
      </c>
      <c r="Z25" s="231">
        <f>+IF(X25&lt;&gt;0,+(Y25/X25)*100,0)</f>
        <v>-57.38874035125278</v>
      </c>
      <c r="AA25" s="232">
        <f>+AA5+AA9+AA15+AA19+AA24</f>
        <v>248816643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113508762</v>
      </c>
      <c r="F28" s="60">
        <v>136896000</v>
      </c>
      <c r="G28" s="60"/>
      <c r="H28" s="60"/>
      <c r="I28" s="60">
        <v>708478</v>
      </c>
      <c r="J28" s="60">
        <v>708478</v>
      </c>
      <c r="K28" s="60">
        <v>4791956</v>
      </c>
      <c r="L28" s="60">
        <v>4830643</v>
      </c>
      <c r="M28" s="60">
        <v>10664636</v>
      </c>
      <c r="N28" s="60">
        <v>20287235</v>
      </c>
      <c r="O28" s="60">
        <v>3922107</v>
      </c>
      <c r="P28" s="60">
        <v>6462246</v>
      </c>
      <c r="Q28" s="60">
        <v>2867846</v>
      </c>
      <c r="R28" s="60">
        <v>13252199</v>
      </c>
      <c r="S28" s="60"/>
      <c r="T28" s="60"/>
      <c r="U28" s="60"/>
      <c r="V28" s="60"/>
      <c r="W28" s="60">
        <v>34247912</v>
      </c>
      <c r="X28" s="60">
        <v>78817726</v>
      </c>
      <c r="Y28" s="60">
        <v>-44569814</v>
      </c>
      <c r="Z28" s="140">
        <v>-56.55</v>
      </c>
      <c r="AA28" s="155">
        <v>136896000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113508762</v>
      </c>
      <c r="F32" s="77">
        <f t="shared" si="5"/>
        <v>136896000</v>
      </c>
      <c r="G32" s="77">
        <f t="shared" si="5"/>
        <v>0</v>
      </c>
      <c r="H32" s="77">
        <f t="shared" si="5"/>
        <v>0</v>
      </c>
      <c r="I32" s="77">
        <f t="shared" si="5"/>
        <v>708478</v>
      </c>
      <c r="J32" s="77">
        <f t="shared" si="5"/>
        <v>708478</v>
      </c>
      <c r="K32" s="77">
        <f t="shared" si="5"/>
        <v>4791956</v>
      </c>
      <c r="L32" s="77">
        <f t="shared" si="5"/>
        <v>4830643</v>
      </c>
      <c r="M32" s="77">
        <f t="shared" si="5"/>
        <v>10664636</v>
      </c>
      <c r="N32" s="77">
        <f t="shared" si="5"/>
        <v>20287235</v>
      </c>
      <c r="O32" s="77">
        <f t="shared" si="5"/>
        <v>3922107</v>
      </c>
      <c r="P32" s="77">
        <f t="shared" si="5"/>
        <v>6462246</v>
      </c>
      <c r="Q32" s="77">
        <f t="shared" si="5"/>
        <v>2867846</v>
      </c>
      <c r="R32" s="77">
        <f t="shared" si="5"/>
        <v>13252199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34247912</v>
      </c>
      <c r="X32" s="77">
        <f t="shared" si="5"/>
        <v>78817726</v>
      </c>
      <c r="Y32" s="77">
        <f t="shared" si="5"/>
        <v>-44569814</v>
      </c>
      <c r="Z32" s="212">
        <f>+IF(X32&lt;&gt;0,+(Y32/X32)*100,0)</f>
        <v>-56.54795724504916</v>
      </c>
      <c r="AA32" s="79">
        <f>SUM(AA28:AA31)</f>
        <v>136896000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96739238</v>
      </c>
      <c r="F35" s="60">
        <v>111920643</v>
      </c>
      <c r="G35" s="60"/>
      <c r="H35" s="60"/>
      <c r="I35" s="60">
        <v>990000</v>
      </c>
      <c r="J35" s="60">
        <v>990000</v>
      </c>
      <c r="K35" s="60">
        <v>3385966</v>
      </c>
      <c r="L35" s="60">
        <v>2166186</v>
      </c>
      <c r="M35" s="60">
        <v>4407593</v>
      </c>
      <c r="N35" s="60">
        <v>9959745</v>
      </c>
      <c r="O35" s="60">
        <v>4604060</v>
      </c>
      <c r="P35" s="60">
        <v>6519028</v>
      </c>
      <c r="Q35" s="60">
        <v>2058464</v>
      </c>
      <c r="R35" s="60">
        <v>13181552</v>
      </c>
      <c r="S35" s="60"/>
      <c r="T35" s="60"/>
      <c r="U35" s="60"/>
      <c r="V35" s="60"/>
      <c r="W35" s="60">
        <v>24131297</v>
      </c>
      <c r="X35" s="60">
        <v>37236494</v>
      </c>
      <c r="Y35" s="60">
        <v>-13105197</v>
      </c>
      <c r="Z35" s="140">
        <v>-35.19</v>
      </c>
      <c r="AA35" s="62">
        <v>111920643</v>
      </c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210248000</v>
      </c>
      <c r="F36" s="220">
        <f t="shared" si="6"/>
        <v>248816643</v>
      </c>
      <c r="G36" s="220">
        <f t="shared" si="6"/>
        <v>0</v>
      </c>
      <c r="H36" s="220">
        <f t="shared" si="6"/>
        <v>0</v>
      </c>
      <c r="I36" s="220">
        <f t="shared" si="6"/>
        <v>1698478</v>
      </c>
      <c r="J36" s="220">
        <f t="shared" si="6"/>
        <v>1698478</v>
      </c>
      <c r="K36" s="220">
        <f t="shared" si="6"/>
        <v>8177922</v>
      </c>
      <c r="L36" s="220">
        <f t="shared" si="6"/>
        <v>6996829</v>
      </c>
      <c r="M36" s="220">
        <f t="shared" si="6"/>
        <v>15072229</v>
      </c>
      <c r="N36" s="220">
        <f t="shared" si="6"/>
        <v>30246980</v>
      </c>
      <c r="O36" s="220">
        <f t="shared" si="6"/>
        <v>8526167</v>
      </c>
      <c r="P36" s="220">
        <f t="shared" si="6"/>
        <v>12981274</v>
      </c>
      <c r="Q36" s="220">
        <f t="shared" si="6"/>
        <v>4926310</v>
      </c>
      <c r="R36" s="220">
        <f t="shared" si="6"/>
        <v>26433751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58379209</v>
      </c>
      <c r="X36" s="220">
        <f t="shared" si="6"/>
        <v>116054220</v>
      </c>
      <c r="Y36" s="220">
        <f t="shared" si="6"/>
        <v>-57675011</v>
      </c>
      <c r="Z36" s="221">
        <f>+IF(X36&lt;&gt;0,+(Y36/X36)*100,0)</f>
        <v>-49.696608188827604</v>
      </c>
      <c r="AA36" s="239">
        <f>SUM(AA32:AA35)</f>
        <v>248816643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>
        <v>21903365</v>
      </c>
      <c r="F6" s="60">
        <v>8625000</v>
      </c>
      <c r="G6" s="60">
        <v>2639657918</v>
      </c>
      <c r="H6" s="60">
        <v>2634675630</v>
      </c>
      <c r="I6" s="60">
        <v>2634675630</v>
      </c>
      <c r="J6" s="60">
        <v>2634675630</v>
      </c>
      <c r="K6" s="60">
        <v>2634676414</v>
      </c>
      <c r="L6" s="60">
        <v>2634676414</v>
      </c>
      <c r="M6" s="60">
        <v>2714347442</v>
      </c>
      <c r="N6" s="60">
        <v>2714347442</v>
      </c>
      <c r="O6" s="60">
        <v>2714347442</v>
      </c>
      <c r="P6" s="60">
        <v>2714102317</v>
      </c>
      <c r="Q6" s="60">
        <v>2714102317</v>
      </c>
      <c r="R6" s="60">
        <v>2714102317</v>
      </c>
      <c r="S6" s="60"/>
      <c r="T6" s="60"/>
      <c r="U6" s="60"/>
      <c r="V6" s="60"/>
      <c r="W6" s="60">
        <v>2714102317</v>
      </c>
      <c r="X6" s="60">
        <v>6468750</v>
      </c>
      <c r="Y6" s="60">
        <v>2707633567</v>
      </c>
      <c r="Z6" s="140">
        <v>41857.14</v>
      </c>
      <c r="AA6" s="62">
        <v>8625000</v>
      </c>
    </row>
    <row r="7" spans="1:27" ht="12.75">
      <c r="A7" s="249" t="s">
        <v>144</v>
      </c>
      <c r="B7" s="182"/>
      <c r="C7" s="155"/>
      <c r="D7" s="155"/>
      <c r="E7" s="59">
        <v>173990930</v>
      </c>
      <c r="F7" s="60">
        <v>116302000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87226500</v>
      </c>
      <c r="Y7" s="60">
        <v>-87226500</v>
      </c>
      <c r="Z7" s="140">
        <v>-100</v>
      </c>
      <c r="AA7" s="62">
        <v>116302000</v>
      </c>
    </row>
    <row r="8" spans="1:27" ht="12.75">
      <c r="A8" s="249" t="s">
        <v>145</v>
      </c>
      <c r="B8" s="182"/>
      <c r="C8" s="155"/>
      <c r="D8" s="155"/>
      <c r="E8" s="59">
        <v>90945133</v>
      </c>
      <c r="F8" s="60">
        <v>115854000</v>
      </c>
      <c r="G8" s="60">
        <v>88328484</v>
      </c>
      <c r="H8" s="60">
        <v>78149146</v>
      </c>
      <c r="I8" s="60">
        <v>76481878</v>
      </c>
      <c r="J8" s="60">
        <v>76481878</v>
      </c>
      <c r="K8" s="60">
        <v>78119305</v>
      </c>
      <c r="L8" s="60">
        <v>78119305</v>
      </c>
      <c r="M8" s="60">
        <v>87446253</v>
      </c>
      <c r="N8" s="60">
        <v>87446253</v>
      </c>
      <c r="O8" s="60">
        <v>87135172</v>
      </c>
      <c r="P8" s="60">
        <v>111878077</v>
      </c>
      <c r="Q8" s="60">
        <v>111878077</v>
      </c>
      <c r="R8" s="60">
        <v>111878077</v>
      </c>
      <c r="S8" s="60"/>
      <c r="T8" s="60"/>
      <c r="U8" s="60"/>
      <c r="V8" s="60"/>
      <c r="W8" s="60">
        <v>111878077</v>
      </c>
      <c r="X8" s="60">
        <v>86890500</v>
      </c>
      <c r="Y8" s="60">
        <v>24987577</v>
      </c>
      <c r="Z8" s="140">
        <v>28.76</v>
      </c>
      <c r="AA8" s="62">
        <v>115854000</v>
      </c>
    </row>
    <row r="9" spans="1:27" ht="12.75">
      <c r="A9" s="249" t="s">
        <v>146</v>
      </c>
      <c r="B9" s="182"/>
      <c r="C9" s="155"/>
      <c r="D9" s="155"/>
      <c r="E9" s="59">
        <v>3094622</v>
      </c>
      <c r="F9" s="60">
        <v>75480000</v>
      </c>
      <c r="G9" s="60">
        <v>53003619</v>
      </c>
      <c r="H9" s="60">
        <v>16274332</v>
      </c>
      <c r="I9" s="60">
        <v>32986713</v>
      </c>
      <c r="J9" s="60">
        <v>32986713</v>
      </c>
      <c r="K9" s="60">
        <v>-3962445</v>
      </c>
      <c r="L9" s="60">
        <v>-3962445</v>
      </c>
      <c r="M9" s="60">
        <v>-47358029</v>
      </c>
      <c r="N9" s="60">
        <v>-47358029</v>
      </c>
      <c r="O9" s="60">
        <v>-50726734</v>
      </c>
      <c r="P9" s="60">
        <v>-90864256</v>
      </c>
      <c r="Q9" s="60">
        <v>-90864256</v>
      </c>
      <c r="R9" s="60">
        <v>-90864256</v>
      </c>
      <c r="S9" s="60"/>
      <c r="T9" s="60"/>
      <c r="U9" s="60"/>
      <c r="V9" s="60"/>
      <c r="W9" s="60">
        <v>-90864256</v>
      </c>
      <c r="X9" s="60">
        <v>56610000</v>
      </c>
      <c r="Y9" s="60">
        <v>-147474256</v>
      </c>
      <c r="Z9" s="140">
        <v>-260.51</v>
      </c>
      <c r="AA9" s="62">
        <v>75480000</v>
      </c>
    </row>
    <row r="10" spans="1:27" ht="12.75">
      <c r="A10" s="249" t="s">
        <v>147</v>
      </c>
      <c r="B10" s="182"/>
      <c r="C10" s="155"/>
      <c r="D10" s="155"/>
      <c r="E10" s="59">
        <v>1400</v>
      </c>
      <c r="F10" s="60">
        <v>1400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1050</v>
      </c>
      <c r="Y10" s="159">
        <v>-1050</v>
      </c>
      <c r="Z10" s="141">
        <v>-100</v>
      </c>
      <c r="AA10" s="225">
        <v>1400</v>
      </c>
    </row>
    <row r="11" spans="1:27" ht="12.75">
      <c r="A11" s="249" t="s">
        <v>148</v>
      </c>
      <c r="B11" s="182"/>
      <c r="C11" s="155"/>
      <c r="D11" s="155"/>
      <c r="E11" s="59">
        <v>13715722</v>
      </c>
      <c r="F11" s="60">
        <v>34315000</v>
      </c>
      <c r="G11" s="60">
        <v>13945659</v>
      </c>
      <c r="H11" s="60">
        <v>14159033</v>
      </c>
      <c r="I11" s="60">
        <v>13944385</v>
      </c>
      <c r="J11" s="60">
        <v>13944385</v>
      </c>
      <c r="K11" s="60">
        <v>14233555</v>
      </c>
      <c r="L11" s="60">
        <v>167873112</v>
      </c>
      <c r="M11" s="60">
        <v>15580208</v>
      </c>
      <c r="N11" s="60">
        <v>15580208</v>
      </c>
      <c r="O11" s="60">
        <v>15580208</v>
      </c>
      <c r="P11" s="60">
        <v>13992827</v>
      </c>
      <c r="Q11" s="60">
        <v>13992827</v>
      </c>
      <c r="R11" s="60">
        <v>13992827</v>
      </c>
      <c r="S11" s="60"/>
      <c r="T11" s="60"/>
      <c r="U11" s="60"/>
      <c r="V11" s="60"/>
      <c r="W11" s="60">
        <v>13992827</v>
      </c>
      <c r="X11" s="60">
        <v>25736250</v>
      </c>
      <c r="Y11" s="60">
        <v>-11743423</v>
      </c>
      <c r="Z11" s="140">
        <v>-45.63</v>
      </c>
      <c r="AA11" s="62">
        <v>34315000</v>
      </c>
    </row>
    <row r="12" spans="1:27" ht="12.7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303651172</v>
      </c>
      <c r="F12" s="73">
        <f t="shared" si="0"/>
        <v>350577400</v>
      </c>
      <c r="G12" s="73">
        <f t="shared" si="0"/>
        <v>2794935680</v>
      </c>
      <c r="H12" s="73">
        <f t="shared" si="0"/>
        <v>2743258141</v>
      </c>
      <c r="I12" s="73">
        <f t="shared" si="0"/>
        <v>2758088606</v>
      </c>
      <c r="J12" s="73">
        <f t="shared" si="0"/>
        <v>2758088606</v>
      </c>
      <c r="K12" s="73">
        <f t="shared" si="0"/>
        <v>2723066829</v>
      </c>
      <c r="L12" s="73">
        <f t="shared" si="0"/>
        <v>2876706386</v>
      </c>
      <c r="M12" s="73">
        <f t="shared" si="0"/>
        <v>2770015874</v>
      </c>
      <c r="N12" s="73">
        <f t="shared" si="0"/>
        <v>2770015874</v>
      </c>
      <c r="O12" s="73">
        <f t="shared" si="0"/>
        <v>2766336088</v>
      </c>
      <c r="P12" s="73">
        <f t="shared" si="0"/>
        <v>2749108965</v>
      </c>
      <c r="Q12" s="73">
        <f t="shared" si="0"/>
        <v>2749108965</v>
      </c>
      <c r="R12" s="73">
        <f t="shared" si="0"/>
        <v>2749108965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2749108965</v>
      </c>
      <c r="X12" s="73">
        <f t="shared" si="0"/>
        <v>262933050</v>
      </c>
      <c r="Y12" s="73">
        <f t="shared" si="0"/>
        <v>2486175915</v>
      </c>
      <c r="Z12" s="170">
        <f>+IF(X12&lt;&gt;0,+(Y12/X12)*100,0)</f>
        <v>945.5547391246555</v>
      </c>
      <c r="AA12" s="74">
        <f>SUM(AA6:AA11)</f>
        <v>350577400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>
        <v>16009</v>
      </c>
      <c r="F15" s="60">
        <v>14000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10500</v>
      </c>
      <c r="Y15" s="60">
        <v>-10500</v>
      </c>
      <c r="Z15" s="140">
        <v>-100</v>
      </c>
      <c r="AA15" s="62">
        <v>14000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>
        <v>82121000</v>
      </c>
      <c r="F17" s="60">
        <v>80121000</v>
      </c>
      <c r="G17" s="60">
        <v>82908000</v>
      </c>
      <c r="H17" s="60">
        <v>82908000</v>
      </c>
      <c r="I17" s="60">
        <v>82908000</v>
      </c>
      <c r="J17" s="60">
        <v>82908000</v>
      </c>
      <c r="K17" s="60">
        <v>82908000</v>
      </c>
      <c r="L17" s="60">
        <v>82908000</v>
      </c>
      <c r="M17" s="60">
        <v>82908000</v>
      </c>
      <c r="N17" s="60">
        <v>82908000</v>
      </c>
      <c r="O17" s="60">
        <v>82908000</v>
      </c>
      <c r="P17" s="60">
        <v>82908000</v>
      </c>
      <c r="Q17" s="60">
        <v>82908000</v>
      </c>
      <c r="R17" s="60">
        <v>82908000</v>
      </c>
      <c r="S17" s="60"/>
      <c r="T17" s="60"/>
      <c r="U17" s="60"/>
      <c r="V17" s="60"/>
      <c r="W17" s="60">
        <v>82908000</v>
      </c>
      <c r="X17" s="60">
        <v>60090750</v>
      </c>
      <c r="Y17" s="60">
        <v>22817250</v>
      </c>
      <c r="Z17" s="140">
        <v>37.97</v>
      </c>
      <c r="AA17" s="62">
        <v>80121000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/>
      <c r="D19" s="155"/>
      <c r="E19" s="59">
        <v>1389288403</v>
      </c>
      <c r="F19" s="60">
        <v>834454023</v>
      </c>
      <c r="G19" s="60">
        <v>999579117</v>
      </c>
      <c r="H19" s="60">
        <v>1003093029</v>
      </c>
      <c r="I19" s="60">
        <v>1001655856</v>
      </c>
      <c r="J19" s="60">
        <v>1001655856</v>
      </c>
      <c r="K19" s="60">
        <v>1010175194</v>
      </c>
      <c r="L19" s="60">
        <v>1010175192</v>
      </c>
      <c r="M19" s="60">
        <v>989214397</v>
      </c>
      <c r="N19" s="60">
        <v>989214397</v>
      </c>
      <c r="O19" s="60">
        <v>989214405</v>
      </c>
      <c r="P19" s="60">
        <v>1056410263</v>
      </c>
      <c r="Q19" s="60">
        <v>1056410263</v>
      </c>
      <c r="R19" s="60">
        <v>1056410263</v>
      </c>
      <c r="S19" s="60"/>
      <c r="T19" s="60"/>
      <c r="U19" s="60"/>
      <c r="V19" s="60"/>
      <c r="W19" s="60">
        <v>1056410263</v>
      </c>
      <c r="X19" s="60">
        <v>625840517</v>
      </c>
      <c r="Y19" s="60">
        <v>430569746</v>
      </c>
      <c r="Z19" s="140">
        <v>68.8</v>
      </c>
      <c r="AA19" s="62">
        <v>834454023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>
        <v>425024</v>
      </c>
      <c r="F22" s="60">
        <v>8303577</v>
      </c>
      <c r="G22" s="60">
        <v>-1264634</v>
      </c>
      <c r="H22" s="60">
        <v>-1264634</v>
      </c>
      <c r="I22" s="60">
        <v>-1264634</v>
      </c>
      <c r="J22" s="60">
        <v>-1264634</v>
      </c>
      <c r="K22" s="60">
        <v>-1264634</v>
      </c>
      <c r="L22" s="60">
        <v>-1264634</v>
      </c>
      <c r="M22" s="60">
        <v>-1770418</v>
      </c>
      <c r="N22" s="60">
        <v>-1770418</v>
      </c>
      <c r="O22" s="60">
        <v>-1770418</v>
      </c>
      <c r="P22" s="60">
        <v>-1770418</v>
      </c>
      <c r="Q22" s="60">
        <v>-1770418</v>
      </c>
      <c r="R22" s="60">
        <v>-1770418</v>
      </c>
      <c r="S22" s="60"/>
      <c r="T22" s="60"/>
      <c r="U22" s="60"/>
      <c r="V22" s="60"/>
      <c r="W22" s="60">
        <v>-1770418</v>
      </c>
      <c r="X22" s="60">
        <v>6227683</v>
      </c>
      <c r="Y22" s="60">
        <v>-7998101</v>
      </c>
      <c r="Z22" s="140">
        <v>-128.43</v>
      </c>
      <c r="AA22" s="62">
        <v>8303577</v>
      </c>
    </row>
    <row r="23" spans="1:27" ht="12.75">
      <c r="A23" s="249" t="s">
        <v>158</v>
      </c>
      <c r="B23" s="182"/>
      <c r="C23" s="155"/>
      <c r="D23" s="155"/>
      <c r="E23" s="59">
        <v>15302512</v>
      </c>
      <c r="F23" s="60">
        <v>15303000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11477250</v>
      </c>
      <c r="Y23" s="159">
        <v>-11477250</v>
      </c>
      <c r="Z23" s="141">
        <v>-100</v>
      </c>
      <c r="AA23" s="225">
        <v>15303000</v>
      </c>
    </row>
    <row r="24" spans="1:27" ht="12.7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1487152948</v>
      </c>
      <c r="F24" s="77">
        <f t="shared" si="1"/>
        <v>938195600</v>
      </c>
      <c r="G24" s="77">
        <f t="shared" si="1"/>
        <v>1081222483</v>
      </c>
      <c r="H24" s="77">
        <f t="shared" si="1"/>
        <v>1084736395</v>
      </c>
      <c r="I24" s="77">
        <f t="shared" si="1"/>
        <v>1083299222</v>
      </c>
      <c r="J24" s="77">
        <f t="shared" si="1"/>
        <v>1083299222</v>
      </c>
      <c r="K24" s="77">
        <f t="shared" si="1"/>
        <v>1091818560</v>
      </c>
      <c r="L24" s="77">
        <f t="shared" si="1"/>
        <v>1091818558</v>
      </c>
      <c r="M24" s="77">
        <f t="shared" si="1"/>
        <v>1070351979</v>
      </c>
      <c r="N24" s="77">
        <f t="shared" si="1"/>
        <v>1070351979</v>
      </c>
      <c r="O24" s="77">
        <f t="shared" si="1"/>
        <v>1070351987</v>
      </c>
      <c r="P24" s="77">
        <f t="shared" si="1"/>
        <v>1137547845</v>
      </c>
      <c r="Q24" s="77">
        <f t="shared" si="1"/>
        <v>1137547845</v>
      </c>
      <c r="R24" s="77">
        <f t="shared" si="1"/>
        <v>1137547845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1137547845</v>
      </c>
      <c r="X24" s="77">
        <f t="shared" si="1"/>
        <v>703646700</v>
      </c>
      <c r="Y24" s="77">
        <f t="shared" si="1"/>
        <v>433901145</v>
      </c>
      <c r="Z24" s="212">
        <f>+IF(X24&lt;&gt;0,+(Y24/X24)*100,0)</f>
        <v>61.66463155444345</v>
      </c>
      <c r="AA24" s="79">
        <f>SUM(AA15:AA23)</f>
        <v>938195600</v>
      </c>
    </row>
    <row r="25" spans="1:27" ht="12.7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1790804120</v>
      </c>
      <c r="F25" s="73">
        <f t="shared" si="2"/>
        <v>1288773000</v>
      </c>
      <c r="G25" s="73">
        <f t="shared" si="2"/>
        <v>3876158163</v>
      </c>
      <c r="H25" s="73">
        <f t="shared" si="2"/>
        <v>3827994536</v>
      </c>
      <c r="I25" s="73">
        <f t="shared" si="2"/>
        <v>3841387828</v>
      </c>
      <c r="J25" s="73">
        <f t="shared" si="2"/>
        <v>3841387828</v>
      </c>
      <c r="K25" s="73">
        <f t="shared" si="2"/>
        <v>3814885389</v>
      </c>
      <c r="L25" s="73">
        <f t="shared" si="2"/>
        <v>3968524944</v>
      </c>
      <c r="M25" s="73">
        <f t="shared" si="2"/>
        <v>3840367853</v>
      </c>
      <c r="N25" s="73">
        <f t="shared" si="2"/>
        <v>3840367853</v>
      </c>
      <c r="O25" s="73">
        <f t="shared" si="2"/>
        <v>3836688075</v>
      </c>
      <c r="P25" s="73">
        <f t="shared" si="2"/>
        <v>3886656810</v>
      </c>
      <c r="Q25" s="73">
        <f t="shared" si="2"/>
        <v>3886656810</v>
      </c>
      <c r="R25" s="73">
        <f t="shared" si="2"/>
        <v>3886656810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3886656810</v>
      </c>
      <c r="X25" s="73">
        <f t="shared" si="2"/>
        <v>966579750</v>
      </c>
      <c r="Y25" s="73">
        <f t="shared" si="2"/>
        <v>2920077060</v>
      </c>
      <c r="Z25" s="170">
        <f>+IF(X25&lt;&gt;0,+(Y25/X25)*100,0)</f>
        <v>302.1041005669734</v>
      </c>
      <c r="AA25" s="74">
        <f>+AA12+AA24</f>
        <v>1288773000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>
        <v>2530555166</v>
      </c>
      <c r="H29" s="60">
        <v>2395920425</v>
      </c>
      <c r="I29" s="60">
        <v>2420386965</v>
      </c>
      <c r="J29" s="60">
        <v>2420386965</v>
      </c>
      <c r="K29" s="60">
        <v>2301639158</v>
      </c>
      <c r="L29" s="60">
        <v>2301639159</v>
      </c>
      <c r="M29" s="60">
        <v>2340838513</v>
      </c>
      <c r="N29" s="60">
        <v>2340838513</v>
      </c>
      <c r="O29" s="60">
        <v>2343941371</v>
      </c>
      <c r="P29" s="60">
        <v>2343941371</v>
      </c>
      <c r="Q29" s="60">
        <v>2343941371</v>
      </c>
      <c r="R29" s="60">
        <v>2343941371</v>
      </c>
      <c r="S29" s="60"/>
      <c r="T29" s="60"/>
      <c r="U29" s="60"/>
      <c r="V29" s="60"/>
      <c r="W29" s="60">
        <v>2343941371</v>
      </c>
      <c r="X29" s="60"/>
      <c r="Y29" s="60">
        <v>2343941371</v>
      </c>
      <c r="Z29" s="140"/>
      <c r="AA29" s="62"/>
    </row>
    <row r="30" spans="1:27" ht="12.75">
      <c r="A30" s="249" t="s">
        <v>52</v>
      </c>
      <c r="B30" s="182"/>
      <c r="C30" s="155"/>
      <c r="D30" s="155"/>
      <c r="E30" s="59">
        <v>328931</v>
      </c>
      <c r="F30" s="60">
        <v>329000</v>
      </c>
      <c r="G30" s="60">
        <v>5465</v>
      </c>
      <c r="H30" s="60">
        <v>5465</v>
      </c>
      <c r="I30" s="60">
        <v>5465</v>
      </c>
      <c r="J30" s="60">
        <v>5465</v>
      </c>
      <c r="K30" s="60">
        <v>5465</v>
      </c>
      <c r="L30" s="60">
        <v>5465</v>
      </c>
      <c r="M30" s="60">
        <v>5465</v>
      </c>
      <c r="N30" s="60">
        <v>5465</v>
      </c>
      <c r="O30" s="60">
        <v>5465</v>
      </c>
      <c r="P30" s="60">
        <v>5465</v>
      </c>
      <c r="Q30" s="60">
        <v>5465</v>
      </c>
      <c r="R30" s="60">
        <v>5465</v>
      </c>
      <c r="S30" s="60"/>
      <c r="T30" s="60"/>
      <c r="U30" s="60"/>
      <c r="V30" s="60"/>
      <c r="W30" s="60">
        <v>5465</v>
      </c>
      <c r="X30" s="60">
        <v>246750</v>
      </c>
      <c r="Y30" s="60">
        <v>-241285</v>
      </c>
      <c r="Z30" s="140">
        <v>-97.79</v>
      </c>
      <c r="AA30" s="62">
        <v>329000</v>
      </c>
    </row>
    <row r="31" spans="1:27" ht="12.75">
      <c r="A31" s="249" t="s">
        <v>163</v>
      </c>
      <c r="B31" s="182"/>
      <c r="C31" s="155"/>
      <c r="D31" s="155"/>
      <c r="E31" s="59">
        <v>10073827</v>
      </c>
      <c r="F31" s="60">
        <v>9002000</v>
      </c>
      <c r="G31" s="60">
        <v>12629019</v>
      </c>
      <c r="H31" s="60">
        <v>12633243</v>
      </c>
      <c r="I31" s="60">
        <v>12613391</v>
      </c>
      <c r="J31" s="60">
        <v>12613391</v>
      </c>
      <c r="K31" s="60">
        <v>13053846</v>
      </c>
      <c r="L31" s="60">
        <v>13053846</v>
      </c>
      <c r="M31" s="60">
        <v>13150172</v>
      </c>
      <c r="N31" s="60">
        <v>13150172</v>
      </c>
      <c r="O31" s="60">
        <v>13150172</v>
      </c>
      <c r="P31" s="60">
        <v>13150172</v>
      </c>
      <c r="Q31" s="60">
        <v>13150172</v>
      </c>
      <c r="R31" s="60">
        <v>13150172</v>
      </c>
      <c r="S31" s="60"/>
      <c r="T31" s="60"/>
      <c r="U31" s="60"/>
      <c r="V31" s="60"/>
      <c r="W31" s="60">
        <v>13150172</v>
      </c>
      <c r="X31" s="60">
        <v>6751500</v>
      </c>
      <c r="Y31" s="60">
        <v>6398672</v>
      </c>
      <c r="Z31" s="140">
        <v>94.77</v>
      </c>
      <c r="AA31" s="62">
        <v>9002000</v>
      </c>
    </row>
    <row r="32" spans="1:27" ht="12.75">
      <c r="A32" s="249" t="s">
        <v>164</v>
      </c>
      <c r="B32" s="182"/>
      <c r="C32" s="155"/>
      <c r="D32" s="155"/>
      <c r="E32" s="59">
        <v>175583773</v>
      </c>
      <c r="F32" s="60">
        <v>168438001</v>
      </c>
      <c r="G32" s="60">
        <v>115150559</v>
      </c>
      <c r="H32" s="60">
        <v>147427917</v>
      </c>
      <c r="I32" s="60">
        <v>143845813</v>
      </c>
      <c r="J32" s="60">
        <v>143845813</v>
      </c>
      <c r="K32" s="60">
        <v>221476062</v>
      </c>
      <c r="L32" s="60">
        <v>235465468</v>
      </c>
      <c r="M32" s="60">
        <v>203694479</v>
      </c>
      <c r="N32" s="60">
        <v>203694479</v>
      </c>
      <c r="O32" s="60">
        <v>206907867</v>
      </c>
      <c r="P32" s="60">
        <v>206907867</v>
      </c>
      <c r="Q32" s="60">
        <v>206907867</v>
      </c>
      <c r="R32" s="60">
        <v>206907867</v>
      </c>
      <c r="S32" s="60"/>
      <c r="T32" s="60"/>
      <c r="U32" s="60"/>
      <c r="V32" s="60"/>
      <c r="W32" s="60">
        <v>206907867</v>
      </c>
      <c r="X32" s="60">
        <v>126328501</v>
      </c>
      <c r="Y32" s="60">
        <v>80579366</v>
      </c>
      <c r="Z32" s="140">
        <v>63.79</v>
      </c>
      <c r="AA32" s="62">
        <v>168438001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>
        <v>37714556</v>
      </c>
      <c r="H33" s="60">
        <v>37490057</v>
      </c>
      <c r="I33" s="60">
        <v>37563790</v>
      </c>
      <c r="J33" s="60">
        <v>37563790</v>
      </c>
      <c r="K33" s="60">
        <v>37325176</v>
      </c>
      <c r="L33" s="60">
        <v>37325176</v>
      </c>
      <c r="M33" s="60">
        <v>37114746</v>
      </c>
      <c r="N33" s="60">
        <v>37114746</v>
      </c>
      <c r="O33" s="60">
        <v>37114746</v>
      </c>
      <c r="P33" s="60">
        <v>37114746</v>
      </c>
      <c r="Q33" s="60">
        <v>37114746</v>
      </c>
      <c r="R33" s="60">
        <v>37114746</v>
      </c>
      <c r="S33" s="60"/>
      <c r="T33" s="60"/>
      <c r="U33" s="60"/>
      <c r="V33" s="60"/>
      <c r="W33" s="60">
        <v>37114746</v>
      </c>
      <c r="X33" s="60"/>
      <c r="Y33" s="60">
        <v>37114746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185986531</v>
      </c>
      <c r="F34" s="73">
        <f t="shared" si="3"/>
        <v>177769001</v>
      </c>
      <c r="G34" s="73">
        <f t="shared" si="3"/>
        <v>2696054765</v>
      </c>
      <c r="H34" s="73">
        <f t="shared" si="3"/>
        <v>2593477107</v>
      </c>
      <c r="I34" s="73">
        <f t="shared" si="3"/>
        <v>2614415424</v>
      </c>
      <c r="J34" s="73">
        <f t="shared" si="3"/>
        <v>2614415424</v>
      </c>
      <c r="K34" s="73">
        <f t="shared" si="3"/>
        <v>2573499707</v>
      </c>
      <c r="L34" s="73">
        <f t="shared" si="3"/>
        <v>2587489114</v>
      </c>
      <c r="M34" s="73">
        <f t="shared" si="3"/>
        <v>2594803375</v>
      </c>
      <c r="N34" s="73">
        <f t="shared" si="3"/>
        <v>2594803375</v>
      </c>
      <c r="O34" s="73">
        <f t="shared" si="3"/>
        <v>2601119621</v>
      </c>
      <c r="P34" s="73">
        <f t="shared" si="3"/>
        <v>2601119621</v>
      </c>
      <c r="Q34" s="73">
        <f t="shared" si="3"/>
        <v>2601119621</v>
      </c>
      <c r="R34" s="73">
        <f t="shared" si="3"/>
        <v>2601119621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2601119621</v>
      </c>
      <c r="X34" s="73">
        <f t="shared" si="3"/>
        <v>133326751</v>
      </c>
      <c r="Y34" s="73">
        <f t="shared" si="3"/>
        <v>2467792870</v>
      </c>
      <c r="Z34" s="170">
        <f>+IF(X34&lt;&gt;0,+(Y34/X34)*100,0)</f>
        <v>1850.9360285843911</v>
      </c>
      <c r="AA34" s="74">
        <f>SUM(AA29:AA33)</f>
        <v>177769001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35965232</v>
      </c>
      <c r="F37" s="60">
        <v>35341000</v>
      </c>
      <c r="G37" s="60">
        <v>4706491</v>
      </c>
      <c r="H37" s="60">
        <v>4703845</v>
      </c>
      <c r="I37" s="60">
        <v>4703890</v>
      </c>
      <c r="J37" s="60">
        <v>4703890</v>
      </c>
      <c r="K37" s="60">
        <v>4703785</v>
      </c>
      <c r="L37" s="60">
        <v>4703785</v>
      </c>
      <c r="M37" s="60">
        <v>4696240</v>
      </c>
      <c r="N37" s="60">
        <v>4696240</v>
      </c>
      <c r="O37" s="60">
        <v>4696240</v>
      </c>
      <c r="P37" s="60">
        <v>4675601</v>
      </c>
      <c r="Q37" s="60">
        <v>4675601</v>
      </c>
      <c r="R37" s="60">
        <v>4675601</v>
      </c>
      <c r="S37" s="60"/>
      <c r="T37" s="60"/>
      <c r="U37" s="60"/>
      <c r="V37" s="60"/>
      <c r="W37" s="60">
        <v>4675601</v>
      </c>
      <c r="X37" s="60">
        <v>26505750</v>
      </c>
      <c r="Y37" s="60">
        <v>-21830149</v>
      </c>
      <c r="Z37" s="140">
        <v>-82.36</v>
      </c>
      <c r="AA37" s="62">
        <v>35341000</v>
      </c>
    </row>
    <row r="38" spans="1:27" ht="12.75">
      <c r="A38" s="249" t="s">
        <v>165</v>
      </c>
      <c r="B38" s="182"/>
      <c r="C38" s="155"/>
      <c r="D38" s="155"/>
      <c r="E38" s="59">
        <v>27452266</v>
      </c>
      <c r="F38" s="60">
        <v>32562000</v>
      </c>
      <c r="G38" s="60">
        <v>16238838</v>
      </c>
      <c r="H38" s="60">
        <v>16238838</v>
      </c>
      <c r="I38" s="60">
        <v>16238838</v>
      </c>
      <c r="J38" s="60">
        <v>16238838</v>
      </c>
      <c r="K38" s="60">
        <v>16238838</v>
      </c>
      <c r="L38" s="60">
        <v>16238838</v>
      </c>
      <c r="M38" s="60">
        <v>16238838</v>
      </c>
      <c r="N38" s="60">
        <v>16238838</v>
      </c>
      <c r="O38" s="60">
        <v>16238838</v>
      </c>
      <c r="P38" s="60">
        <v>16238838</v>
      </c>
      <c r="Q38" s="60">
        <v>16238838</v>
      </c>
      <c r="R38" s="60">
        <v>16238838</v>
      </c>
      <c r="S38" s="60"/>
      <c r="T38" s="60"/>
      <c r="U38" s="60"/>
      <c r="V38" s="60"/>
      <c r="W38" s="60">
        <v>16238838</v>
      </c>
      <c r="X38" s="60">
        <v>24421500</v>
      </c>
      <c r="Y38" s="60">
        <v>-8182662</v>
      </c>
      <c r="Z38" s="140">
        <v>-33.51</v>
      </c>
      <c r="AA38" s="62">
        <v>32562000</v>
      </c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63417498</v>
      </c>
      <c r="F39" s="77">
        <f t="shared" si="4"/>
        <v>67903000</v>
      </c>
      <c r="G39" s="77">
        <f t="shared" si="4"/>
        <v>20945329</v>
      </c>
      <c r="H39" s="77">
        <f t="shared" si="4"/>
        <v>20942683</v>
      </c>
      <c r="I39" s="77">
        <f t="shared" si="4"/>
        <v>20942728</v>
      </c>
      <c r="J39" s="77">
        <f t="shared" si="4"/>
        <v>20942728</v>
      </c>
      <c r="K39" s="77">
        <f t="shared" si="4"/>
        <v>20942623</v>
      </c>
      <c r="L39" s="77">
        <f t="shared" si="4"/>
        <v>20942623</v>
      </c>
      <c r="M39" s="77">
        <f t="shared" si="4"/>
        <v>20935078</v>
      </c>
      <c r="N39" s="77">
        <f t="shared" si="4"/>
        <v>20935078</v>
      </c>
      <c r="O39" s="77">
        <f t="shared" si="4"/>
        <v>20935078</v>
      </c>
      <c r="P39" s="77">
        <f t="shared" si="4"/>
        <v>20914439</v>
      </c>
      <c r="Q39" s="77">
        <f t="shared" si="4"/>
        <v>20914439</v>
      </c>
      <c r="R39" s="77">
        <f t="shared" si="4"/>
        <v>20914439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20914439</v>
      </c>
      <c r="X39" s="77">
        <f t="shared" si="4"/>
        <v>50927250</v>
      </c>
      <c r="Y39" s="77">
        <f t="shared" si="4"/>
        <v>-30012811</v>
      </c>
      <c r="Z39" s="212">
        <f>+IF(X39&lt;&gt;0,+(Y39/X39)*100,0)</f>
        <v>-58.93271480396055</v>
      </c>
      <c r="AA39" s="79">
        <f>SUM(AA37:AA38)</f>
        <v>67903000</v>
      </c>
    </row>
    <row r="40" spans="1:27" ht="12.7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249404029</v>
      </c>
      <c r="F40" s="73">
        <f t="shared" si="5"/>
        <v>245672001</v>
      </c>
      <c r="G40" s="73">
        <f t="shared" si="5"/>
        <v>2717000094</v>
      </c>
      <c r="H40" s="73">
        <f t="shared" si="5"/>
        <v>2614419790</v>
      </c>
      <c r="I40" s="73">
        <f t="shared" si="5"/>
        <v>2635358152</v>
      </c>
      <c r="J40" s="73">
        <f t="shared" si="5"/>
        <v>2635358152</v>
      </c>
      <c r="K40" s="73">
        <f t="shared" si="5"/>
        <v>2594442330</v>
      </c>
      <c r="L40" s="73">
        <f t="shared" si="5"/>
        <v>2608431737</v>
      </c>
      <c r="M40" s="73">
        <f t="shared" si="5"/>
        <v>2615738453</v>
      </c>
      <c r="N40" s="73">
        <f t="shared" si="5"/>
        <v>2615738453</v>
      </c>
      <c r="O40" s="73">
        <f t="shared" si="5"/>
        <v>2622054699</v>
      </c>
      <c r="P40" s="73">
        <f t="shared" si="5"/>
        <v>2622034060</v>
      </c>
      <c r="Q40" s="73">
        <f t="shared" si="5"/>
        <v>2622034060</v>
      </c>
      <c r="R40" s="73">
        <f t="shared" si="5"/>
        <v>2622034060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2622034060</v>
      </c>
      <c r="X40" s="73">
        <f t="shared" si="5"/>
        <v>184254001</v>
      </c>
      <c r="Y40" s="73">
        <f t="shared" si="5"/>
        <v>2437780059</v>
      </c>
      <c r="Z40" s="170">
        <f>+IF(X40&lt;&gt;0,+(Y40/X40)*100,0)</f>
        <v>1323.054069800091</v>
      </c>
      <c r="AA40" s="74">
        <f>+AA34+AA39</f>
        <v>245672001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1541400091</v>
      </c>
      <c r="F42" s="259">
        <f t="shared" si="6"/>
        <v>1043100999</v>
      </c>
      <c r="G42" s="259">
        <f t="shared" si="6"/>
        <v>1159158069</v>
      </c>
      <c r="H42" s="259">
        <f t="shared" si="6"/>
        <v>1213574746</v>
      </c>
      <c r="I42" s="259">
        <f t="shared" si="6"/>
        <v>1206029676</v>
      </c>
      <c r="J42" s="259">
        <f t="shared" si="6"/>
        <v>1206029676</v>
      </c>
      <c r="K42" s="259">
        <f t="shared" si="6"/>
        <v>1220443059</v>
      </c>
      <c r="L42" s="259">
        <f t="shared" si="6"/>
        <v>1360093207</v>
      </c>
      <c r="M42" s="259">
        <f t="shared" si="6"/>
        <v>1224629400</v>
      </c>
      <c r="N42" s="259">
        <f t="shared" si="6"/>
        <v>1224629400</v>
      </c>
      <c r="O42" s="259">
        <f t="shared" si="6"/>
        <v>1214633376</v>
      </c>
      <c r="P42" s="259">
        <f t="shared" si="6"/>
        <v>1264622750</v>
      </c>
      <c r="Q42" s="259">
        <f t="shared" si="6"/>
        <v>1264622750</v>
      </c>
      <c r="R42" s="259">
        <f t="shared" si="6"/>
        <v>1264622750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1264622750</v>
      </c>
      <c r="X42" s="259">
        <f t="shared" si="6"/>
        <v>782325749</v>
      </c>
      <c r="Y42" s="259">
        <f t="shared" si="6"/>
        <v>482297001</v>
      </c>
      <c r="Z42" s="260">
        <f>+IF(X42&lt;&gt;0,+(Y42/X42)*100,0)</f>
        <v>61.649127823862536</v>
      </c>
      <c r="AA42" s="261">
        <f>+AA25-AA40</f>
        <v>1043100999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1511464500</v>
      </c>
      <c r="F45" s="60">
        <v>1017328999</v>
      </c>
      <c r="G45" s="60">
        <v>1147295648</v>
      </c>
      <c r="H45" s="60">
        <v>1201782620</v>
      </c>
      <c r="I45" s="60">
        <v>1194217912</v>
      </c>
      <c r="J45" s="60">
        <v>1194217912</v>
      </c>
      <c r="K45" s="60">
        <v>1208679197</v>
      </c>
      <c r="L45" s="60">
        <v>1348329345</v>
      </c>
      <c r="M45" s="60">
        <v>1213011537</v>
      </c>
      <c r="N45" s="60">
        <v>1213011537</v>
      </c>
      <c r="O45" s="60">
        <v>1203015513</v>
      </c>
      <c r="P45" s="60">
        <v>1252810611</v>
      </c>
      <c r="Q45" s="60">
        <v>1252810611</v>
      </c>
      <c r="R45" s="60">
        <v>1252810611</v>
      </c>
      <c r="S45" s="60"/>
      <c r="T45" s="60"/>
      <c r="U45" s="60"/>
      <c r="V45" s="60"/>
      <c r="W45" s="60">
        <v>1252810611</v>
      </c>
      <c r="X45" s="60">
        <v>762996749</v>
      </c>
      <c r="Y45" s="60">
        <v>489813862</v>
      </c>
      <c r="Z45" s="139">
        <v>64.2</v>
      </c>
      <c r="AA45" s="62">
        <v>1017328999</v>
      </c>
    </row>
    <row r="46" spans="1:27" ht="12.75">
      <c r="A46" s="249" t="s">
        <v>171</v>
      </c>
      <c r="B46" s="182"/>
      <c r="C46" s="155"/>
      <c r="D46" s="155"/>
      <c r="E46" s="59">
        <v>29935591</v>
      </c>
      <c r="F46" s="60">
        <v>25772000</v>
      </c>
      <c r="G46" s="60">
        <v>11862421</v>
      </c>
      <c r="H46" s="60">
        <v>11792126</v>
      </c>
      <c r="I46" s="60">
        <v>11811764</v>
      </c>
      <c r="J46" s="60">
        <v>11811764</v>
      </c>
      <c r="K46" s="60">
        <v>11763862</v>
      </c>
      <c r="L46" s="60">
        <v>11763862</v>
      </c>
      <c r="M46" s="60">
        <v>11617863</v>
      </c>
      <c r="N46" s="60">
        <v>11617863</v>
      </c>
      <c r="O46" s="60">
        <v>11617863</v>
      </c>
      <c r="P46" s="60">
        <v>11812139</v>
      </c>
      <c r="Q46" s="60">
        <v>11812139</v>
      </c>
      <c r="R46" s="60">
        <v>11812139</v>
      </c>
      <c r="S46" s="60"/>
      <c r="T46" s="60"/>
      <c r="U46" s="60"/>
      <c r="V46" s="60"/>
      <c r="W46" s="60">
        <v>11812139</v>
      </c>
      <c r="X46" s="60">
        <v>19329000</v>
      </c>
      <c r="Y46" s="60">
        <v>-7516861</v>
      </c>
      <c r="Z46" s="139">
        <v>-38.89</v>
      </c>
      <c r="AA46" s="62">
        <v>25772000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1541400091</v>
      </c>
      <c r="F48" s="219">
        <f t="shared" si="7"/>
        <v>1043100999</v>
      </c>
      <c r="G48" s="219">
        <f t="shared" si="7"/>
        <v>1159158069</v>
      </c>
      <c r="H48" s="219">
        <f t="shared" si="7"/>
        <v>1213574746</v>
      </c>
      <c r="I48" s="219">
        <f t="shared" si="7"/>
        <v>1206029676</v>
      </c>
      <c r="J48" s="219">
        <f t="shared" si="7"/>
        <v>1206029676</v>
      </c>
      <c r="K48" s="219">
        <f t="shared" si="7"/>
        <v>1220443059</v>
      </c>
      <c r="L48" s="219">
        <f t="shared" si="7"/>
        <v>1360093207</v>
      </c>
      <c r="M48" s="219">
        <f t="shared" si="7"/>
        <v>1224629400</v>
      </c>
      <c r="N48" s="219">
        <f t="shared" si="7"/>
        <v>1224629400</v>
      </c>
      <c r="O48" s="219">
        <f t="shared" si="7"/>
        <v>1214633376</v>
      </c>
      <c r="P48" s="219">
        <f t="shared" si="7"/>
        <v>1264622750</v>
      </c>
      <c r="Q48" s="219">
        <f t="shared" si="7"/>
        <v>1264622750</v>
      </c>
      <c r="R48" s="219">
        <f t="shared" si="7"/>
        <v>1264622750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1264622750</v>
      </c>
      <c r="X48" s="219">
        <f t="shared" si="7"/>
        <v>782325749</v>
      </c>
      <c r="Y48" s="219">
        <f t="shared" si="7"/>
        <v>482297001</v>
      </c>
      <c r="Z48" s="265">
        <f>+IF(X48&lt;&gt;0,+(Y48/X48)*100,0)</f>
        <v>61.649127823862536</v>
      </c>
      <c r="AA48" s="232">
        <f>SUM(AA45:AA47)</f>
        <v>1043100999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132362068</v>
      </c>
      <c r="F6" s="60">
        <v>136669021</v>
      </c>
      <c r="G6" s="60">
        <v>30940790</v>
      </c>
      <c r="H6" s="60">
        <v>11973603</v>
      </c>
      <c r="I6" s="60">
        <v>20800252</v>
      </c>
      <c r="J6" s="60">
        <v>63714645</v>
      </c>
      <c r="K6" s="60">
        <v>9980506</v>
      </c>
      <c r="L6" s="60">
        <v>10018688</v>
      </c>
      <c r="M6" s="60">
        <v>10000488</v>
      </c>
      <c r="N6" s="60">
        <v>29999682</v>
      </c>
      <c r="O6" s="60">
        <v>17152849</v>
      </c>
      <c r="P6" s="60">
        <v>12274267</v>
      </c>
      <c r="Q6" s="60">
        <v>12607147</v>
      </c>
      <c r="R6" s="60">
        <v>42034263</v>
      </c>
      <c r="S6" s="60"/>
      <c r="T6" s="60"/>
      <c r="U6" s="60"/>
      <c r="V6" s="60"/>
      <c r="W6" s="60">
        <v>135748590</v>
      </c>
      <c r="X6" s="60">
        <v>121727281</v>
      </c>
      <c r="Y6" s="60">
        <v>14021309</v>
      </c>
      <c r="Z6" s="140">
        <v>11.52</v>
      </c>
      <c r="AA6" s="62">
        <v>136669021</v>
      </c>
    </row>
    <row r="7" spans="1:27" ht="12.75">
      <c r="A7" s="249" t="s">
        <v>32</v>
      </c>
      <c r="B7" s="182"/>
      <c r="C7" s="155"/>
      <c r="D7" s="155"/>
      <c r="E7" s="59">
        <v>311541000</v>
      </c>
      <c r="F7" s="60">
        <v>325137001</v>
      </c>
      <c r="G7" s="60">
        <v>31402866</v>
      </c>
      <c r="H7" s="60">
        <v>37763988</v>
      </c>
      <c r="I7" s="60">
        <v>23876325</v>
      </c>
      <c r="J7" s="60">
        <v>93043179</v>
      </c>
      <c r="K7" s="60">
        <v>25912197</v>
      </c>
      <c r="L7" s="60">
        <v>23440303</v>
      </c>
      <c r="M7" s="60">
        <v>23422725</v>
      </c>
      <c r="N7" s="60">
        <v>72775225</v>
      </c>
      <c r="O7" s="60">
        <v>28300182</v>
      </c>
      <c r="P7" s="60">
        <v>21490207</v>
      </c>
      <c r="Q7" s="60">
        <v>23731515</v>
      </c>
      <c r="R7" s="60">
        <v>73521904</v>
      </c>
      <c r="S7" s="60"/>
      <c r="T7" s="60"/>
      <c r="U7" s="60"/>
      <c r="V7" s="60"/>
      <c r="W7" s="60">
        <v>239340308</v>
      </c>
      <c r="X7" s="60">
        <v>247279432</v>
      </c>
      <c r="Y7" s="60">
        <v>-7939124</v>
      </c>
      <c r="Z7" s="140">
        <v>-3.21</v>
      </c>
      <c r="AA7" s="62">
        <v>325137001</v>
      </c>
    </row>
    <row r="8" spans="1:27" ht="12.75">
      <c r="A8" s="249" t="s">
        <v>178</v>
      </c>
      <c r="B8" s="182"/>
      <c r="C8" s="155"/>
      <c r="D8" s="155"/>
      <c r="E8" s="59">
        <v>23186860</v>
      </c>
      <c r="F8" s="60">
        <v>25108773</v>
      </c>
      <c r="G8" s="60">
        <v>2721723</v>
      </c>
      <c r="H8" s="60">
        <v>2347372</v>
      </c>
      <c r="I8" s="60">
        <v>1329937</v>
      </c>
      <c r="J8" s="60">
        <v>6399032</v>
      </c>
      <c r="K8" s="60">
        <v>1077283</v>
      </c>
      <c r="L8" s="60">
        <v>1328025</v>
      </c>
      <c r="M8" s="60">
        <v>1637967</v>
      </c>
      <c r="N8" s="60">
        <v>4043275</v>
      </c>
      <c r="O8" s="60">
        <v>1811683</v>
      </c>
      <c r="P8" s="60">
        <v>408104</v>
      </c>
      <c r="Q8" s="60">
        <v>2192447</v>
      </c>
      <c r="R8" s="60">
        <v>4412234</v>
      </c>
      <c r="S8" s="60"/>
      <c r="T8" s="60"/>
      <c r="U8" s="60"/>
      <c r="V8" s="60"/>
      <c r="W8" s="60">
        <v>14854541</v>
      </c>
      <c r="X8" s="60">
        <v>16357788</v>
      </c>
      <c r="Y8" s="60">
        <v>-1503247</v>
      </c>
      <c r="Z8" s="140">
        <v>-9.19</v>
      </c>
      <c r="AA8" s="62">
        <v>25108773</v>
      </c>
    </row>
    <row r="9" spans="1:27" ht="12.75">
      <c r="A9" s="249" t="s">
        <v>179</v>
      </c>
      <c r="B9" s="182"/>
      <c r="C9" s="155"/>
      <c r="D9" s="155"/>
      <c r="E9" s="59">
        <v>208460000</v>
      </c>
      <c r="F9" s="60">
        <v>208194178</v>
      </c>
      <c r="G9" s="60">
        <v>30772720</v>
      </c>
      <c r="H9" s="60">
        <v>45934000</v>
      </c>
      <c r="I9" s="60">
        <v>1227000</v>
      </c>
      <c r="J9" s="60">
        <v>77933720</v>
      </c>
      <c r="K9" s="60"/>
      <c r="L9" s="60"/>
      <c r="M9" s="60">
        <v>61246000</v>
      </c>
      <c r="N9" s="60">
        <v>61246000</v>
      </c>
      <c r="O9" s="60"/>
      <c r="P9" s="60"/>
      <c r="Q9" s="60">
        <v>50709000</v>
      </c>
      <c r="R9" s="60">
        <v>50709000</v>
      </c>
      <c r="S9" s="60"/>
      <c r="T9" s="60"/>
      <c r="U9" s="60"/>
      <c r="V9" s="60"/>
      <c r="W9" s="60">
        <v>189888720</v>
      </c>
      <c r="X9" s="60">
        <v>190569265</v>
      </c>
      <c r="Y9" s="60">
        <v>-680545</v>
      </c>
      <c r="Z9" s="140">
        <v>-0.36</v>
      </c>
      <c r="AA9" s="62">
        <v>208194178</v>
      </c>
    </row>
    <row r="10" spans="1:27" ht="12.75">
      <c r="A10" s="249" t="s">
        <v>180</v>
      </c>
      <c r="B10" s="182"/>
      <c r="C10" s="155"/>
      <c r="D10" s="155"/>
      <c r="E10" s="59">
        <v>120352734</v>
      </c>
      <c r="F10" s="60">
        <v>136896481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125396481</v>
      </c>
      <c r="Y10" s="60">
        <v>-125396481</v>
      </c>
      <c r="Z10" s="140">
        <v>-100</v>
      </c>
      <c r="AA10" s="62">
        <v>136896481</v>
      </c>
    </row>
    <row r="11" spans="1:27" ht="12.75">
      <c r="A11" s="249" t="s">
        <v>181</v>
      </c>
      <c r="B11" s="182"/>
      <c r="C11" s="155"/>
      <c r="D11" s="155"/>
      <c r="E11" s="59">
        <v>14210000</v>
      </c>
      <c r="F11" s="60">
        <v>17349022</v>
      </c>
      <c r="G11" s="60">
        <v>507814</v>
      </c>
      <c r="H11" s="60">
        <v>1200610</v>
      </c>
      <c r="I11" s="60">
        <v>948526</v>
      </c>
      <c r="J11" s="60">
        <v>2656950</v>
      </c>
      <c r="K11" s="60">
        <v>2522340</v>
      </c>
      <c r="L11" s="60">
        <v>2742337</v>
      </c>
      <c r="M11" s="60">
        <v>1709043</v>
      </c>
      <c r="N11" s="60">
        <v>6973720</v>
      </c>
      <c r="O11" s="60">
        <v>2256605</v>
      </c>
      <c r="P11" s="60">
        <v>1508776</v>
      </c>
      <c r="Q11" s="60">
        <v>1535579</v>
      </c>
      <c r="R11" s="60">
        <v>5300960</v>
      </c>
      <c r="S11" s="60"/>
      <c r="T11" s="60"/>
      <c r="U11" s="60"/>
      <c r="V11" s="60"/>
      <c r="W11" s="60">
        <v>14931630</v>
      </c>
      <c r="X11" s="60">
        <v>15348169</v>
      </c>
      <c r="Y11" s="60">
        <v>-416539</v>
      </c>
      <c r="Z11" s="140">
        <v>-2.71</v>
      </c>
      <c r="AA11" s="62">
        <v>17349022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>
        <v>-627169628</v>
      </c>
      <c r="F14" s="60">
        <v>-708022234</v>
      </c>
      <c r="G14" s="60">
        <v>-49473112</v>
      </c>
      <c r="H14" s="60">
        <v>-52187359</v>
      </c>
      <c r="I14" s="60">
        <v>-40158995</v>
      </c>
      <c r="J14" s="60">
        <v>-141819466</v>
      </c>
      <c r="K14" s="60">
        <v>-33003738</v>
      </c>
      <c r="L14" s="60">
        <v>-48642575</v>
      </c>
      <c r="M14" s="60">
        <v>-33053605</v>
      </c>
      <c r="N14" s="60">
        <v>-114699918</v>
      </c>
      <c r="O14" s="60">
        <v>-25712980</v>
      </c>
      <c r="P14" s="60">
        <v>-34396619</v>
      </c>
      <c r="Q14" s="60">
        <v>-50238303</v>
      </c>
      <c r="R14" s="60">
        <v>-110347902</v>
      </c>
      <c r="S14" s="60"/>
      <c r="T14" s="60"/>
      <c r="U14" s="60"/>
      <c r="V14" s="60"/>
      <c r="W14" s="60">
        <v>-366867286</v>
      </c>
      <c r="X14" s="60">
        <v>-507631412</v>
      </c>
      <c r="Y14" s="60">
        <v>140764126</v>
      </c>
      <c r="Z14" s="140">
        <v>-27.73</v>
      </c>
      <c r="AA14" s="62">
        <v>-708022234</v>
      </c>
    </row>
    <row r="15" spans="1:27" ht="12.75">
      <c r="A15" s="249" t="s">
        <v>40</v>
      </c>
      <c r="B15" s="182"/>
      <c r="C15" s="155"/>
      <c r="D15" s="155"/>
      <c r="E15" s="59">
        <v>-591574</v>
      </c>
      <c r="F15" s="60">
        <v>-591452</v>
      </c>
      <c r="G15" s="60">
        <v>-34293</v>
      </c>
      <c r="H15" s="60">
        <v>-34113</v>
      </c>
      <c r="I15" s="60">
        <v>-91298</v>
      </c>
      <c r="J15" s="60">
        <v>-159704</v>
      </c>
      <c r="K15" s="60">
        <v>-33739</v>
      </c>
      <c r="L15" s="60">
        <v>-32472</v>
      </c>
      <c r="M15" s="60">
        <v>-33359</v>
      </c>
      <c r="N15" s="60">
        <v>-99570</v>
      </c>
      <c r="O15" s="60">
        <v>-146403</v>
      </c>
      <c r="P15" s="60">
        <v>-29790</v>
      </c>
      <c r="Q15" s="60">
        <v>-32767</v>
      </c>
      <c r="R15" s="60">
        <v>-208960</v>
      </c>
      <c r="S15" s="60"/>
      <c r="T15" s="60"/>
      <c r="U15" s="60"/>
      <c r="V15" s="60"/>
      <c r="W15" s="60">
        <v>-468234</v>
      </c>
      <c r="X15" s="60">
        <v>-445791</v>
      </c>
      <c r="Y15" s="60">
        <v>-22443</v>
      </c>
      <c r="Z15" s="140">
        <v>5.03</v>
      </c>
      <c r="AA15" s="62">
        <v>-591452</v>
      </c>
    </row>
    <row r="16" spans="1:27" ht="12.75">
      <c r="A16" s="249" t="s">
        <v>42</v>
      </c>
      <c r="B16" s="182"/>
      <c r="C16" s="155"/>
      <c r="D16" s="155"/>
      <c r="E16" s="59">
        <v>-1308996</v>
      </c>
      <c r="F16" s="60">
        <v>-5741713</v>
      </c>
      <c r="G16" s="60"/>
      <c r="H16" s="60">
        <v>-101150</v>
      </c>
      <c r="I16" s="60"/>
      <c r="J16" s="60">
        <v>-101150</v>
      </c>
      <c r="K16" s="60">
        <v>-202300</v>
      </c>
      <c r="L16" s="60">
        <v>-101150</v>
      </c>
      <c r="M16" s="60">
        <v>-15293</v>
      </c>
      <c r="N16" s="60">
        <v>-318743</v>
      </c>
      <c r="O16" s="60">
        <v>-1806</v>
      </c>
      <c r="P16" s="60">
        <v>-27246</v>
      </c>
      <c r="Q16" s="60">
        <v>-403230</v>
      </c>
      <c r="R16" s="60">
        <v>-432282</v>
      </c>
      <c r="S16" s="60"/>
      <c r="T16" s="60"/>
      <c r="U16" s="60"/>
      <c r="V16" s="60"/>
      <c r="W16" s="60">
        <v>-852175</v>
      </c>
      <c r="X16" s="60">
        <v>-4081284</v>
      </c>
      <c r="Y16" s="60">
        <v>3229109</v>
      </c>
      <c r="Z16" s="140">
        <v>-79.12</v>
      </c>
      <c r="AA16" s="62">
        <v>-5741713</v>
      </c>
    </row>
    <row r="17" spans="1:27" ht="12.7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181042464</v>
      </c>
      <c r="F17" s="73">
        <f t="shared" si="0"/>
        <v>134999077</v>
      </c>
      <c r="G17" s="73">
        <f t="shared" si="0"/>
        <v>46838508</v>
      </c>
      <c r="H17" s="73">
        <f t="shared" si="0"/>
        <v>46896951</v>
      </c>
      <c r="I17" s="73">
        <f t="shared" si="0"/>
        <v>7931747</v>
      </c>
      <c r="J17" s="73">
        <f t="shared" si="0"/>
        <v>101667206</v>
      </c>
      <c r="K17" s="73">
        <f t="shared" si="0"/>
        <v>6252549</v>
      </c>
      <c r="L17" s="73">
        <f t="shared" si="0"/>
        <v>-11246844</v>
      </c>
      <c r="M17" s="73">
        <f t="shared" si="0"/>
        <v>64913966</v>
      </c>
      <c r="N17" s="73">
        <f t="shared" si="0"/>
        <v>59919671</v>
      </c>
      <c r="O17" s="73">
        <f t="shared" si="0"/>
        <v>23660130</v>
      </c>
      <c r="P17" s="73">
        <f t="shared" si="0"/>
        <v>1227699</v>
      </c>
      <c r="Q17" s="73">
        <f t="shared" si="0"/>
        <v>40101388</v>
      </c>
      <c r="R17" s="73">
        <f t="shared" si="0"/>
        <v>64989217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226576094</v>
      </c>
      <c r="X17" s="73">
        <f t="shared" si="0"/>
        <v>204519929</v>
      </c>
      <c r="Y17" s="73">
        <f t="shared" si="0"/>
        <v>22056165</v>
      </c>
      <c r="Z17" s="170">
        <f>+IF(X17&lt;&gt;0,+(Y17/X17)*100,0)</f>
        <v>10.784359797034742</v>
      </c>
      <c r="AA17" s="74">
        <f>SUM(AA6:AA16)</f>
        <v>134999077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-210898394</v>
      </c>
      <c r="F26" s="60">
        <v>-248816529</v>
      </c>
      <c r="G26" s="60"/>
      <c r="H26" s="60">
        <v>-3890929</v>
      </c>
      <c r="I26" s="60">
        <v>-1437174</v>
      </c>
      <c r="J26" s="60">
        <v>-5328103</v>
      </c>
      <c r="K26" s="60">
        <v>-8177922</v>
      </c>
      <c r="L26" s="60">
        <v>-6996830</v>
      </c>
      <c r="M26" s="60">
        <v>-15048808</v>
      </c>
      <c r="N26" s="60">
        <v>-30223560</v>
      </c>
      <c r="O26" s="60">
        <v>-8526168</v>
      </c>
      <c r="P26" s="60">
        <v>-12981274</v>
      </c>
      <c r="Q26" s="60">
        <v>-4926310</v>
      </c>
      <c r="R26" s="60">
        <v>-26433752</v>
      </c>
      <c r="S26" s="60"/>
      <c r="T26" s="60"/>
      <c r="U26" s="60"/>
      <c r="V26" s="60"/>
      <c r="W26" s="60">
        <v>-61985415</v>
      </c>
      <c r="X26" s="60">
        <v>-115671821</v>
      </c>
      <c r="Y26" s="60">
        <v>53686406</v>
      </c>
      <c r="Z26" s="140">
        <v>-46.41</v>
      </c>
      <c r="AA26" s="62">
        <v>-248816529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-210898394</v>
      </c>
      <c r="F27" s="73">
        <f t="shared" si="1"/>
        <v>-248816529</v>
      </c>
      <c r="G27" s="73">
        <f t="shared" si="1"/>
        <v>0</v>
      </c>
      <c r="H27" s="73">
        <f t="shared" si="1"/>
        <v>-3890929</v>
      </c>
      <c r="I27" s="73">
        <f t="shared" si="1"/>
        <v>-1437174</v>
      </c>
      <c r="J27" s="73">
        <f t="shared" si="1"/>
        <v>-5328103</v>
      </c>
      <c r="K27" s="73">
        <f t="shared" si="1"/>
        <v>-8177922</v>
      </c>
      <c r="L27" s="73">
        <f t="shared" si="1"/>
        <v>-6996830</v>
      </c>
      <c r="M27" s="73">
        <f t="shared" si="1"/>
        <v>-15048808</v>
      </c>
      <c r="N27" s="73">
        <f t="shared" si="1"/>
        <v>-30223560</v>
      </c>
      <c r="O27" s="73">
        <f t="shared" si="1"/>
        <v>-8526168</v>
      </c>
      <c r="P27" s="73">
        <f t="shared" si="1"/>
        <v>-12981274</v>
      </c>
      <c r="Q27" s="73">
        <f t="shared" si="1"/>
        <v>-4926310</v>
      </c>
      <c r="R27" s="73">
        <f t="shared" si="1"/>
        <v>-26433752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-61985415</v>
      </c>
      <c r="X27" s="73">
        <f t="shared" si="1"/>
        <v>-115671821</v>
      </c>
      <c r="Y27" s="73">
        <f t="shared" si="1"/>
        <v>53686406</v>
      </c>
      <c r="Z27" s="170">
        <f>+IF(X27&lt;&gt;0,+(Y27/X27)*100,0)</f>
        <v>-46.41269199003965</v>
      </c>
      <c r="AA27" s="74">
        <f>SUM(AA21:AA26)</f>
        <v>-248816529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>
        <v>5465</v>
      </c>
      <c r="H32" s="60"/>
      <c r="I32" s="60"/>
      <c r="J32" s="60">
        <v>5465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5465</v>
      </c>
      <c r="X32" s="60"/>
      <c r="Y32" s="60">
        <v>5465</v>
      </c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>
        <v>12629019</v>
      </c>
      <c r="H33" s="159">
        <v>-15628</v>
      </c>
      <c r="I33" s="159">
        <v>19852</v>
      </c>
      <c r="J33" s="159">
        <v>12633243</v>
      </c>
      <c r="K33" s="60">
        <v>420603</v>
      </c>
      <c r="L33" s="60">
        <v>42511</v>
      </c>
      <c r="M33" s="60">
        <v>53815</v>
      </c>
      <c r="N33" s="60">
        <v>516929</v>
      </c>
      <c r="O33" s="159">
        <v>112639</v>
      </c>
      <c r="P33" s="159">
        <v>205637</v>
      </c>
      <c r="Q33" s="159">
        <v>-50231</v>
      </c>
      <c r="R33" s="60">
        <v>268045</v>
      </c>
      <c r="S33" s="60"/>
      <c r="T33" s="60"/>
      <c r="U33" s="60"/>
      <c r="V33" s="159"/>
      <c r="W33" s="159">
        <v>13418217</v>
      </c>
      <c r="X33" s="159"/>
      <c r="Y33" s="60">
        <v>13418217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-490423</v>
      </c>
      <c r="F35" s="60">
        <v>-490423</v>
      </c>
      <c r="G35" s="60">
        <v>-23373</v>
      </c>
      <c r="H35" s="60">
        <v>-23554</v>
      </c>
      <c r="I35" s="60">
        <v>-145679</v>
      </c>
      <c r="J35" s="60">
        <v>-192606</v>
      </c>
      <c r="K35" s="60">
        <v>-23928</v>
      </c>
      <c r="L35" s="60">
        <v>-25195</v>
      </c>
      <c r="M35" s="60">
        <v>-24307</v>
      </c>
      <c r="N35" s="60">
        <v>-73430</v>
      </c>
      <c r="O35" s="60">
        <v>-21487</v>
      </c>
      <c r="P35" s="60">
        <v>-27876</v>
      </c>
      <c r="Q35" s="60">
        <v>-26143</v>
      </c>
      <c r="R35" s="60">
        <v>-75506</v>
      </c>
      <c r="S35" s="60"/>
      <c r="T35" s="60"/>
      <c r="U35" s="60"/>
      <c r="V35" s="60"/>
      <c r="W35" s="60">
        <v>-341542</v>
      </c>
      <c r="X35" s="60">
        <v>-219450</v>
      </c>
      <c r="Y35" s="60">
        <v>-122092</v>
      </c>
      <c r="Z35" s="140">
        <v>55.64</v>
      </c>
      <c r="AA35" s="62">
        <v>-490423</v>
      </c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-490423</v>
      </c>
      <c r="F36" s="73">
        <f t="shared" si="2"/>
        <v>-490423</v>
      </c>
      <c r="G36" s="73">
        <f t="shared" si="2"/>
        <v>12611111</v>
      </c>
      <c r="H36" s="73">
        <f t="shared" si="2"/>
        <v>-39182</v>
      </c>
      <c r="I36" s="73">
        <f t="shared" si="2"/>
        <v>-125827</v>
      </c>
      <c r="J36" s="73">
        <f t="shared" si="2"/>
        <v>12446102</v>
      </c>
      <c r="K36" s="73">
        <f t="shared" si="2"/>
        <v>396675</v>
      </c>
      <c r="L36" s="73">
        <f t="shared" si="2"/>
        <v>17316</v>
      </c>
      <c r="M36" s="73">
        <f t="shared" si="2"/>
        <v>29508</v>
      </c>
      <c r="N36" s="73">
        <f t="shared" si="2"/>
        <v>443499</v>
      </c>
      <c r="O36" s="73">
        <f t="shared" si="2"/>
        <v>91152</v>
      </c>
      <c r="P36" s="73">
        <f t="shared" si="2"/>
        <v>177761</v>
      </c>
      <c r="Q36" s="73">
        <f t="shared" si="2"/>
        <v>-76374</v>
      </c>
      <c r="R36" s="73">
        <f t="shared" si="2"/>
        <v>192539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13082140</v>
      </c>
      <c r="X36" s="73">
        <f t="shared" si="2"/>
        <v>-219450</v>
      </c>
      <c r="Y36" s="73">
        <f t="shared" si="2"/>
        <v>13301590</v>
      </c>
      <c r="Z36" s="170">
        <f>+IF(X36&lt;&gt;0,+(Y36/X36)*100,0)</f>
        <v>-6061.330599225336</v>
      </c>
      <c r="AA36" s="74">
        <f>SUM(AA31:AA35)</f>
        <v>-490423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-30346353</v>
      </c>
      <c r="F38" s="100">
        <f t="shared" si="3"/>
        <v>-114307875</v>
      </c>
      <c r="G38" s="100">
        <f t="shared" si="3"/>
        <v>59449619</v>
      </c>
      <c r="H38" s="100">
        <f t="shared" si="3"/>
        <v>42966840</v>
      </c>
      <c r="I38" s="100">
        <f t="shared" si="3"/>
        <v>6368746</v>
      </c>
      <c r="J38" s="100">
        <f t="shared" si="3"/>
        <v>108785205</v>
      </c>
      <c r="K38" s="100">
        <f t="shared" si="3"/>
        <v>-1528698</v>
      </c>
      <c r="L38" s="100">
        <f t="shared" si="3"/>
        <v>-18226358</v>
      </c>
      <c r="M38" s="100">
        <f t="shared" si="3"/>
        <v>49894666</v>
      </c>
      <c r="N38" s="100">
        <f t="shared" si="3"/>
        <v>30139610</v>
      </c>
      <c r="O38" s="100">
        <f t="shared" si="3"/>
        <v>15225114</v>
      </c>
      <c r="P38" s="100">
        <f t="shared" si="3"/>
        <v>-11575814</v>
      </c>
      <c r="Q38" s="100">
        <f t="shared" si="3"/>
        <v>35098704</v>
      </c>
      <c r="R38" s="100">
        <f t="shared" si="3"/>
        <v>38748004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177672819</v>
      </c>
      <c r="X38" s="100">
        <f t="shared" si="3"/>
        <v>88628658</v>
      </c>
      <c r="Y38" s="100">
        <f t="shared" si="3"/>
        <v>89044161</v>
      </c>
      <c r="Z38" s="137">
        <f>+IF(X38&lt;&gt;0,+(Y38/X38)*100,0)</f>
        <v>100.4688133718554</v>
      </c>
      <c r="AA38" s="102">
        <f>+AA17+AA27+AA36</f>
        <v>-114307875</v>
      </c>
    </row>
    <row r="39" spans="1:27" ht="12.75">
      <c r="A39" s="249" t="s">
        <v>200</v>
      </c>
      <c r="B39" s="182"/>
      <c r="C39" s="153"/>
      <c r="D39" s="153"/>
      <c r="E39" s="99">
        <v>210364621</v>
      </c>
      <c r="F39" s="100">
        <v>241081294</v>
      </c>
      <c r="G39" s="100">
        <v>241081294</v>
      </c>
      <c r="H39" s="100">
        <v>300530913</v>
      </c>
      <c r="I39" s="100">
        <v>343497753</v>
      </c>
      <c r="J39" s="100">
        <v>241081294</v>
      </c>
      <c r="K39" s="100">
        <v>349866499</v>
      </c>
      <c r="L39" s="100">
        <v>348337801</v>
      </c>
      <c r="M39" s="100">
        <v>330111443</v>
      </c>
      <c r="N39" s="100">
        <v>349866499</v>
      </c>
      <c r="O39" s="100">
        <v>380006109</v>
      </c>
      <c r="P39" s="100">
        <v>395231223</v>
      </c>
      <c r="Q39" s="100">
        <v>383655409</v>
      </c>
      <c r="R39" s="100">
        <v>380006109</v>
      </c>
      <c r="S39" s="100"/>
      <c r="T39" s="100"/>
      <c r="U39" s="100"/>
      <c r="V39" s="100"/>
      <c r="W39" s="100">
        <v>241081294</v>
      </c>
      <c r="X39" s="100">
        <v>241081294</v>
      </c>
      <c r="Y39" s="100"/>
      <c r="Z39" s="137"/>
      <c r="AA39" s="102">
        <v>241081294</v>
      </c>
    </row>
    <row r="40" spans="1:27" ht="12.75">
      <c r="A40" s="269" t="s">
        <v>201</v>
      </c>
      <c r="B40" s="256"/>
      <c r="C40" s="257"/>
      <c r="D40" s="257"/>
      <c r="E40" s="258">
        <v>180018268</v>
      </c>
      <c r="F40" s="259">
        <v>126773419</v>
      </c>
      <c r="G40" s="259">
        <v>300530913</v>
      </c>
      <c r="H40" s="259">
        <v>343497753</v>
      </c>
      <c r="I40" s="259">
        <v>349866499</v>
      </c>
      <c r="J40" s="259">
        <v>349866499</v>
      </c>
      <c r="K40" s="259">
        <v>348337801</v>
      </c>
      <c r="L40" s="259">
        <v>330111443</v>
      </c>
      <c r="M40" s="259">
        <v>380006109</v>
      </c>
      <c r="N40" s="259">
        <v>380006109</v>
      </c>
      <c r="O40" s="259">
        <v>395231223</v>
      </c>
      <c r="P40" s="259">
        <v>383655409</v>
      </c>
      <c r="Q40" s="259">
        <v>418754113</v>
      </c>
      <c r="R40" s="259">
        <v>418754113</v>
      </c>
      <c r="S40" s="259"/>
      <c r="T40" s="259"/>
      <c r="U40" s="259"/>
      <c r="V40" s="259"/>
      <c r="W40" s="259">
        <v>418754113</v>
      </c>
      <c r="X40" s="259">
        <v>329709952</v>
      </c>
      <c r="Y40" s="259">
        <v>89044161</v>
      </c>
      <c r="Z40" s="260">
        <v>27.01</v>
      </c>
      <c r="AA40" s="261">
        <v>126773419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150248000</v>
      </c>
      <c r="F5" s="106">
        <f t="shared" si="0"/>
        <v>180446643</v>
      </c>
      <c r="G5" s="106">
        <f t="shared" si="0"/>
        <v>0</v>
      </c>
      <c r="H5" s="106">
        <f t="shared" si="0"/>
        <v>0</v>
      </c>
      <c r="I5" s="106">
        <f t="shared" si="0"/>
        <v>1277400</v>
      </c>
      <c r="J5" s="106">
        <f t="shared" si="0"/>
        <v>1277400</v>
      </c>
      <c r="K5" s="106">
        <f t="shared" si="0"/>
        <v>6866162</v>
      </c>
      <c r="L5" s="106">
        <f t="shared" si="0"/>
        <v>3818072</v>
      </c>
      <c r="M5" s="106">
        <f t="shared" si="0"/>
        <v>6211126</v>
      </c>
      <c r="N5" s="106">
        <f t="shared" si="0"/>
        <v>16895360</v>
      </c>
      <c r="O5" s="106">
        <f t="shared" si="0"/>
        <v>5340524</v>
      </c>
      <c r="P5" s="106">
        <f t="shared" si="0"/>
        <v>12829428</v>
      </c>
      <c r="Q5" s="106">
        <f t="shared" si="0"/>
        <v>3906866</v>
      </c>
      <c r="R5" s="106">
        <f t="shared" si="0"/>
        <v>22076818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40249578</v>
      </c>
      <c r="X5" s="106">
        <f t="shared" si="0"/>
        <v>135334983</v>
      </c>
      <c r="Y5" s="106">
        <f t="shared" si="0"/>
        <v>-95085405</v>
      </c>
      <c r="Z5" s="201">
        <f>+IF(X5&lt;&gt;0,+(Y5/X5)*100,0)</f>
        <v>-70.2592950412533</v>
      </c>
      <c r="AA5" s="199">
        <f>SUM(AA11:AA18)</f>
        <v>180446643</v>
      </c>
    </row>
    <row r="6" spans="1:27" ht="12.75">
      <c r="A6" s="291" t="s">
        <v>205</v>
      </c>
      <c r="B6" s="142"/>
      <c r="C6" s="62"/>
      <c r="D6" s="156"/>
      <c r="E6" s="60">
        <v>95115614</v>
      </c>
      <c r="F6" s="60">
        <v>100447538</v>
      </c>
      <c r="G6" s="60"/>
      <c r="H6" s="60"/>
      <c r="I6" s="60">
        <v>287400</v>
      </c>
      <c r="J6" s="60">
        <v>287400</v>
      </c>
      <c r="K6" s="60">
        <v>2781364</v>
      </c>
      <c r="L6" s="60">
        <v>3420987</v>
      </c>
      <c r="M6" s="60">
        <v>5396779</v>
      </c>
      <c r="N6" s="60">
        <v>11599130</v>
      </c>
      <c r="O6" s="60">
        <v>2437086</v>
      </c>
      <c r="P6" s="60">
        <v>6105257</v>
      </c>
      <c r="Q6" s="60">
        <v>835717</v>
      </c>
      <c r="R6" s="60">
        <v>9378060</v>
      </c>
      <c r="S6" s="60"/>
      <c r="T6" s="60"/>
      <c r="U6" s="60"/>
      <c r="V6" s="60"/>
      <c r="W6" s="60">
        <v>21264590</v>
      </c>
      <c r="X6" s="60">
        <v>75335654</v>
      </c>
      <c r="Y6" s="60">
        <v>-54071064</v>
      </c>
      <c r="Z6" s="140">
        <v>-71.77</v>
      </c>
      <c r="AA6" s="155">
        <v>100447538</v>
      </c>
    </row>
    <row r="7" spans="1:27" ht="12.75">
      <c r="A7" s="291" t="s">
        <v>206</v>
      </c>
      <c r="B7" s="142"/>
      <c r="C7" s="62"/>
      <c r="D7" s="156"/>
      <c r="E7" s="60">
        <v>24884386</v>
      </c>
      <c r="F7" s="60">
        <v>29588803</v>
      </c>
      <c r="G7" s="60"/>
      <c r="H7" s="60"/>
      <c r="I7" s="60"/>
      <c r="J7" s="60"/>
      <c r="K7" s="60">
        <v>321683</v>
      </c>
      <c r="L7" s="60">
        <v>40203</v>
      </c>
      <c r="M7" s="60"/>
      <c r="N7" s="60">
        <v>361886</v>
      </c>
      <c r="O7" s="60">
        <v>1309981</v>
      </c>
      <c r="P7" s="60">
        <v>1046544</v>
      </c>
      <c r="Q7" s="60">
        <v>1012685</v>
      </c>
      <c r="R7" s="60">
        <v>3369210</v>
      </c>
      <c r="S7" s="60"/>
      <c r="T7" s="60"/>
      <c r="U7" s="60"/>
      <c r="V7" s="60"/>
      <c r="W7" s="60">
        <v>3731096</v>
      </c>
      <c r="X7" s="60">
        <v>22191602</v>
      </c>
      <c r="Y7" s="60">
        <v>-18460506</v>
      </c>
      <c r="Z7" s="140">
        <v>-83.19</v>
      </c>
      <c r="AA7" s="155">
        <v>29588803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>
        <v>5641889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4231417</v>
      </c>
      <c r="Y10" s="60">
        <v>-4231417</v>
      </c>
      <c r="Z10" s="140">
        <v>-100</v>
      </c>
      <c r="AA10" s="155">
        <v>5641889</v>
      </c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120000000</v>
      </c>
      <c r="F11" s="295">
        <f t="shared" si="1"/>
        <v>135678230</v>
      </c>
      <c r="G11" s="295">
        <f t="shared" si="1"/>
        <v>0</v>
      </c>
      <c r="H11" s="295">
        <f t="shared" si="1"/>
        <v>0</v>
      </c>
      <c r="I11" s="295">
        <f t="shared" si="1"/>
        <v>287400</v>
      </c>
      <c r="J11" s="295">
        <f t="shared" si="1"/>
        <v>287400</v>
      </c>
      <c r="K11" s="295">
        <f t="shared" si="1"/>
        <v>3103047</v>
      </c>
      <c r="L11" s="295">
        <f t="shared" si="1"/>
        <v>3461190</v>
      </c>
      <c r="M11" s="295">
        <f t="shared" si="1"/>
        <v>5396779</v>
      </c>
      <c r="N11" s="295">
        <f t="shared" si="1"/>
        <v>11961016</v>
      </c>
      <c r="O11" s="295">
        <f t="shared" si="1"/>
        <v>3747067</v>
      </c>
      <c r="P11" s="295">
        <f t="shared" si="1"/>
        <v>7151801</v>
      </c>
      <c r="Q11" s="295">
        <f t="shared" si="1"/>
        <v>1848402</v>
      </c>
      <c r="R11" s="295">
        <f t="shared" si="1"/>
        <v>12747270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24995686</v>
      </c>
      <c r="X11" s="295">
        <f t="shared" si="1"/>
        <v>101758673</v>
      </c>
      <c r="Y11" s="295">
        <f t="shared" si="1"/>
        <v>-76762987</v>
      </c>
      <c r="Z11" s="296">
        <f>+IF(X11&lt;&gt;0,+(Y11/X11)*100,0)</f>
        <v>-75.43630900139588</v>
      </c>
      <c r="AA11" s="297">
        <f>SUM(AA6:AA10)</f>
        <v>135678230</v>
      </c>
    </row>
    <row r="12" spans="1:27" ht="12.75">
      <c r="A12" s="298" t="s">
        <v>211</v>
      </c>
      <c r="B12" s="136"/>
      <c r="C12" s="62"/>
      <c r="D12" s="156"/>
      <c r="E12" s="60">
        <v>25248000</v>
      </c>
      <c r="F12" s="60">
        <v>31744836</v>
      </c>
      <c r="G12" s="60"/>
      <c r="H12" s="60"/>
      <c r="I12" s="60">
        <v>990000</v>
      </c>
      <c r="J12" s="60">
        <v>990000</v>
      </c>
      <c r="K12" s="60">
        <v>3763115</v>
      </c>
      <c r="L12" s="60">
        <v>356882</v>
      </c>
      <c r="M12" s="60">
        <v>814347</v>
      </c>
      <c r="N12" s="60">
        <v>4934344</v>
      </c>
      <c r="O12" s="60">
        <v>329999</v>
      </c>
      <c r="P12" s="60">
        <v>2283664</v>
      </c>
      <c r="Q12" s="60">
        <v>2058464</v>
      </c>
      <c r="R12" s="60">
        <v>4672127</v>
      </c>
      <c r="S12" s="60"/>
      <c r="T12" s="60"/>
      <c r="U12" s="60"/>
      <c r="V12" s="60"/>
      <c r="W12" s="60">
        <v>10596471</v>
      </c>
      <c r="X12" s="60">
        <v>23808627</v>
      </c>
      <c r="Y12" s="60">
        <v>-13212156</v>
      </c>
      <c r="Z12" s="140">
        <v>-55.49</v>
      </c>
      <c r="AA12" s="155">
        <v>31744836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>
        <v>5000000</v>
      </c>
      <c r="F15" s="60">
        <v>5000000</v>
      </c>
      <c r="G15" s="60"/>
      <c r="H15" s="60"/>
      <c r="I15" s="60"/>
      <c r="J15" s="60"/>
      <c r="K15" s="60"/>
      <c r="L15" s="60"/>
      <c r="M15" s="60"/>
      <c r="N15" s="60"/>
      <c r="O15" s="60">
        <v>1263458</v>
      </c>
      <c r="P15" s="60">
        <v>3393963</v>
      </c>
      <c r="Q15" s="60"/>
      <c r="R15" s="60">
        <v>4657421</v>
      </c>
      <c r="S15" s="60"/>
      <c r="T15" s="60"/>
      <c r="U15" s="60"/>
      <c r="V15" s="60"/>
      <c r="W15" s="60">
        <v>4657421</v>
      </c>
      <c r="X15" s="60">
        <v>3750000</v>
      </c>
      <c r="Y15" s="60">
        <v>907421</v>
      </c>
      <c r="Z15" s="140">
        <v>24.2</v>
      </c>
      <c r="AA15" s="155">
        <v>5000000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>
        <v>8023577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6017683</v>
      </c>
      <c r="Y18" s="82">
        <v>-6017683</v>
      </c>
      <c r="Z18" s="270">
        <v>-100</v>
      </c>
      <c r="AA18" s="278">
        <v>8023577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60000000</v>
      </c>
      <c r="F20" s="100">
        <f t="shared" si="2"/>
        <v>68370000</v>
      </c>
      <c r="G20" s="100">
        <f t="shared" si="2"/>
        <v>0</v>
      </c>
      <c r="H20" s="100">
        <f t="shared" si="2"/>
        <v>0</v>
      </c>
      <c r="I20" s="100">
        <f t="shared" si="2"/>
        <v>421078</v>
      </c>
      <c r="J20" s="100">
        <f t="shared" si="2"/>
        <v>421078</v>
      </c>
      <c r="K20" s="100">
        <f t="shared" si="2"/>
        <v>1311760</v>
      </c>
      <c r="L20" s="100">
        <f t="shared" si="2"/>
        <v>3178757</v>
      </c>
      <c r="M20" s="100">
        <f t="shared" si="2"/>
        <v>8861103</v>
      </c>
      <c r="N20" s="100">
        <f t="shared" si="2"/>
        <v>13351620</v>
      </c>
      <c r="O20" s="100">
        <f t="shared" si="2"/>
        <v>3185643</v>
      </c>
      <c r="P20" s="100">
        <f t="shared" si="2"/>
        <v>151846</v>
      </c>
      <c r="Q20" s="100">
        <f t="shared" si="2"/>
        <v>1019444</v>
      </c>
      <c r="R20" s="100">
        <f t="shared" si="2"/>
        <v>4356933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18129631</v>
      </c>
      <c r="X20" s="100">
        <f t="shared" si="2"/>
        <v>51277500</v>
      </c>
      <c r="Y20" s="100">
        <f t="shared" si="2"/>
        <v>-33147869</v>
      </c>
      <c r="Z20" s="137">
        <f>+IF(X20&lt;&gt;0,+(Y20/X20)*100,0)</f>
        <v>-64.64408171225196</v>
      </c>
      <c r="AA20" s="153">
        <f>SUM(AA26:AA33)</f>
        <v>68370000</v>
      </c>
    </row>
    <row r="21" spans="1:27" ht="12.75">
      <c r="A21" s="291" t="s">
        <v>205</v>
      </c>
      <c r="B21" s="142"/>
      <c r="C21" s="62"/>
      <c r="D21" s="156"/>
      <c r="E21" s="60">
        <v>58000000</v>
      </c>
      <c r="F21" s="60">
        <v>68370000</v>
      </c>
      <c r="G21" s="60"/>
      <c r="H21" s="60"/>
      <c r="I21" s="60">
        <v>421078</v>
      </c>
      <c r="J21" s="60">
        <v>421078</v>
      </c>
      <c r="K21" s="60">
        <v>1311760</v>
      </c>
      <c r="L21" s="60">
        <v>3178757</v>
      </c>
      <c r="M21" s="60">
        <v>8861103</v>
      </c>
      <c r="N21" s="60">
        <v>13351620</v>
      </c>
      <c r="O21" s="60">
        <v>3185643</v>
      </c>
      <c r="P21" s="60">
        <v>151846</v>
      </c>
      <c r="Q21" s="60">
        <v>1019444</v>
      </c>
      <c r="R21" s="60">
        <v>4356933</v>
      </c>
      <c r="S21" s="60"/>
      <c r="T21" s="60"/>
      <c r="U21" s="60"/>
      <c r="V21" s="60"/>
      <c r="W21" s="60">
        <v>18129631</v>
      </c>
      <c r="X21" s="60">
        <v>51277500</v>
      </c>
      <c r="Y21" s="60">
        <v>-33147869</v>
      </c>
      <c r="Z21" s="140">
        <v>-64.64</v>
      </c>
      <c r="AA21" s="155">
        <v>68370000</v>
      </c>
    </row>
    <row r="22" spans="1:27" ht="12.75">
      <c r="A22" s="291" t="s">
        <v>206</v>
      </c>
      <c r="B22" s="142"/>
      <c r="C22" s="62"/>
      <c r="D22" s="156"/>
      <c r="E22" s="60">
        <v>2000000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60000000</v>
      </c>
      <c r="F26" s="295">
        <f t="shared" si="3"/>
        <v>68370000</v>
      </c>
      <c r="G26" s="295">
        <f t="shared" si="3"/>
        <v>0</v>
      </c>
      <c r="H26" s="295">
        <f t="shared" si="3"/>
        <v>0</v>
      </c>
      <c r="I26" s="295">
        <f t="shared" si="3"/>
        <v>421078</v>
      </c>
      <c r="J26" s="295">
        <f t="shared" si="3"/>
        <v>421078</v>
      </c>
      <c r="K26" s="295">
        <f t="shared" si="3"/>
        <v>1311760</v>
      </c>
      <c r="L26" s="295">
        <f t="shared" si="3"/>
        <v>3178757</v>
      </c>
      <c r="M26" s="295">
        <f t="shared" si="3"/>
        <v>8861103</v>
      </c>
      <c r="N26" s="295">
        <f t="shared" si="3"/>
        <v>13351620</v>
      </c>
      <c r="O26" s="295">
        <f t="shared" si="3"/>
        <v>3185643</v>
      </c>
      <c r="P26" s="295">
        <f t="shared" si="3"/>
        <v>151846</v>
      </c>
      <c r="Q26" s="295">
        <f t="shared" si="3"/>
        <v>1019444</v>
      </c>
      <c r="R26" s="295">
        <f t="shared" si="3"/>
        <v>4356933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18129631</v>
      </c>
      <c r="X26" s="295">
        <f t="shared" si="3"/>
        <v>51277500</v>
      </c>
      <c r="Y26" s="295">
        <f t="shared" si="3"/>
        <v>-33147869</v>
      </c>
      <c r="Z26" s="296">
        <f>+IF(X26&lt;&gt;0,+(Y26/X26)*100,0)</f>
        <v>-64.64408171225196</v>
      </c>
      <c r="AA26" s="297">
        <f>SUM(AA21:AA25)</f>
        <v>68370000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153115614</v>
      </c>
      <c r="F36" s="60">
        <f t="shared" si="4"/>
        <v>168817538</v>
      </c>
      <c r="G36" s="60">
        <f t="shared" si="4"/>
        <v>0</v>
      </c>
      <c r="H36" s="60">
        <f t="shared" si="4"/>
        <v>0</v>
      </c>
      <c r="I36" s="60">
        <f t="shared" si="4"/>
        <v>708478</v>
      </c>
      <c r="J36" s="60">
        <f t="shared" si="4"/>
        <v>708478</v>
      </c>
      <c r="K36" s="60">
        <f t="shared" si="4"/>
        <v>4093124</v>
      </c>
      <c r="L36" s="60">
        <f t="shared" si="4"/>
        <v>6599744</v>
      </c>
      <c r="M36" s="60">
        <f t="shared" si="4"/>
        <v>14257882</v>
      </c>
      <c r="N36" s="60">
        <f t="shared" si="4"/>
        <v>24950750</v>
      </c>
      <c r="O36" s="60">
        <f t="shared" si="4"/>
        <v>5622729</v>
      </c>
      <c r="P36" s="60">
        <f t="shared" si="4"/>
        <v>6257103</v>
      </c>
      <c r="Q36" s="60">
        <f t="shared" si="4"/>
        <v>1855161</v>
      </c>
      <c r="R36" s="60">
        <f t="shared" si="4"/>
        <v>13734993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39394221</v>
      </c>
      <c r="X36" s="60">
        <f t="shared" si="4"/>
        <v>126613154</v>
      </c>
      <c r="Y36" s="60">
        <f t="shared" si="4"/>
        <v>-87218933</v>
      </c>
      <c r="Z36" s="140">
        <f aca="true" t="shared" si="5" ref="Z36:Z49">+IF(X36&lt;&gt;0,+(Y36/X36)*100,0)</f>
        <v>-68.8861545933845</v>
      </c>
      <c r="AA36" s="155">
        <f>AA6+AA21</f>
        <v>168817538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26884386</v>
      </c>
      <c r="F37" s="60">
        <f t="shared" si="4"/>
        <v>29588803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321683</v>
      </c>
      <c r="L37" s="60">
        <f t="shared" si="4"/>
        <v>40203</v>
      </c>
      <c r="M37" s="60">
        <f t="shared" si="4"/>
        <v>0</v>
      </c>
      <c r="N37" s="60">
        <f t="shared" si="4"/>
        <v>361886</v>
      </c>
      <c r="O37" s="60">
        <f t="shared" si="4"/>
        <v>1309981</v>
      </c>
      <c r="P37" s="60">
        <f t="shared" si="4"/>
        <v>1046544</v>
      </c>
      <c r="Q37" s="60">
        <f t="shared" si="4"/>
        <v>1012685</v>
      </c>
      <c r="R37" s="60">
        <f t="shared" si="4"/>
        <v>3369210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3731096</v>
      </c>
      <c r="X37" s="60">
        <f t="shared" si="4"/>
        <v>22191602</v>
      </c>
      <c r="Y37" s="60">
        <f t="shared" si="4"/>
        <v>-18460506</v>
      </c>
      <c r="Z37" s="140">
        <f t="shared" si="5"/>
        <v>-83.1869010628435</v>
      </c>
      <c r="AA37" s="155">
        <f>AA7+AA22</f>
        <v>29588803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5641889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4231417</v>
      </c>
      <c r="Y40" s="60">
        <f t="shared" si="4"/>
        <v>-4231417</v>
      </c>
      <c r="Z40" s="140">
        <f t="shared" si="5"/>
        <v>-100</v>
      </c>
      <c r="AA40" s="155">
        <f>AA10+AA25</f>
        <v>5641889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180000000</v>
      </c>
      <c r="F41" s="295">
        <f t="shared" si="6"/>
        <v>204048230</v>
      </c>
      <c r="G41" s="295">
        <f t="shared" si="6"/>
        <v>0</v>
      </c>
      <c r="H41" s="295">
        <f t="shared" si="6"/>
        <v>0</v>
      </c>
      <c r="I41" s="295">
        <f t="shared" si="6"/>
        <v>708478</v>
      </c>
      <c r="J41" s="295">
        <f t="shared" si="6"/>
        <v>708478</v>
      </c>
      <c r="K41" s="295">
        <f t="shared" si="6"/>
        <v>4414807</v>
      </c>
      <c r="L41" s="295">
        <f t="shared" si="6"/>
        <v>6639947</v>
      </c>
      <c r="M41" s="295">
        <f t="shared" si="6"/>
        <v>14257882</v>
      </c>
      <c r="N41" s="295">
        <f t="shared" si="6"/>
        <v>25312636</v>
      </c>
      <c r="O41" s="295">
        <f t="shared" si="6"/>
        <v>6932710</v>
      </c>
      <c r="P41" s="295">
        <f t="shared" si="6"/>
        <v>7303647</v>
      </c>
      <c r="Q41" s="295">
        <f t="shared" si="6"/>
        <v>2867846</v>
      </c>
      <c r="R41" s="295">
        <f t="shared" si="6"/>
        <v>17104203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43125317</v>
      </c>
      <c r="X41" s="295">
        <f t="shared" si="6"/>
        <v>153036173</v>
      </c>
      <c r="Y41" s="295">
        <f t="shared" si="6"/>
        <v>-109910856</v>
      </c>
      <c r="Z41" s="296">
        <f t="shared" si="5"/>
        <v>-71.82018070982473</v>
      </c>
      <c r="AA41" s="297">
        <f>SUM(AA36:AA40)</f>
        <v>204048230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25248000</v>
      </c>
      <c r="F42" s="54">
        <f t="shared" si="7"/>
        <v>31744836</v>
      </c>
      <c r="G42" s="54">
        <f t="shared" si="7"/>
        <v>0</v>
      </c>
      <c r="H42" s="54">
        <f t="shared" si="7"/>
        <v>0</v>
      </c>
      <c r="I42" s="54">
        <f t="shared" si="7"/>
        <v>990000</v>
      </c>
      <c r="J42" s="54">
        <f t="shared" si="7"/>
        <v>990000</v>
      </c>
      <c r="K42" s="54">
        <f t="shared" si="7"/>
        <v>3763115</v>
      </c>
      <c r="L42" s="54">
        <f t="shared" si="7"/>
        <v>356882</v>
      </c>
      <c r="M42" s="54">
        <f t="shared" si="7"/>
        <v>814347</v>
      </c>
      <c r="N42" s="54">
        <f t="shared" si="7"/>
        <v>4934344</v>
      </c>
      <c r="O42" s="54">
        <f t="shared" si="7"/>
        <v>329999</v>
      </c>
      <c r="P42" s="54">
        <f t="shared" si="7"/>
        <v>2283664</v>
      </c>
      <c r="Q42" s="54">
        <f t="shared" si="7"/>
        <v>2058464</v>
      </c>
      <c r="R42" s="54">
        <f t="shared" si="7"/>
        <v>4672127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10596471</v>
      </c>
      <c r="X42" s="54">
        <f t="shared" si="7"/>
        <v>23808627</v>
      </c>
      <c r="Y42" s="54">
        <f t="shared" si="7"/>
        <v>-13212156</v>
      </c>
      <c r="Z42" s="184">
        <f t="shared" si="5"/>
        <v>-55.49314540481481</v>
      </c>
      <c r="AA42" s="130">
        <f aca="true" t="shared" si="8" ref="AA42:AA48">AA12+AA27</f>
        <v>31744836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5000000</v>
      </c>
      <c r="F45" s="54">
        <f t="shared" si="7"/>
        <v>5000000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1263458</v>
      </c>
      <c r="P45" s="54">
        <f t="shared" si="7"/>
        <v>3393963</v>
      </c>
      <c r="Q45" s="54">
        <f t="shared" si="7"/>
        <v>0</v>
      </c>
      <c r="R45" s="54">
        <f t="shared" si="7"/>
        <v>4657421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4657421</v>
      </c>
      <c r="X45" s="54">
        <f t="shared" si="7"/>
        <v>3750000</v>
      </c>
      <c r="Y45" s="54">
        <f t="shared" si="7"/>
        <v>907421</v>
      </c>
      <c r="Z45" s="184">
        <f t="shared" si="5"/>
        <v>24.197893333333333</v>
      </c>
      <c r="AA45" s="130">
        <f t="shared" si="8"/>
        <v>5000000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8023577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6017683</v>
      </c>
      <c r="Y48" s="54">
        <f t="shared" si="7"/>
        <v>-6017683</v>
      </c>
      <c r="Z48" s="184">
        <f t="shared" si="5"/>
        <v>-100</v>
      </c>
      <c r="AA48" s="130">
        <f t="shared" si="8"/>
        <v>8023577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210248000</v>
      </c>
      <c r="F49" s="220">
        <f t="shared" si="9"/>
        <v>248816643</v>
      </c>
      <c r="G49" s="220">
        <f t="shared" si="9"/>
        <v>0</v>
      </c>
      <c r="H49" s="220">
        <f t="shared" si="9"/>
        <v>0</v>
      </c>
      <c r="I49" s="220">
        <f t="shared" si="9"/>
        <v>1698478</v>
      </c>
      <c r="J49" s="220">
        <f t="shared" si="9"/>
        <v>1698478</v>
      </c>
      <c r="K49" s="220">
        <f t="shared" si="9"/>
        <v>8177922</v>
      </c>
      <c r="L49" s="220">
        <f t="shared" si="9"/>
        <v>6996829</v>
      </c>
      <c r="M49" s="220">
        <f t="shared" si="9"/>
        <v>15072229</v>
      </c>
      <c r="N49" s="220">
        <f t="shared" si="9"/>
        <v>30246980</v>
      </c>
      <c r="O49" s="220">
        <f t="shared" si="9"/>
        <v>8526167</v>
      </c>
      <c r="P49" s="220">
        <f t="shared" si="9"/>
        <v>12981274</v>
      </c>
      <c r="Q49" s="220">
        <f t="shared" si="9"/>
        <v>4926310</v>
      </c>
      <c r="R49" s="220">
        <f t="shared" si="9"/>
        <v>26433751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58379209</v>
      </c>
      <c r="X49" s="220">
        <f t="shared" si="9"/>
        <v>186612483</v>
      </c>
      <c r="Y49" s="220">
        <f t="shared" si="9"/>
        <v>-128233274</v>
      </c>
      <c r="Z49" s="221">
        <f t="shared" si="5"/>
        <v>-68.71634305407103</v>
      </c>
      <c r="AA49" s="222">
        <f>SUM(AA41:AA48)</f>
        <v>248816643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70996167</v>
      </c>
      <c r="F51" s="54">
        <f t="shared" si="10"/>
        <v>51540132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7487314</v>
      </c>
      <c r="M51" s="54">
        <f t="shared" si="10"/>
        <v>0</v>
      </c>
      <c r="N51" s="54">
        <f t="shared" si="10"/>
        <v>7487314</v>
      </c>
      <c r="O51" s="54">
        <f t="shared" si="10"/>
        <v>10711084</v>
      </c>
      <c r="P51" s="54">
        <f t="shared" si="10"/>
        <v>22741699</v>
      </c>
      <c r="Q51" s="54">
        <f t="shared" si="10"/>
        <v>22741699</v>
      </c>
      <c r="R51" s="54">
        <f t="shared" si="10"/>
        <v>56194482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63681796</v>
      </c>
      <c r="X51" s="54">
        <f t="shared" si="10"/>
        <v>38655099</v>
      </c>
      <c r="Y51" s="54">
        <f t="shared" si="10"/>
        <v>25026697</v>
      </c>
      <c r="Z51" s="184">
        <f>+IF(X51&lt;&gt;0,+(Y51/X51)*100,0)</f>
        <v>64.74358531587255</v>
      </c>
      <c r="AA51" s="130">
        <f>SUM(AA57:AA61)</f>
        <v>51540132</v>
      </c>
    </row>
    <row r="52" spans="1:27" ht="12.75">
      <c r="A52" s="310" t="s">
        <v>205</v>
      </c>
      <c r="B52" s="142"/>
      <c r="C52" s="62"/>
      <c r="D52" s="156"/>
      <c r="E52" s="60">
        <v>52754800</v>
      </c>
      <c r="F52" s="60">
        <v>21717650</v>
      </c>
      <c r="G52" s="60"/>
      <c r="H52" s="60"/>
      <c r="I52" s="60"/>
      <c r="J52" s="60"/>
      <c r="K52" s="60"/>
      <c r="L52" s="60">
        <v>2601597</v>
      </c>
      <c r="M52" s="60"/>
      <c r="N52" s="60">
        <v>2601597</v>
      </c>
      <c r="O52" s="60">
        <v>4087065</v>
      </c>
      <c r="P52" s="60">
        <v>12107865</v>
      </c>
      <c r="Q52" s="60">
        <v>12107865</v>
      </c>
      <c r="R52" s="60">
        <v>28302795</v>
      </c>
      <c r="S52" s="60"/>
      <c r="T52" s="60"/>
      <c r="U52" s="60"/>
      <c r="V52" s="60"/>
      <c r="W52" s="60">
        <v>30904392</v>
      </c>
      <c r="X52" s="60">
        <v>16288238</v>
      </c>
      <c r="Y52" s="60">
        <v>14616154</v>
      </c>
      <c r="Z52" s="140">
        <v>89.73</v>
      </c>
      <c r="AA52" s="155">
        <v>21717650</v>
      </c>
    </row>
    <row r="53" spans="1:27" ht="12.75">
      <c r="A53" s="310" t="s">
        <v>206</v>
      </c>
      <c r="B53" s="142"/>
      <c r="C53" s="62"/>
      <c r="D53" s="156"/>
      <c r="E53" s="60">
        <v>5009330</v>
      </c>
      <c r="F53" s="60">
        <v>11275304</v>
      </c>
      <c r="G53" s="60"/>
      <c r="H53" s="60"/>
      <c r="I53" s="60"/>
      <c r="J53" s="60"/>
      <c r="K53" s="60"/>
      <c r="L53" s="60">
        <v>539449</v>
      </c>
      <c r="M53" s="60"/>
      <c r="N53" s="60">
        <v>539449</v>
      </c>
      <c r="O53" s="60">
        <v>1954442</v>
      </c>
      <c r="P53" s="60">
        <v>200000</v>
      </c>
      <c r="Q53" s="60">
        <v>200000</v>
      </c>
      <c r="R53" s="60">
        <v>2354442</v>
      </c>
      <c r="S53" s="60"/>
      <c r="T53" s="60"/>
      <c r="U53" s="60"/>
      <c r="V53" s="60"/>
      <c r="W53" s="60">
        <v>2893891</v>
      </c>
      <c r="X53" s="60">
        <v>8456478</v>
      </c>
      <c r="Y53" s="60">
        <v>-5562587</v>
      </c>
      <c r="Z53" s="140">
        <v>-65.78</v>
      </c>
      <c r="AA53" s="155">
        <v>11275304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>
        <v>4222176</v>
      </c>
      <c r="Q55" s="60">
        <v>4222176</v>
      </c>
      <c r="R55" s="60">
        <v>8444352</v>
      </c>
      <c r="S55" s="60"/>
      <c r="T55" s="60"/>
      <c r="U55" s="60"/>
      <c r="V55" s="60"/>
      <c r="W55" s="60">
        <v>8444352</v>
      </c>
      <c r="X55" s="60"/>
      <c r="Y55" s="60">
        <v>8444352</v>
      </c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4644081</v>
      </c>
      <c r="F56" s="60">
        <v>14659571</v>
      </c>
      <c r="G56" s="60"/>
      <c r="H56" s="60"/>
      <c r="I56" s="60"/>
      <c r="J56" s="60"/>
      <c r="K56" s="60"/>
      <c r="L56" s="60">
        <v>1248</v>
      </c>
      <c r="M56" s="60"/>
      <c r="N56" s="60">
        <v>1248</v>
      </c>
      <c r="O56" s="60">
        <v>8352</v>
      </c>
      <c r="P56" s="60"/>
      <c r="Q56" s="60"/>
      <c r="R56" s="60">
        <v>8352</v>
      </c>
      <c r="S56" s="60"/>
      <c r="T56" s="60"/>
      <c r="U56" s="60"/>
      <c r="V56" s="60"/>
      <c r="W56" s="60">
        <v>9600</v>
      </c>
      <c r="X56" s="60">
        <v>10994678</v>
      </c>
      <c r="Y56" s="60">
        <v>-10985078</v>
      </c>
      <c r="Z56" s="140">
        <v>-99.91</v>
      </c>
      <c r="AA56" s="155">
        <v>14659571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62408211</v>
      </c>
      <c r="F57" s="295">
        <f t="shared" si="11"/>
        <v>47652525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3142294</v>
      </c>
      <c r="M57" s="295">
        <f t="shared" si="11"/>
        <v>0</v>
      </c>
      <c r="N57" s="295">
        <f t="shared" si="11"/>
        <v>3142294</v>
      </c>
      <c r="O57" s="295">
        <f t="shared" si="11"/>
        <v>6049859</v>
      </c>
      <c r="P57" s="295">
        <f t="shared" si="11"/>
        <v>16530041</v>
      </c>
      <c r="Q57" s="295">
        <f t="shared" si="11"/>
        <v>16530041</v>
      </c>
      <c r="R57" s="295">
        <f t="shared" si="11"/>
        <v>39109941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42252235</v>
      </c>
      <c r="X57" s="295">
        <f t="shared" si="11"/>
        <v>35739394</v>
      </c>
      <c r="Y57" s="295">
        <f t="shared" si="11"/>
        <v>6512841</v>
      </c>
      <c r="Z57" s="296">
        <f>+IF(X57&lt;&gt;0,+(Y57/X57)*100,0)</f>
        <v>18.223143347086413</v>
      </c>
      <c r="AA57" s="297">
        <f>SUM(AA52:AA56)</f>
        <v>47652525</v>
      </c>
    </row>
    <row r="58" spans="1:27" ht="12.75">
      <c r="A58" s="311" t="s">
        <v>211</v>
      </c>
      <c r="B58" s="136"/>
      <c r="C58" s="62"/>
      <c r="D58" s="156"/>
      <c r="E58" s="60">
        <v>6512801</v>
      </c>
      <c r="F58" s="60">
        <v>748000</v>
      </c>
      <c r="G58" s="60"/>
      <c r="H58" s="60"/>
      <c r="I58" s="60"/>
      <c r="J58" s="60"/>
      <c r="K58" s="60"/>
      <c r="L58" s="60">
        <v>2277012</v>
      </c>
      <c r="M58" s="60"/>
      <c r="N58" s="60">
        <v>2277012</v>
      </c>
      <c r="O58" s="60">
        <v>3428455</v>
      </c>
      <c r="P58" s="60">
        <v>4214620</v>
      </c>
      <c r="Q58" s="60">
        <v>4214620</v>
      </c>
      <c r="R58" s="60">
        <v>11857695</v>
      </c>
      <c r="S58" s="60"/>
      <c r="T58" s="60"/>
      <c r="U58" s="60"/>
      <c r="V58" s="60"/>
      <c r="W58" s="60">
        <v>14134707</v>
      </c>
      <c r="X58" s="60">
        <v>561000</v>
      </c>
      <c r="Y58" s="60">
        <v>13573707</v>
      </c>
      <c r="Z58" s="140">
        <v>2419.56</v>
      </c>
      <c r="AA58" s="155">
        <v>748000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2075155</v>
      </c>
      <c r="F61" s="60">
        <v>3139607</v>
      </c>
      <c r="G61" s="60"/>
      <c r="H61" s="60"/>
      <c r="I61" s="60"/>
      <c r="J61" s="60"/>
      <c r="K61" s="60"/>
      <c r="L61" s="60">
        <v>2068008</v>
      </c>
      <c r="M61" s="60"/>
      <c r="N61" s="60">
        <v>2068008</v>
      </c>
      <c r="O61" s="60">
        <v>1232770</v>
      </c>
      <c r="P61" s="60">
        <v>1997038</v>
      </c>
      <c r="Q61" s="60">
        <v>1997038</v>
      </c>
      <c r="R61" s="60">
        <v>5226846</v>
      </c>
      <c r="S61" s="60"/>
      <c r="T61" s="60"/>
      <c r="U61" s="60"/>
      <c r="V61" s="60"/>
      <c r="W61" s="60">
        <v>7294854</v>
      </c>
      <c r="X61" s="60">
        <v>2354705</v>
      </c>
      <c r="Y61" s="60">
        <v>4940149</v>
      </c>
      <c r="Z61" s="140">
        <v>209.8</v>
      </c>
      <c r="AA61" s="155">
        <v>3139607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11604000</v>
      </c>
      <c r="F65" s="60"/>
      <c r="G65" s="60">
        <v>18593601</v>
      </c>
      <c r="H65" s="60">
        <v>17972463</v>
      </c>
      <c r="I65" s="60">
        <v>17972463</v>
      </c>
      <c r="J65" s="60">
        <v>54538527</v>
      </c>
      <c r="K65" s="60">
        <v>20253227</v>
      </c>
      <c r="L65" s="60">
        <v>19436855</v>
      </c>
      <c r="M65" s="60">
        <v>19068200</v>
      </c>
      <c r="N65" s="60">
        <v>58758282</v>
      </c>
      <c r="O65" s="60">
        <v>863263</v>
      </c>
      <c r="P65" s="60">
        <v>17042760</v>
      </c>
      <c r="Q65" s="60">
        <v>11842747</v>
      </c>
      <c r="R65" s="60">
        <v>29748770</v>
      </c>
      <c r="S65" s="60"/>
      <c r="T65" s="60"/>
      <c r="U65" s="60"/>
      <c r="V65" s="60"/>
      <c r="W65" s="60">
        <v>143045579</v>
      </c>
      <c r="X65" s="60"/>
      <c r="Y65" s="60">
        <v>143045579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19000000</v>
      </c>
      <c r="F67" s="60"/>
      <c r="G67" s="60"/>
      <c r="H67" s="60"/>
      <c r="I67" s="60"/>
      <c r="J67" s="60"/>
      <c r="K67" s="60">
        <v>1118737</v>
      </c>
      <c r="L67" s="60"/>
      <c r="M67" s="60">
        <v>699999</v>
      </c>
      <c r="N67" s="60">
        <v>1818736</v>
      </c>
      <c r="O67" s="60">
        <v>1066688</v>
      </c>
      <c r="P67" s="60">
        <v>863695</v>
      </c>
      <c r="Q67" s="60">
        <v>82760</v>
      </c>
      <c r="R67" s="60">
        <v>2013143</v>
      </c>
      <c r="S67" s="60"/>
      <c r="T67" s="60"/>
      <c r="U67" s="60"/>
      <c r="V67" s="60"/>
      <c r="W67" s="60">
        <v>3831879</v>
      </c>
      <c r="X67" s="60"/>
      <c r="Y67" s="60">
        <v>3831879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40392167</v>
      </c>
      <c r="F68" s="60"/>
      <c r="G68" s="60">
        <v>31001601</v>
      </c>
      <c r="H68" s="60">
        <v>31001601</v>
      </c>
      <c r="I68" s="60">
        <v>31001601</v>
      </c>
      <c r="J68" s="60">
        <v>93004803</v>
      </c>
      <c r="K68" s="60">
        <v>26495517</v>
      </c>
      <c r="L68" s="60">
        <v>32720300</v>
      </c>
      <c r="M68" s="60">
        <v>18721484</v>
      </c>
      <c r="N68" s="60">
        <v>77937301</v>
      </c>
      <c r="O68" s="60">
        <v>19961255</v>
      </c>
      <c r="P68" s="60">
        <v>4835242</v>
      </c>
      <c r="Q68" s="60">
        <v>10816184</v>
      </c>
      <c r="R68" s="60">
        <v>35612681</v>
      </c>
      <c r="S68" s="60"/>
      <c r="T68" s="60"/>
      <c r="U68" s="60"/>
      <c r="V68" s="60"/>
      <c r="W68" s="60">
        <v>206554785</v>
      </c>
      <c r="X68" s="60"/>
      <c r="Y68" s="60">
        <v>206554785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70996167</v>
      </c>
      <c r="F69" s="220">
        <f t="shared" si="12"/>
        <v>0</v>
      </c>
      <c r="G69" s="220">
        <f t="shared" si="12"/>
        <v>49595202</v>
      </c>
      <c r="H69" s="220">
        <f t="shared" si="12"/>
        <v>48974064</v>
      </c>
      <c r="I69" s="220">
        <f t="shared" si="12"/>
        <v>48974064</v>
      </c>
      <c r="J69" s="220">
        <f t="shared" si="12"/>
        <v>147543330</v>
      </c>
      <c r="K69" s="220">
        <f t="shared" si="12"/>
        <v>47867481</v>
      </c>
      <c r="L69" s="220">
        <f t="shared" si="12"/>
        <v>52157155</v>
      </c>
      <c r="M69" s="220">
        <f t="shared" si="12"/>
        <v>38489683</v>
      </c>
      <c r="N69" s="220">
        <f t="shared" si="12"/>
        <v>138514319</v>
      </c>
      <c r="O69" s="220">
        <f t="shared" si="12"/>
        <v>21891206</v>
      </c>
      <c r="P69" s="220">
        <f t="shared" si="12"/>
        <v>22741697</v>
      </c>
      <c r="Q69" s="220">
        <f t="shared" si="12"/>
        <v>22741691</v>
      </c>
      <c r="R69" s="220">
        <f t="shared" si="12"/>
        <v>67374594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353432243</v>
      </c>
      <c r="X69" s="220">
        <f t="shared" si="12"/>
        <v>0</v>
      </c>
      <c r="Y69" s="220">
        <f t="shared" si="12"/>
        <v>353432243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120000000</v>
      </c>
      <c r="F5" s="358">
        <f t="shared" si="0"/>
        <v>135678230</v>
      </c>
      <c r="G5" s="358">
        <f t="shared" si="0"/>
        <v>0</v>
      </c>
      <c r="H5" s="356">
        <f t="shared" si="0"/>
        <v>0</v>
      </c>
      <c r="I5" s="356">
        <f t="shared" si="0"/>
        <v>287400</v>
      </c>
      <c r="J5" s="358">
        <f t="shared" si="0"/>
        <v>287400</v>
      </c>
      <c r="K5" s="358">
        <f t="shared" si="0"/>
        <v>3103047</v>
      </c>
      <c r="L5" s="356">
        <f t="shared" si="0"/>
        <v>3461190</v>
      </c>
      <c r="M5" s="356">
        <f t="shared" si="0"/>
        <v>5396779</v>
      </c>
      <c r="N5" s="358">
        <f t="shared" si="0"/>
        <v>11961016</v>
      </c>
      <c r="O5" s="358">
        <f t="shared" si="0"/>
        <v>3747067</v>
      </c>
      <c r="P5" s="356">
        <f t="shared" si="0"/>
        <v>7151801</v>
      </c>
      <c r="Q5" s="356">
        <f t="shared" si="0"/>
        <v>1848402</v>
      </c>
      <c r="R5" s="358">
        <f t="shared" si="0"/>
        <v>12747270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24995686</v>
      </c>
      <c r="X5" s="356">
        <f t="shared" si="0"/>
        <v>101758674</v>
      </c>
      <c r="Y5" s="358">
        <f t="shared" si="0"/>
        <v>-76762988</v>
      </c>
      <c r="Z5" s="359">
        <f>+IF(X5&lt;&gt;0,+(Y5/X5)*100,0)</f>
        <v>-75.4363092427875</v>
      </c>
      <c r="AA5" s="360">
        <f>+AA6+AA8+AA11+AA13+AA15</f>
        <v>135678230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95115614</v>
      </c>
      <c r="F6" s="59">
        <f t="shared" si="1"/>
        <v>100447538</v>
      </c>
      <c r="G6" s="59">
        <f t="shared" si="1"/>
        <v>0</v>
      </c>
      <c r="H6" s="60">
        <f t="shared" si="1"/>
        <v>0</v>
      </c>
      <c r="I6" s="60">
        <f t="shared" si="1"/>
        <v>287400</v>
      </c>
      <c r="J6" s="59">
        <f t="shared" si="1"/>
        <v>287400</v>
      </c>
      <c r="K6" s="59">
        <f t="shared" si="1"/>
        <v>2781364</v>
      </c>
      <c r="L6" s="60">
        <f t="shared" si="1"/>
        <v>3420987</v>
      </c>
      <c r="M6" s="60">
        <f t="shared" si="1"/>
        <v>5396779</v>
      </c>
      <c r="N6" s="59">
        <f t="shared" si="1"/>
        <v>11599130</v>
      </c>
      <c r="O6" s="59">
        <f t="shared" si="1"/>
        <v>2437086</v>
      </c>
      <c r="P6" s="60">
        <f t="shared" si="1"/>
        <v>6105257</v>
      </c>
      <c r="Q6" s="60">
        <f t="shared" si="1"/>
        <v>835717</v>
      </c>
      <c r="R6" s="59">
        <f t="shared" si="1"/>
        <v>9378060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21264590</v>
      </c>
      <c r="X6" s="60">
        <f t="shared" si="1"/>
        <v>75335654</v>
      </c>
      <c r="Y6" s="59">
        <f t="shared" si="1"/>
        <v>-54071064</v>
      </c>
      <c r="Z6" s="61">
        <f>+IF(X6&lt;&gt;0,+(Y6/X6)*100,0)</f>
        <v>-71.77353766650782</v>
      </c>
      <c r="AA6" s="62">
        <f t="shared" si="1"/>
        <v>100447538</v>
      </c>
    </row>
    <row r="7" spans="1:27" ht="12.75">
      <c r="A7" s="291" t="s">
        <v>229</v>
      </c>
      <c r="B7" s="142"/>
      <c r="C7" s="60"/>
      <c r="D7" s="340"/>
      <c r="E7" s="60">
        <v>95115614</v>
      </c>
      <c r="F7" s="59">
        <v>100447538</v>
      </c>
      <c r="G7" s="59"/>
      <c r="H7" s="60"/>
      <c r="I7" s="60">
        <v>287400</v>
      </c>
      <c r="J7" s="59">
        <v>287400</v>
      </c>
      <c r="K7" s="59">
        <v>2781364</v>
      </c>
      <c r="L7" s="60">
        <v>3420987</v>
      </c>
      <c r="M7" s="60">
        <v>5396779</v>
      </c>
      <c r="N7" s="59">
        <v>11599130</v>
      </c>
      <c r="O7" s="59">
        <v>2437086</v>
      </c>
      <c r="P7" s="60">
        <v>6105257</v>
      </c>
      <c r="Q7" s="60">
        <v>835717</v>
      </c>
      <c r="R7" s="59">
        <v>9378060</v>
      </c>
      <c r="S7" s="59"/>
      <c r="T7" s="60"/>
      <c r="U7" s="60"/>
      <c r="V7" s="59"/>
      <c r="W7" s="59">
        <v>21264590</v>
      </c>
      <c r="X7" s="60">
        <v>75335654</v>
      </c>
      <c r="Y7" s="59">
        <v>-54071064</v>
      </c>
      <c r="Z7" s="61">
        <v>-71.77</v>
      </c>
      <c r="AA7" s="62">
        <v>100447538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24884386</v>
      </c>
      <c r="F8" s="59">
        <f t="shared" si="2"/>
        <v>29588803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321683</v>
      </c>
      <c r="L8" s="60">
        <f t="shared" si="2"/>
        <v>40203</v>
      </c>
      <c r="M8" s="60">
        <f t="shared" si="2"/>
        <v>0</v>
      </c>
      <c r="N8" s="59">
        <f t="shared" si="2"/>
        <v>361886</v>
      </c>
      <c r="O8" s="59">
        <f t="shared" si="2"/>
        <v>1309981</v>
      </c>
      <c r="P8" s="60">
        <f t="shared" si="2"/>
        <v>1046544</v>
      </c>
      <c r="Q8" s="60">
        <f t="shared" si="2"/>
        <v>1012685</v>
      </c>
      <c r="R8" s="59">
        <f t="shared" si="2"/>
        <v>3369210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3731096</v>
      </c>
      <c r="X8" s="60">
        <f t="shared" si="2"/>
        <v>22191603</v>
      </c>
      <c r="Y8" s="59">
        <f t="shared" si="2"/>
        <v>-18460507</v>
      </c>
      <c r="Z8" s="61">
        <f>+IF(X8&lt;&gt;0,+(Y8/X8)*100,0)</f>
        <v>-83.18690182047686</v>
      </c>
      <c r="AA8" s="62">
        <f>SUM(AA9:AA10)</f>
        <v>29588803</v>
      </c>
    </row>
    <row r="9" spans="1:27" ht="12.75">
      <c r="A9" s="291" t="s">
        <v>230</v>
      </c>
      <c r="B9" s="142"/>
      <c r="C9" s="60"/>
      <c r="D9" s="340"/>
      <c r="E9" s="60">
        <v>5000000</v>
      </c>
      <c r="F9" s="59">
        <v>16704417</v>
      </c>
      <c r="G9" s="59"/>
      <c r="H9" s="60"/>
      <c r="I9" s="60"/>
      <c r="J9" s="59"/>
      <c r="K9" s="59"/>
      <c r="L9" s="60"/>
      <c r="M9" s="60"/>
      <c r="N9" s="59"/>
      <c r="O9" s="59">
        <v>573517</v>
      </c>
      <c r="P9" s="60"/>
      <c r="Q9" s="60"/>
      <c r="R9" s="59">
        <v>573517</v>
      </c>
      <c r="S9" s="59"/>
      <c r="T9" s="60"/>
      <c r="U9" s="60"/>
      <c r="V9" s="59"/>
      <c r="W9" s="59">
        <v>573517</v>
      </c>
      <c r="X9" s="60">
        <v>12528313</v>
      </c>
      <c r="Y9" s="59">
        <v>-11954796</v>
      </c>
      <c r="Z9" s="61">
        <v>-95.42</v>
      </c>
      <c r="AA9" s="62">
        <v>16704417</v>
      </c>
    </row>
    <row r="10" spans="1:27" ht="12.75">
      <c r="A10" s="291" t="s">
        <v>231</v>
      </c>
      <c r="B10" s="142"/>
      <c r="C10" s="60"/>
      <c r="D10" s="340"/>
      <c r="E10" s="60">
        <v>19884386</v>
      </c>
      <c r="F10" s="59">
        <v>12884386</v>
      </c>
      <c r="G10" s="59"/>
      <c r="H10" s="60"/>
      <c r="I10" s="60"/>
      <c r="J10" s="59"/>
      <c r="K10" s="59">
        <v>321683</v>
      </c>
      <c r="L10" s="60">
        <v>40203</v>
      </c>
      <c r="M10" s="60"/>
      <c r="N10" s="59">
        <v>361886</v>
      </c>
      <c r="O10" s="59">
        <v>736464</v>
      </c>
      <c r="P10" s="60">
        <v>1046544</v>
      </c>
      <c r="Q10" s="60">
        <v>1012685</v>
      </c>
      <c r="R10" s="59">
        <v>2795693</v>
      </c>
      <c r="S10" s="59"/>
      <c r="T10" s="60"/>
      <c r="U10" s="60"/>
      <c r="V10" s="59"/>
      <c r="W10" s="59">
        <v>3157579</v>
      </c>
      <c r="X10" s="60">
        <v>9663290</v>
      </c>
      <c r="Y10" s="59">
        <v>-6505711</v>
      </c>
      <c r="Z10" s="61">
        <v>-67.32</v>
      </c>
      <c r="AA10" s="62">
        <v>12884386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5641889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4231417</v>
      </c>
      <c r="Y15" s="59">
        <f t="shared" si="5"/>
        <v>-4231417</v>
      </c>
      <c r="Z15" s="61">
        <f>+IF(X15&lt;&gt;0,+(Y15/X15)*100,0)</f>
        <v>-100</v>
      </c>
      <c r="AA15" s="62">
        <f>SUM(AA16:AA20)</f>
        <v>5641889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>
        <v>5641889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4231417</v>
      </c>
      <c r="Y20" s="59">
        <v>-4231417</v>
      </c>
      <c r="Z20" s="61">
        <v>-100</v>
      </c>
      <c r="AA20" s="62">
        <v>5641889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25248000</v>
      </c>
      <c r="F22" s="345">
        <f t="shared" si="6"/>
        <v>31744836</v>
      </c>
      <c r="G22" s="345">
        <f t="shared" si="6"/>
        <v>0</v>
      </c>
      <c r="H22" s="343">
        <f t="shared" si="6"/>
        <v>0</v>
      </c>
      <c r="I22" s="343">
        <f t="shared" si="6"/>
        <v>990000</v>
      </c>
      <c r="J22" s="345">
        <f t="shared" si="6"/>
        <v>990000</v>
      </c>
      <c r="K22" s="345">
        <f t="shared" si="6"/>
        <v>3763115</v>
      </c>
      <c r="L22" s="343">
        <f t="shared" si="6"/>
        <v>356882</v>
      </c>
      <c r="M22" s="343">
        <f t="shared" si="6"/>
        <v>814347</v>
      </c>
      <c r="N22" s="345">
        <f t="shared" si="6"/>
        <v>4934344</v>
      </c>
      <c r="O22" s="345">
        <f t="shared" si="6"/>
        <v>329999</v>
      </c>
      <c r="P22" s="343">
        <f t="shared" si="6"/>
        <v>2283664</v>
      </c>
      <c r="Q22" s="343">
        <f t="shared" si="6"/>
        <v>2058464</v>
      </c>
      <c r="R22" s="345">
        <f t="shared" si="6"/>
        <v>4672127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10596471</v>
      </c>
      <c r="X22" s="343">
        <f t="shared" si="6"/>
        <v>23808627</v>
      </c>
      <c r="Y22" s="345">
        <f t="shared" si="6"/>
        <v>-13212156</v>
      </c>
      <c r="Z22" s="336">
        <f>+IF(X22&lt;&gt;0,+(Y22/X22)*100,0)</f>
        <v>-55.49314540481481</v>
      </c>
      <c r="AA22" s="350">
        <f>SUM(AA23:AA32)</f>
        <v>31744836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3000000</v>
      </c>
      <c r="F24" s="59">
        <v>13589431</v>
      </c>
      <c r="G24" s="59"/>
      <c r="H24" s="60"/>
      <c r="I24" s="60">
        <v>990000</v>
      </c>
      <c r="J24" s="59">
        <v>990000</v>
      </c>
      <c r="K24" s="59">
        <v>1129953</v>
      </c>
      <c r="L24" s="60">
        <v>16880</v>
      </c>
      <c r="M24" s="60">
        <v>77236</v>
      </c>
      <c r="N24" s="59">
        <v>1224069</v>
      </c>
      <c r="O24" s="59"/>
      <c r="P24" s="60">
        <v>1766180</v>
      </c>
      <c r="Q24" s="60"/>
      <c r="R24" s="59">
        <v>1766180</v>
      </c>
      <c r="S24" s="59"/>
      <c r="T24" s="60"/>
      <c r="U24" s="60"/>
      <c r="V24" s="59"/>
      <c r="W24" s="59">
        <v>3980249</v>
      </c>
      <c r="X24" s="60">
        <v>10192073</v>
      </c>
      <c r="Y24" s="59">
        <v>-6211824</v>
      </c>
      <c r="Z24" s="61">
        <v>-60.95</v>
      </c>
      <c r="AA24" s="62">
        <v>13589431</v>
      </c>
    </row>
    <row r="25" spans="1:27" ht="12.75">
      <c r="A25" s="361" t="s">
        <v>239</v>
      </c>
      <c r="B25" s="142"/>
      <c r="C25" s="60"/>
      <c r="D25" s="340"/>
      <c r="E25" s="60">
        <v>10248000</v>
      </c>
      <c r="F25" s="59">
        <v>15955405</v>
      </c>
      <c r="G25" s="59"/>
      <c r="H25" s="60"/>
      <c r="I25" s="60"/>
      <c r="J25" s="59"/>
      <c r="K25" s="59">
        <v>200155</v>
      </c>
      <c r="L25" s="60">
        <v>251525</v>
      </c>
      <c r="M25" s="60">
        <v>737111</v>
      </c>
      <c r="N25" s="59">
        <v>1188791</v>
      </c>
      <c r="O25" s="59">
        <v>329999</v>
      </c>
      <c r="P25" s="60">
        <v>517484</v>
      </c>
      <c r="Q25" s="60">
        <v>176376</v>
      </c>
      <c r="R25" s="59">
        <v>1023859</v>
      </c>
      <c r="S25" s="59"/>
      <c r="T25" s="60"/>
      <c r="U25" s="60"/>
      <c r="V25" s="59"/>
      <c r="W25" s="59">
        <v>2212650</v>
      </c>
      <c r="X25" s="60">
        <v>11966554</v>
      </c>
      <c r="Y25" s="59">
        <v>-9753904</v>
      </c>
      <c r="Z25" s="61">
        <v>-81.51</v>
      </c>
      <c r="AA25" s="62">
        <v>15955405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8000000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>
        <v>1000000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750000</v>
      </c>
      <c r="Y31" s="59">
        <v>-750000</v>
      </c>
      <c r="Z31" s="61">
        <v>-100</v>
      </c>
      <c r="AA31" s="62">
        <v>1000000</v>
      </c>
    </row>
    <row r="32" spans="1:27" ht="12.75">
      <c r="A32" s="361" t="s">
        <v>93</v>
      </c>
      <c r="B32" s="136"/>
      <c r="C32" s="60"/>
      <c r="D32" s="340"/>
      <c r="E32" s="60">
        <v>4000000</v>
      </c>
      <c r="F32" s="59">
        <v>1200000</v>
      </c>
      <c r="G32" s="59"/>
      <c r="H32" s="60"/>
      <c r="I32" s="60"/>
      <c r="J32" s="59"/>
      <c r="K32" s="59">
        <v>2433007</v>
      </c>
      <c r="L32" s="60">
        <v>88477</v>
      </c>
      <c r="M32" s="60"/>
      <c r="N32" s="59">
        <v>2521484</v>
      </c>
      <c r="O32" s="59"/>
      <c r="P32" s="60"/>
      <c r="Q32" s="60">
        <v>1882088</v>
      </c>
      <c r="R32" s="59">
        <v>1882088</v>
      </c>
      <c r="S32" s="59"/>
      <c r="T32" s="60"/>
      <c r="U32" s="60"/>
      <c r="V32" s="59"/>
      <c r="W32" s="59">
        <v>4403572</v>
      </c>
      <c r="X32" s="60">
        <v>900000</v>
      </c>
      <c r="Y32" s="59">
        <v>3503572</v>
      </c>
      <c r="Z32" s="61">
        <v>389.29</v>
      </c>
      <c r="AA32" s="62">
        <v>1200000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5000000</v>
      </c>
      <c r="F40" s="345">
        <f t="shared" si="9"/>
        <v>5000000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1263458</v>
      </c>
      <c r="P40" s="343">
        <f t="shared" si="9"/>
        <v>3393963</v>
      </c>
      <c r="Q40" s="343">
        <f t="shared" si="9"/>
        <v>0</v>
      </c>
      <c r="R40" s="345">
        <f t="shared" si="9"/>
        <v>4657421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4657421</v>
      </c>
      <c r="X40" s="343">
        <f t="shared" si="9"/>
        <v>3750000</v>
      </c>
      <c r="Y40" s="345">
        <f t="shared" si="9"/>
        <v>907421</v>
      </c>
      <c r="Z40" s="336">
        <f>+IF(X40&lt;&gt;0,+(Y40/X40)*100,0)</f>
        <v>24.197893333333333</v>
      </c>
      <c r="AA40" s="350">
        <f>SUM(AA41:AA49)</f>
        <v>5000000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5000000</v>
      </c>
      <c r="F43" s="370">
        <v>5000000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>
        <v>3393963</v>
      </c>
      <c r="Q43" s="305"/>
      <c r="R43" s="370">
        <v>3393963</v>
      </c>
      <c r="S43" s="370"/>
      <c r="T43" s="305"/>
      <c r="U43" s="305"/>
      <c r="V43" s="370"/>
      <c r="W43" s="370">
        <v>3393963</v>
      </c>
      <c r="X43" s="305">
        <v>3750000</v>
      </c>
      <c r="Y43" s="370">
        <v>-356037</v>
      </c>
      <c r="Z43" s="371">
        <v>-9.49</v>
      </c>
      <c r="AA43" s="303">
        <v>5000000</v>
      </c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>
        <v>1263458</v>
      </c>
      <c r="P49" s="54"/>
      <c r="Q49" s="54"/>
      <c r="R49" s="53">
        <v>1263458</v>
      </c>
      <c r="S49" s="53"/>
      <c r="T49" s="54"/>
      <c r="U49" s="54"/>
      <c r="V49" s="53"/>
      <c r="W49" s="53">
        <v>1263458</v>
      </c>
      <c r="X49" s="54"/>
      <c r="Y49" s="53">
        <v>1263458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8023577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6017683</v>
      </c>
      <c r="Y57" s="345">
        <f t="shared" si="13"/>
        <v>-6017683</v>
      </c>
      <c r="Z57" s="336">
        <f>+IF(X57&lt;&gt;0,+(Y57/X57)*100,0)</f>
        <v>-100</v>
      </c>
      <c r="AA57" s="350">
        <f t="shared" si="13"/>
        <v>8023577</v>
      </c>
    </row>
    <row r="58" spans="1:27" ht="12.75">
      <c r="A58" s="361" t="s">
        <v>217</v>
      </c>
      <c r="B58" s="136"/>
      <c r="C58" s="60"/>
      <c r="D58" s="340"/>
      <c r="E58" s="60"/>
      <c r="F58" s="59">
        <v>8023577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6017683</v>
      </c>
      <c r="Y58" s="59">
        <v>-6017683</v>
      </c>
      <c r="Z58" s="61">
        <v>-100</v>
      </c>
      <c r="AA58" s="62">
        <v>8023577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150248000</v>
      </c>
      <c r="F60" s="264">
        <f t="shared" si="14"/>
        <v>180446643</v>
      </c>
      <c r="G60" s="264">
        <f t="shared" si="14"/>
        <v>0</v>
      </c>
      <c r="H60" s="219">
        <f t="shared" si="14"/>
        <v>0</v>
      </c>
      <c r="I60" s="219">
        <f t="shared" si="14"/>
        <v>1277400</v>
      </c>
      <c r="J60" s="264">
        <f t="shared" si="14"/>
        <v>1277400</v>
      </c>
      <c r="K60" s="264">
        <f t="shared" si="14"/>
        <v>6866162</v>
      </c>
      <c r="L60" s="219">
        <f t="shared" si="14"/>
        <v>3818072</v>
      </c>
      <c r="M60" s="219">
        <f t="shared" si="14"/>
        <v>6211126</v>
      </c>
      <c r="N60" s="264">
        <f t="shared" si="14"/>
        <v>16895360</v>
      </c>
      <c r="O60" s="264">
        <f t="shared" si="14"/>
        <v>5340524</v>
      </c>
      <c r="P60" s="219">
        <f t="shared" si="14"/>
        <v>12829428</v>
      </c>
      <c r="Q60" s="219">
        <f t="shared" si="14"/>
        <v>3906866</v>
      </c>
      <c r="R60" s="264">
        <f t="shared" si="14"/>
        <v>22076818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40249578</v>
      </c>
      <c r="X60" s="219">
        <f t="shared" si="14"/>
        <v>135334984</v>
      </c>
      <c r="Y60" s="264">
        <f t="shared" si="14"/>
        <v>-95085406</v>
      </c>
      <c r="Z60" s="337">
        <f>+IF(X60&lt;&gt;0,+(Y60/X60)*100,0)</f>
        <v>-70.25929526100953</v>
      </c>
      <c r="AA60" s="232">
        <f>+AA57+AA54+AA51+AA40+AA37+AA34+AA22+AA5</f>
        <v>180446643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60000000</v>
      </c>
      <c r="F5" s="358">
        <f t="shared" si="0"/>
        <v>68370000</v>
      </c>
      <c r="G5" s="358">
        <f t="shared" si="0"/>
        <v>0</v>
      </c>
      <c r="H5" s="356">
        <f t="shared" si="0"/>
        <v>0</v>
      </c>
      <c r="I5" s="356">
        <f t="shared" si="0"/>
        <v>421078</v>
      </c>
      <c r="J5" s="358">
        <f t="shared" si="0"/>
        <v>421078</v>
      </c>
      <c r="K5" s="358">
        <f t="shared" si="0"/>
        <v>1311760</v>
      </c>
      <c r="L5" s="356">
        <f t="shared" si="0"/>
        <v>3178757</v>
      </c>
      <c r="M5" s="356">
        <f t="shared" si="0"/>
        <v>8861103</v>
      </c>
      <c r="N5" s="358">
        <f t="shared" si="0"/>
        <v>13351620</v>
      </c>
      <c r="O5" s="358">
        <f t="shared" si="0"/>
        <v>3185643</v>
      </c>
      <c r="P5" s="356">
        <f t="shared" si="0"/>
        <v>151846</v>
      </c>
      <c r="Q5" s="356">
        <f t="shared" si="0"/>
        <v>1019444</v>
      </c>
      <c r="R5" s="358">
        <f t="shared" si="0"/>
        <v>4356933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18129631</v>
      </c>
      <c r="X5" s="356">
        <f t="shared" si="0"/>
        <v>51277500</v>
      </c>
      <c r="Y5" s="358">
        <f t="shared" si="0"/>
        <v>-33147869</v>
      </c>
      <c r="Z5" s="359">
        <f>+IF(X5&lt;&gt;0,+(Y5/X5)*100,0)</f>
        <v>-64.64408171225196</v>
      </c>
      <c r="AA5" s="360">
        <f>+AA6+AA8+AA11+AA13+AA15</f>
        <v>68370000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58000000</v>
      </c>
      <c r="F6" s="59">
        <f t="shared" si="1"/>
        <v>68370000</v>
      </c>
      <c r="G6" s="59">
        <f t="shared" si="1"/>
        <v>0</v>
      </c>
      <c r="H6" s="60">
        <f t="shared" si="1"/>
        <v>0</v>
      </c>
      <c r="I6" s="60">
        <f t="shared" si="1"/>
        <v>421078</v>
      </c>
      <c r="J6" s="59">
        <f t="shared" si="1"/>
        <v>421078</v>
      </c>
      <c r="K6" s="59">
        <f t="shared" si="1"/>
        <v>1311760</v>
      </c>
      <c r="L6" s="60">
        <f t="shared" si="1"/>
        <v>3178757</v>
      </c>
      <c r="M6" s="60">
        <f t="shared" si="1"/>
        <v>8861103</v>
      </c>
      <c r="N6" s="59">
        <f t="shared" si="1"/>
        <v>13351620</v>
      </c>
      <c r="O6" s="59">
        <f t="shared" si="1"/>
        <v>3185643</v>
      </c>
      <c r="P6" s="60">
        <f t="shared" si="1"/>
        <v>151846</v>
      </c>
      <c r="Q6" s="60">
        <f t="shared" si="1"/>
        <v>1019444</v>
      </c>
      <c r="R6" s="59">
        <f t="shared" si="1"/>
        <v>4356933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18129631</v>
      </c>
      <c r="X6" s="60">
        <f t="shared" si="1"/>
        <v>51277500</v>
      </c>
      <c r="Y6" s="59">
        <f t="shared" si="1"/>
        <v>-33147869</v>
      </c>
      <c r="Z6" s="61">
        <f>+IF(X6&lt;&gt;0,+(Y6/X6)*100,0)</f>
        <v>-64.64408171225196</v>
      </c>
      <c r="AA6" s="62">
        <f t="shared" si="1"/>
        <v>68370000</v>
      </c>
    </row>
    <row r="7" spans="1:27" ht="12.75">
      <c r="A7" s="291" t="s">
        <v>229</v>
      </c>
      <c r="B7" s="142"/>
      <c r="C7" s="60"/>
      <c r="D7" s="340"/>
      <c r="E7" s="60">
        <v>58000000</v>
      </c>
      <c r="F7" s="59">
        <v>68370000</v>
      </c>
      <c r="G7" s="59"/>
      <c r="H7" s="60"/>
      <c r="I7" s="60">
        <v>421078</v>
      </c>
      <c r="J7" s="59">
        <v>421078</v>
      </c>
      <c r="K7" s="59">
        <v>1311760</v>
      </c>
      <c r="L7" s="60">
        <v>3178757</v>
      </c>
      <c r="M7" s="60">
        <v>8861103</v>
      </c>
      <c r="N7" s="59">
        <v>13351620</v>
      </c>
      <c r="O7" s="59">
        <v>3185643</v>
      </c>
      <c r="P7" s="60">
        <v>151846</v>
      </c>
      <c r="Q7" s="60">
        <v>1019444</v>
      </c>
      <c r="R7" s="59">
        <v>4356933</v>
      </c>
      <c r="S7" s="59"/>
      <c r="T7" s="60"/>
      <c r="U7" s="60"/>
      <c r="V7" s="59"/>
      <c r="W7" s="59">
        <v>18129631</v>
      </c>
      <c r="X7" s="60">
        <v>51277500</v>
      </c>
      <c r="Y7" s="59">
        <v>-33147869</v>
      </c>
      <c r="Z7" s="61">
        <v>-64.64</v>
      </c>
      <c r="AA7" s="62">
        <v>68370000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2000000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>
        <v>2000000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60000000</v>
      </c>
      <c r="F60" s="264">
        <f t="shared" si="14"/>
        <v>68370000</v>
      </c>
      <c r="G60" s="264">
        <f t="shared" si="14"/>
        <v>0</v>
      </c>
      <c r="H60" s="219">
        <f t="shared" si="14"/>
        <v>0</v>
      </c>
      <c r="I60" s="219">
        <f t="shared" si="14"/>
        <v>421078</v>
      </c>
      <c r="J60" s="264">
        <f t="shared" si="14"/>
        <v>421078</v>
      </c>
      <c r="K60" s="264">
        <f t="shared" si="14"/>
        <v>1311760</v>
      </c>
      <c r="L60" s="219">
        <f t="shared" si="14"/>
        <v>3178757</v>
      </c>
      <c r="M60" s="219">
        <f t="shared" si="14"/>
        <v>8861103</v>
      </c>
      <c r="N60" s="264">
        <f t="shared" si="14"/>
        <v>13351620</v>
      </c>
      <c r="O60" s="264">
        <f t="shared" si="14"/>
        <v>3185643</v>
      </c>
      <c r="P60" s="219">
        <f t="shared" si="14"/>
        <v>151846</v>
      </c>
      <c r="Q60" s="219">
        <f t="shared" si="14"/>
        <v>1019444</v>
      </c>
      <c r="R60" s="264">
        <f t="shared" si="14"/>
        <v>4356933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18129631</v>
      </c>
      <c r="X60" s="219">
        <f t="shared" si="14"/>
        <v>51277500</v>
      </c>
      <c r="Y60" s="264">
        <f t="shared" si="14"/>
        <v>-33147869</v>
      </c>
      <c r="Z60" s="337">
        <f>+IF(X60&lt;&gt;0,+(Y60/X60)*100,0)</f>
        <v>-64.64408171225196</v>
      </c>
      <c r="AA60" s="232">
        <f>+AA57+AA54+AA51+AA40+AA37+AA34+AA22+AA5</f>
        <v>68370000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2017-05-05T08:51:37Z</dcterms:created>
  <dcterms:modified xsi:type="dcterms:W3CDTF">2017-05-05T08:51:40Z</dcterms:modified>
  <cp:category/>
  <cp:version/>
  <cp:contentType/>
  <cp:contentStatus/>
</cp:coreProperties>
</file>