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<sst xmlns="http://schemas.openxmlformats.org/spreadsheetml/2006/main" count="857" uniqueCount="303">
  <si>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Kwazulu-Natal: Nquthu(KZN242) - Table C1 Schedule Quarterly Budget Statement Summary for 3rd Quarter ended 31 March 2017 (Figures Finalised as at 2017/05/04)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</si>
  <si>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</si>
  <si>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</si>
  <si>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</si>
  <si>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</si>
  <si>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</si>
  <si>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</si>
  <si>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</si>
  <si>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</si>
  <si>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</si>
  <si>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</si>
  <si>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</si>
  <si>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</si>
  <si>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</si>
  <si>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</si>
  <si>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</si>
  <si>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</si>
  <si>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</si>
  <si>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</si>
  <si>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</si>
  <si>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</si>
  <si>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</si>
  <si>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</si>
  <si>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</si>
  <si>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</si>
  <si>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</si>
  <si>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</si>
  <si>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</si>
  <si>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</si>
  <si>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</si>
  <si>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</si>
  <si>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</si>
  <si>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</si>
  <si>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</si>
  <si>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</si>
  <si>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</si>
  <si>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</si>
  <si>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</si>
  <si>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</si>
  <si>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</si>
  <si>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</si>
  <si>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</si>
  <si>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</si>
  <si>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</si>
  <si>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</si>
  <si>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</si>
  <si>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</si>
  <si>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</si>
  <si>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</si>
  <si>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</si>
  <si>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</si>
  <si>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</si>
  <si>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</si>
  <si>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</si>
  <si>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</si>
  <si>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</si>
  <si>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</si>
  <si>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</si>
  <si>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</si>
  <si>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</si>
  <si>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</si>
  <si>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</si>
  <si>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</si>
  <si>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</si>
  <si>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</si>
  <si>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</si>
  <si>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</si>
  <si>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</si>
  <si>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</si>
  <si>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</si>
  <si>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Nquthu(KZN242) - Table C2 Quarterly Budget Statement - Financial Performance (standard classification) for 3rd Quarter ended 31 March 2017 (Figures Finalised as at 2017/05/04)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</si>
  <si>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</si>
  <si>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</si>
  <si>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</si>
  <si>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</si>
  <si>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</si>
  <si>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</si>
  <si>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</si>
  <si>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</si>
  <si>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</si>
  <si>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</si>
  <si>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</si>
  <si>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</si>
  <si>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</si>
  <si>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</si>
  <si>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</si>
  <si>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</si>
  <si>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</si>
  <si>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</si>
  <si>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</si>
  <si>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</si>
  <si>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</si>
  <si>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</si>
  <si>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</si>
  <si>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</si>
  <si>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</si>
  <si>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</si>
  <si>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</si>
  <si>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</si>
  <si>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</si>
  <si>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Nquthu(KZN242) - Table C4 Quarterly Budget Statement - Financial Performance (revenue and expenditure) for 3rd Quarter ended 31 March 2017 (Figures Finalised as at 2017/05/04)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</si>
  <si>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</si>
  <si>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</si>
  <si>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</si>
  <si>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</si>
  <si>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</si>
  <si>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</si>
  <si>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</si>
  <si>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</si>
  <si>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</si>
  <si>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</si>
  <si>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</si>
  <si>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</si>
  <si>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</si>
  <si>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</si>
  <si>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</si>
  <si>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</si>
  <si>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</si>
  <si>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</si>
  <si>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</si>
  <si>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</si>
  <si>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</si>
  <si>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</si>
  <si>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</si>
  <si>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</si>
  <si>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</si>
  <si>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</si>
  <si>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</si>
  <si>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</si>
  <si>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Nquthu(KZN242) - Table C5 Quarterly Budget Statement - Capital Expenditure by Standard Classification and Funding for 3rd Quarter ended 31 March 2017 (Figures Finalised as at 2017/05/04)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</si>
  <si>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</si>
  <si>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</si>
  <si>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</si>
  <si>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</si>
  <si>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</si>
  <si>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</si>
  <si>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</si>
  <si>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</si>
  <si>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</si>
  <si>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</si>
  <si>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Nquthu(KZN242) - Table C6 Quarterly Budget Statement - Financial Position for 3rd Quarter ended 31 March 2017 (Figures Finalised as at 2017/05/04)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</si>
  <si>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</si>
  <si>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</si>
  <si>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</si>
  <si>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</si>
  <si>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</si>
  <si>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</si>
  <si>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</si>
  <si>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</si>
  <si>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</si>
  <si>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</si>
  <si>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</si>
  <si>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</si>
  <si>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</si>
  <si>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</si>
  <si>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</si>
  <si>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</si>
  <si>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</si>
  <si>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</si>
  <si>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</si>
  <si>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</si>
  <si>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</si>
  <si>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</si>
  <si>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</si>
  <si>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</si>
  <si>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</si>
  <si>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</si>
  <si>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</si>
  <si>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</si>
  <si>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</si>
  <si>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</si>
  <si>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</si>
  <si>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</si>
  <si>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</si>
  <si>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Nquthu(KZN242) - Table C7 Quarterly Budget Statement - Cash Flows for 3rd Quarter ended 31 March 2017 (Figures Finalised as at 2017/05/04)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</si>
  <si>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</si>
  <si>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</si>
  <si>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</si>
  <si>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</si>
  <si>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</si>
  <si>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</si>
  <si>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</si>
  <si>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</si>
  <si>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</si>
  <si>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</si>
  <si>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</si>
  <si>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</si>
  <si>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</si>
  <si>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</si>
  <si>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</si>
  <si>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</si>
  <si>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</si>
  <si>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</si>
  <si>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</si>
  <si>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</si>
  <si>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</si>
  <si>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</si>
  <si>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</si>
  <si>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</si>
  <si>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</si>
  <si>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</si>
  <si>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</si>
  <si>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Nquthu(KZN242) - Table C9 Quarterly Budget Statement - Capital Expenditure by Asset Clas for 3rd Quarter ended 31 March 2017 (Figures Finalised as at 2017/05/04)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</si>
  <si>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</si>
  <si>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</si>
  <si>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</si>
  <si>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</si>
  <si>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</si>
  <si>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</si>
  <si>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</si>
  <si>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</si>
  <si>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</si>
  <si>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</si>
  <si>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</si>
  <si>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</si>
  <si>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</si>
  <si>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</si>
  <si>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</si>
  <si>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</si>
  <si>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</si>
  <si>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</si>
  <si>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</si>
  <si>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</si>
  <si>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</si>
  <si>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</si>
  <si>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</si>
  <si>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</si>
  <si>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Nquthu(KZN242) - Table SC13a Quarterly Budget Statement - Capital Expenditure on New Assets by Asset Class for 3rd Quarter ended 31 March 2017 (Figures Finalised as at 2017/05/04)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</si>
  <si>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</si>
  <si>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</si>
  <si>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</si>
  <si>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</si>
  <si>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</si>
  <si>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</si>
  <si>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</si>
  <si>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</si>
  <si>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</si>
  <si>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</si>
  <si>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</si>
  <si>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</si>
  <si>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</si>
  <si>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</si>
  <si>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</si>
  <si>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</si>
  <si>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</si>
  <si>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</si>
  <si>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</si>
  <si>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</si>
  <si>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</si>
  <si>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</si>
  <si>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</si>
  <si>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</si>
  <si>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</si>
  <si>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</si>
  <si>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</si>
  <si>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</si>
  <si>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</si>
  <si>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</si>
  <si>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</si>
  <si>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</si>
  <si>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</si>
  <si>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</si>
  <si>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</si>
  <si>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Nquthu(KZN242) - Table SC13B Quarterly Budget Statement - Capital Expenditure on Renewal of existing assets by Asset Class for 3rd Quarter ended 31 March 2017 (Figures Finalised as at 2017/05/04)</t>
  </si>
  <si>
    <t>Capital Expenditure on Renewal of Existing Assets by Asset Class/Sub-class</t>
  </si>
  <si>
    <t>Total Capital Expenditure on Renewal of Existing Assets</t>
  </si>
  <si>
    <t>Kwazulu-Natal: Nquthu(KZN242) - Table SC13C Quarterly Budget Statement - Repairs and Maintenance Expenditure by Asset Class for 3rd Quarter ended 31 March 2017 (Figures Finalised as at 2017/05/04)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</si>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</sst>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22006910</v>
      </c>
      <c r="C5" s="19">
        <v>0</v>
      </c>
      <c r="D5" s="59">
        <v>23343601</v>
      </c>
      <c r="E5" s="60">
        <v>23343601</v>
      </c>
      <c r="F5" s="60">
        <v>21590586</v>
      </c>
      <c r="G5" s="60">
        <v>84856</v>
      </c>
      <c r="H5" s="60">
        <v>87327</v>
      </c>
      <c r="I5" s="60">
        <v>21762769</v>
      </c>
      <c r="J5" s="60">
        <v>2700</v>
      </c>
      <c r="K5" s="60">
        <v>83845</v>
      </c>
      <c r="L5" s="60">
        <v>102711</v>
      </c>
      <c r="M5" s="60">
        <v>189256</v>
      </c>
      <c r="N5" s="60">
        <v>118735</v>
      </c>
      <c r="O5" s="60">
        <v>-10628</v>
      </c>
      <c r="P5" s="60">
        <v>128683</v>
      </c>
      <c r="Q5" s="60">
        <v>236790</v>
      </c>
      <c r="R5" s="60">
        <v>0</v>
      </c>
      <c r="S5" s="60">
        <v>0</v>
      </c>
      <c r="T5" s="60">
        <v>0</v>
      </c>
      <c r="U5" s="60">
        <v>0</v>
      </c>
      <c r="V5" s="60">
        <v>22188815</v>
      </c>
      <c r="W5" s="60">
        <v>13247919</v>
      </c>
      <c r="X5" s="60">
        <v>8940896</v>
      </c>
      <c r="Y5" s="61">
        <v>67.49</v>
      </c>
      <c r="Z5" s="62">
        <v>23343601</v>
      </c>
    </row>
    <row r="6" spans="1:26" ht="12.75">
      <c r="A6" s="58" t="s">
        <v>32</v>
      </c>
      <c r="B6" s="19">
        <v>13631465</v>
      </c>
      <c r="C6" s="19">
        <v>0</v>
      </c>
      <c r="D6" s="59">
        <v>21455764</v>
      </c>
      <c r="E6" s="60">
        <v>21455764</v>
      </c>
      <c r="F6" s="60">
        <v>1260051</v>
      </c>
      <c r="G6" s="60">
        <v>1403801</v>
      </c>
      <c r="H6" s="60">
        <v>1415090</v>
      </c>
      <c r="I6" s="60">
        <v>4078942</v>
      </c>
      <c r="J6" s="60">
        <v>1235236</v>
      </c>
      <c r="K6" s="60">
        <v>1599286</v>
      </c>
      <c r="L6" s="60">
        <v>1652075</v>
      </c>
      <c r="M6" s="60">
        <v>4486597</v>
      </c>
      <c r="N6" s="60">
        <v>1151608</v>
      </c>
      <c r="O6" s="60">
        <v>-1185779</v>
      </c>
      <c r="P6" s="60">
        <v>1176261</v>
      </c>
      <c r="Q6" s="60">
        <v>1142090</v>
      </c>
      <c r="R6" s="60">
        <v>0</v>
      </c>
      <c r="S6" s="60">
        <v>0</v>
      </c>
      <c r="T6" s="60">
        <v>0</v>
      </c>
      <c r="U6" s="60">
        <v>0</v>
      </c>
      <c r="V6" s="60">
        <v>9707629</v>
      </c>
      <c r="W6" s="60"/>
      <c r="X6" s="60">
        <v>9707629</v>
      </c>
      <c r="Y6" s="61">
        <v>0</v>
      </c>
      <c r="Z6" s="62">
        <v>21455764</v>
      </c>
    </row>
    <row r="7" spans="1:26" ht="12.75">
      <c r="A7" s="58" t="s">
        <v>33</v>
      </c>
      <c r="B7" s="19">
        <v>10368197</v>
      </c>
      <c r="C7" s="19">
        <v>0</v>
      </c>
      <c r="D7" s="59">
        <v>10651541</v>
      </c>
      <c r="E7" s="60">
        <v>10651541</v>
      </c>
      <c r="F7" s="60">
        <v>794853</v>
      </c>
      <c r="G7" s="60">
        <v>1080358</v>
      </c>
      <c r="H7" s="60">
        <v>1095784</v>
      </c>
      <c r="I7" s="60">
        <v>2970995</v>
      </c>
      <c r="J7" s="60">
        <v>1143324</v>
      </c>
      <c r="K7" s="60">
        <v>874031</v>
      </c>
      <c r="L7" s="60">
        <v>1032135</v>
      </c>
      <c r="M7" s="60">
        <v>3049490</v>
      </c>
      <c r="N7" s="60">
        <v>1256464</v>
      </c>
      <c r="O7" s="60">
        <v>-803080</v>
      </c>
      <c r="P7" s="60">
        <v>1226138</v>
      </c>
      <c r="Q7" s="60">
        <v>1679522</v>
      </c>
      <c r="R7" s="60">
        <v>0</v>
      </c>
      <c r="S7" s="60">
        <v>0</v>
      </c>
      <c r="T7" s="60">
        <v>0</v>
      </c>
      <c r="U7" s="60">
        <v>0</v>
      </c>
      <c r="V7" s="60">
        <v>7700007</v>
      </c>
      <c r="W7" s="60">
        <v>7871587</v>
      </c>
      <c r="X7" s="60">
        <v>-171580</v>
      </c>
      <c r="Y7" s="61">
        <v>-2.18</v>
      </c>
      <c r="Z7" s="62">
        <v>10651541</v>
      </c>
    </row>
    <row r="8" spans="1:26" ht="12.75">
      <c r="A8" s="58" t="s">
        <v>34</v>
      </c>
      <c r="B8" s="19">
        <v>142294062</v>
      </c>
      <c r="C8" s="19">
        <v>0</v>
      </c>
      <c r="D8" s="59">
        <v>114939000</v>
      </c>
      <c r="E8" s="60">
        <v>114939000</v>
      </c>
      <c r="F8" s="60">
        <v>45940000</v>
      </c>
      <c r="G8" s="60">
        <v>117</v>
      </c>
      <c r="H8" s="60">
        <v>95732</v>
      </c>
      <c r="I8" s="60">
        <v>46035849</v>
      </c>
      <c r="J8" s="60">
        <v>204062</v>
      </c>
      <c r="K8" s="60">
        <v>319737</v>
      </c>
      <c r="L8" s="60">
        <v>37044339</v>
      </c>
      <c r="M8" s="60">
        <v>37568138</v>
      </c>
      <c r="N8" s="60">
        <v>575252</v>
      </c>
      <c r="O8" s="60">
        <v>0</v>
      </c>
      <c r="P8" s="60">
        <v>27564000</v>
      </c>
      <c r="Q8" s="60">
        <v>28139252</v>
      </c>
      <c r="R8" s="60">
        <v>0</v>
      </c>
      <c r="S8" s="60">
        <v>0</v>
      </c>
      <c r="T8" s="60">
        <v>0</v>
      </c>
      <c r="U8" s="60">
        <v>0</v>
      </c>
      <c r="V8" s="60">
        <v>111743239</v>
      </c>
      <c r="W8" s="60">
        <v>114984000</v>
      </c>
      <c r="X8" s="60">
        <v>-3240761</v>
      </c>
      <c r="Y8" s="61">
        <v>-2.82</v>
      </c>
      <c r="Z8" s="62">
        <v>114939000</v>
      </c>
    </row>
    <row r="9" spans="1:26" ht="12.75">
      <c r="A9" s="58" t="s">
        <v>35</v>
      </c>
      <c r="B9" s="19">
        <v>3098703</v>
      </c>
      <c r="C9" s="19">
        <v>0</v>
      </c>
      <c r="D9" s="59">
        <v>2415787</v>
      </c>
      <c r="E9" s="60">
        <v>2415787</v>
      </c>
      <c r="F9" s="60">
        <v>233735</v>
      </c>
      <c r="G9" s="60">
        <v>254581</v>
      </c>
      <c r="H9" s="60">
        <v>454658</v>
      </c>
      <c r="I9" s="60">
        <v>942974</v>
      </c>
      <c r="J9" s="60">
        <v>393769</v>
      </c>
      <c r="K9" s="60">
        <v>348793</v>
      </c>
      <c r="L9" s="60">
        <v>372183</v>
      </c>
      <c r="M9" s="60">
        <v>1114745</v>
      </c>
      <c r="N9" s="60">
        <v>294558</v>
      </c>
      <c r="O9" s="60">
        <v>-248333</v>
      </c>
      <c r="P9" s="60">
        <v>277902</v>
      </c>
      <c r="Q9" s="60">
        <v>324127</v>
      </c>
      <c r="R9" s="60">
        <v>0</v>
      </c>
      <c r="S9" s="60">
        <v>0</v>
      </c>
      <c r="T9" s="60">
        <v>0</v>
      </c>
      <c r="U9" s="60">
        <v>0</v>
      </c>
      <c r="V9" s="60">
        <v>2381846</v>
      </c>
      <c r="W9" s="60">
        <v>1845379</v>
      </c>
      <c r="X9" s="60">
        <v>536467</v>
      </c>
      <c r="Y9" s="61">
        <v>29.07</v>
      </c>
      <c r="Z9" s="62">
        <v>2415787</v>
      </c>
    </row>
    <row r="10" spans="1:26" ht="22.5">
      <c r="A10" s="63" t="s">
        <v>278</v>
      </c>
      <c r="B10" s="64">
        <f>SUM(B5:B9)</f>
        <v>191399337</v>
      </c>
      <c r="C10" s="64">
        <f>SUM(C5:C9)</f>
        <v>0</v>
      </c>
      <c r="D10" s="65">
        <f aca="true" t="shared" si="0" ref="D10:Z10">SUM(D5:D9)</f>
        <v>172805693</v>
      </c>
      <c r="E10" s="66">
        <f t="shared" si="0"/>
        <v>172805693</v>
      </c>
      <c r="F10" s="66">
        <f t="shared" si="0"/>
        <v>69819225</v>
      </c>
      <c r="G10" s="66">
        <f t="shared" si="0"/>
        <v>2823713</v>
      </c>
      <c r="H10" s="66">
        <f t="shared" si="0"/>
        <v>3148591</v>
      </c>
      <c r="I10" s="66">
        <f t="shared" si="0"/>
        <v>75791529</v>
      </c>
      <c r="J10" s="66">
        <f t="shared" si="0"/>
        <v>2979091</v>
      </c>
      <c r="K10" s="66">
        <f t="shared" si="0"/>
        <v>3225692</v>
      </c>
      <c r="L10" s="66">
        <f t="shared" si="0"/>
        <v>40203443</v>
      </c>
      <c r="M10" s="66">
        <f t="shared" si="0"/>
        <v>46408226</v>
      </c>
      <c r="N10" s="66">
        <f t="shared" si="0"/>
        <v>3396617</v>
      </c>
      <c r="O10" s="66">
        <f t="shared" si="0"/>
        <v>-2247820</v>
      </c>
      <c r="P10" s="66">
        <f t="shared" si="0"/>
        <v>30372984</v>
      </c>
      <c r="Q10" s="66">
        <f t="shared" si="0"/>
        <v>31521781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153721536</v>
      </c>
      <c r="W10" s="66">
        <f t="shared" si="0"/>
        <v>137948885</v>
      </c>
      <c r="X10" s="66">
        <f t="shared" si="0"/>
        <v>15772651</v>
      </c>
      <c r="Y10" s="67">
        <f>+IF(W10&lt;&gt;0,(X10/W10)*100,0)</f>
        <v>11.433692269422838</v>
      </c>
      <c r="Z10" s="68">
        <f t="shared" si="0"/>
        <v>172805693</v>
      </c>
    </row>
    <row r="11" spans="1:26" ht="12.75">
      <c r="A11" s="58" t="s">
        <v>37</v>
      </c>
      <c r="B11" s="19">
        <v>38218628</v>
      </c>
      <c r="C11" s="19">
        <v>0</v>
      </c>
      <c r="D11" s="59">
        <v>52998967</v>
      </c>
      <c r="E11" s="60">
        <v>52998967</v>
      </c>
      <c r="F11" s="60">
        <v>0</v>
      </c>
      <c r="G11" s="60">
        <v>6159003</v>
      </c>
      <c r="H11" s="60">
        <v>2996331</v>
      </c>
      <c r="I11" s="60">
        <v>9155334</v>
      </c>
      <c r="J11" s="60">
        <v>2965667</v>
      </c>
      <c r="K11" s="60">
        <v>2898837</v>
      </c>
      <c r="L11" s="60">
        <v>2990856</v>
      </c>
      <c r="M11" s="60">
        <v>8855360</v>
      </c>
      <c r="N11" s="60">
        <v>2968166</v>
      </c>
      <c r="O11" s="60">
        <v>3069709</v>
      </c>
      <c r="P11" s="60">
        <v>3014549</v>
      </c>
      <c r="Q11" s="60">
        <v>9052424</v>
      </c>
      <c r="R11" s="60">
        <v>0</v>
      </c>
      <c r="S11" s="60">
        <v>0</v>
      </c>
      <c r="T11" s="60">
        <v>0</v>
      </c>
      <c r="U11" s="60">
        <v>0</v>
      </c>
      <c r="V11" s="60">
        <v>27063118</v>
      </c>
      <c r="W11" s="60"/>
      <c r="X11" s="60">
        <v>27063118</v>
      </c>
      <c r="Y11" s="61">
        <v>0</v>
      </c>
      <c r="Z11" s="62">
        <v>52998967</v>
      </c>
    </row>
    <row r="12" spans="1:26" ht="12.75">
      <c r="A12" s="58" t="s">
        <v>38</v>
      </c>
      <c r="B12" s="19">
        <v>10015903</v>
      </c>
      <c r="C12" s="19">
        <v>0</v>
      </c>
      <c r="D12" s="59">
        <v>10687844</v>
      </c>
      <c r="E12" s="60">
        <v>10687844</v>
      </c>
      <c r="F12" s="60">
        <v>0</v>
      </c>
      <c r="G12" s="60">
        <v>1273822</v>
      </c>
      <c r="H12" s="60">
        <v>936002</v>
      </c>
      <c r="I12" s="60">
        <v>2209824</v>
      </c>
      <c r="J12" s="60">
        <v>767764</v>
      </c>
      <c r="K12" s="60">
        <v>699895</v>
      </c>
      <c r="L12" s="60">
        <v>699895</v>
      </c>
      <c r="M12" s="60">
        <v>2167554</v>
      </c>
      <c r="N12" s="60">
        <v>699895</v>
      </c>
      <c r="O12" s="60">
        <v>698410</v>
      </c>
      <c r="P12" s="60">
        <v>0</v>
      </c>
      <c r="Q12" s="60">
        <v>1398305</v>
      </c>
      <c r="R12" s="60">
        <v>0</v>
      </c>
      <c r="S12" s="60">
        <v>0</v>
      </c>
      <c r="T12" s="60">
        <v>0</v>
      </c>
      <c r="U12" s="60">
        <v>0</v>
      </c>
      <c r="V12" s="60">
        <v>5775683</v>
      </c>
      <c r="W12" s="60">
        <v>8369846</v>
      </c>
      <c r="X12" s="60">
        <v>-2594163</v>
      </c>
      <c r="Y12" s="61">
        <v>-30.99</v>
      </c>
      <c r="Z12" s="62">
        <v>10687844</v>
      </c>
    </row>
    <row r="13" spans="1:26" ht="12.75">
      <c r="A13" s="58" t="s">
        <v>279</v>
      </c>
      <c r="B13" s="19">
        <v>11158660</v>
      </c>
      <c r="C13" s="19">
        <v>0</v>
      </c>
      <c r="D13" s="59">
        <v>9200000</v>
      </c>
      <c r="E13" s="60">
        <v>9200000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/>
      <c r="X13" s="60">
        <v>0</v>
      </c>
      <c r="Y13" s="61">
        <v>0</v>
      </c>
      <c r="Z13" s="62">
        <v>9200000</v>
      </c>
    </row>
    <row r="14" spans="1:26" ht="12.75">
      <c r="A14" s="58" t="s">
        <v>40</v>
      </c>
      <c r="B14" s="19">
        <v>15442</v>
      </c>
      <c r="C14" s="19">
        <v>0</v>
      </c>
      <c r="D14" s="59">
        <v>6222</v>
      </c>
      <c r="E14" s="60">
        <v>6222</v>
      </c>
      <c r="F14" s="60">
        <v>0</v>
      </c>
      <c r="G14" s="60">
        <v>0</v>
      </c>
      <c r="H14" s="60">
        <v>0</v>
      </c>
      <c r="I14" s="60">
        <v>0</v>
      </c>
      <c r="J14" s="60">
        <v>128793</v>
      </c>
      <c r="K14" s="60">
        <v>445</v>
      </c>
      <c r="L14" s="60">
        <v>0</v>
      </c>
      <c r="M14" s="60">
        <v>129238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129238</v>
      </c>
      <c r="W14" s="60"/>
      <c r="X14" s="60">
        <v>129238</v>
      </c>
      <c r="Y14" s="61">
        <v>0</v>
      </c>
      <c r="Z14" s="62">
        <v>6222</v>
      </c>
    </row>
    <row r="15" spans="1:26" ht="12.75">
      <c r="A15" s="58" t="s">
        <v>41</v>
      </c>
      <c r="B15" s="19">
        <v>16138484</v>
      </c>
      <c r="C15" s="19">
        <v>0</v>
      </c>
      <c r="D15" s="59">
        <v>22139547</v>
      </c>
      <c r="E15" s="60">
        <v>22139547</v>
      </c>
      <c r="F15" s="60">
        <v>2171460</v>
      </c>
      <c r="G15" s="60">
        <v>2148712</v>
      </c>
      <c r="H15" s="60">
        <v>1562143</v>
      </c>
      <c r="I15" s="60">
        <v>5882315</v>
      </c>
      <c r="J15" s="60">
        <v>1223995</v>
      </c>
      <c r="K15" s="60">
        <v>1157432</v>
      </c>
      <c r="L15" s="60">
        <v>1148838</v>
      </c>
      <c r="M15" s="60">
        <v>3530265</v>
      </c>
      <c r="N15" s="60">
        <v>1154151</v>
      </c>
      <c r="O15" s="60">
        <v>0</v>
      </c>
      <c r="P15" s="60">
        <v>2331235</v>
      </c>
      <c r="Q15" s="60">
        <v>3485386</v>
      </c>
      <c r="R15" s="60">
        <v>0</v>
      </c>
      <c r="S15" s="60">
        <v>0</v>
      </c>
      <c r="T15" s="60">
        <v>0</v>
      </c>
      <c r="U15" s="60">
        <v>0</v>
      </c>
      <c r="V15" s="60">
        <v>12897966</v>
      </c>
      <c r="W15" s="60"/>
      <c r="X15" s="60">
        <v>12897966</v>
      </c>
      <c r="Y15" s="61">
        <v>0</v>
      </c>
      <c r="Z15" s="62">
        <v>22139547</v>
      </c>
    </row>
    <row r="16" spans="1:26" ht="12.75">
      <c r="A16" s="69" t="s">
        <v>42</v>
      </c>
      <c r="B16" s="19">
        <v>6243189</v>
      </c>
      <c r="C16" s="19">
        <v>0</v>
      </c>
      <c r="D16" s="59">
        <v>3300000</v>
      </c>
      <c r="E16" s="60">
        <v>3300000</v>
      </c>
      <c r="F16" s="60">
        <v>5404</v>
      </c>
      <c r="G16" s="60">
        <v>342929</v>
      </c>
      <c r="H16" s="60">
        <v>18499</v>
      </c>
      <c r="I16" s="60">
        <v>366832</v>
      </c>
      <c r="J16" s="60">
        <v>286014</v>
      </c>
      <c r="K16" s="60">
        <v>307604</v>
      </c>
      <c r="L16" s="60">
        <v>306087</v>
      </c>
      <c r="M16" s="60">
        <v>899705</v>
      </c>
      <c r="N16" s="60">
        <v>148788</v>
      </c>
      <c r="O16" s="60">
        <v>563704</v>
      </c>
      <c r="P16" s="60">
        <v>570586</v>
      </c>
      <c r="Q16" s="60">
        <v>1283078</v>
      </c>
      <c r="R16" s="60">
        <v>0</v>
      </c>
      <c r="S16" s="60">
        <v>0</v>
      </c>
      <c r="T16" s="60">
        <v>0</v>
      </c>
      <c r="U16" s="60">
        <v>0</v>
      </c>
      <c r="V16" s="60">
        <v>2549615</v>
      </c>
      <c r="W16" s="60">
        <v>2475000</v>
      </c>
      <c r="X16" s="60">
        <v>74615</v>
      </c>
      <c r="Y16" s="61">
        <v>3.01</v>
      </c>
      <c r="Z16" s="62">
        <v>3300000</v>
      </c>
    </row>
    <row r="17" spans="1:26" ht="12.75">
      <c r="A17" s="58" t="s">
        <v>43</v>
      </c>
      <c r="B17" s="19">
        <v>42729638</v>
      </c>
      <c r="C17" s="19">
        <v>0</v>
      </c>
      <c r="D17" s="59">
        <v>60129183</v>
      </c>
      <c r="E17" s="60">
        <v>60129183</v>
      </c>
      <c r="F17" s="60">
        <v>1294625</v>
      </c>
      <c r="G17" s="60">
        <v>1811742</v>
      </c>
      <c r="H17" s="60">
        <v>4340318</v>
      </c>
      <c r="I17" s="60">
        <v>7446685</v>
      </c>
      <c r="J17" s="60">
        <v>3704605</v>
      </c>
      <c r="K17" s="60">
        <v>2823360</v>
      </c>
      <c r="L17" s="60">
        <v>2125713</v>
      </c>
      <c r="M17" s="60">
        <v>8653678</v>
      </c>
      <c r="N17" s="60">
        <v>1944456</v>
      </c>
      <c r="O17" s="60">
        <v>3456705</v>
      </c>
      <c r="P17" s="60">
        <v>2240465</v>
      </c>
      <c r="Q17" s="60">
        <v>7641626</v>
      </c>
      <c r="R17" s="60">
        <v>0</v>
      </c>
      <c r="S17" s="60">
        <v>0</v>
      </c>
      <c r="T17" s="60">
        <v>0</v>
      </c>
      <c r="U17" s="60">
        <v>0</v>
      </c>
      <c r="V17" s="60">
        <v>23741989</v>
      </c>
      <c r="W17" s="60">
        <v>12813053</v>
      </c>
      <c r="X17" s="60">
        <v>10928936</v>
      </c>
      <c r="Y17" s="61">
        <v>85.3</v>
      </c>
      <c r="Z17" s="62">
        <v>60129183</v>
      </c>
    </row>
    <row r="18" spans="1:26" ht="12.75">
      <c r="A18" s="70" t="s">
        <v>44</v>
      </c>
      <c r="B18" s="71">
        <f>SUM(B11:B17)</f>
        <v>124519944</v>
      </c>
      <c r="C18" s="71">
        <f>SUM(C11:C17)</f>
        <v>0</v>
      </c>
      <c r="D18" s="72">
        <f aca="true" t="shared" si="1" ref="D18:Z18">SUM(D11:D17)</f>
        <v>158461763</v>
      </c>
      <c r="E18" s="73">
        <f t="shared" si="1"/>
        <v>158461763</v>
      </c>
      <c r="F18" s="73">
        <f t="shared" si="1"/>
        <v>3471489</v>
      </c>
      <c r="G18" s="73">
        <f t="shared" si="1"/>
        <v>11736208</v>
      </c>
      <c r="H18" s="73">
        <f t="shared" si="1"/>
        <v>9853293</v>
      </c>
      <c r="I18" s="73">
        <f t="shared" si="1"/>
        <v>25060990</v>
      </c>
      <c r="J18" s="73">
        <f t="shared" si="1"/>
        <v>9076838</v>
      </c>
      <c r="K18" s="73">
        <f t="shared" si="1"/>
        <v>7887573</v>
      </c>
      <c r="L18" s="73">
        <f t="shared" si="1"/>
        <v>7271389</v>
      </c>
      <c r="M18" s="73">
        <f t="shared" si="1"/>
        <v>24235800</v>
      </c>
      <c r="N18" s="73">
        <f t="shared" si="1"/>
        <v>6915456</v>
      </c>
      <c r="O18" s="73">
        <f t="shared" si="1"/>
        <v>7788528</v>
      </c>
      <c r="P18" s="73">
        <f t="shared" si="1"/>
        <v>8156835</v>
      </c>
      <c r="Q18" s="73">
        <f t="shared" si="1"/>
        <v>22860819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72157609</v>
      </c>
      <c r="W18" s="73">
        <f t="shared" si="1"/>
        <v>23657899</v>
      </c>
      <c r="X18" s="73">
        <f t="shared" si="1"/>
        <v>48499710</v>
      </c>
      <c r="Y18" s="67">
        <f>+IF(W18&lt;&gt;0,(X18/W18)*100,0)</f>
        <v>205.00429898698948</v>
      </c>
      <c r="Z18" s="74">
        <f t="shared" si="1"/>
        <v>158461763</v>
      </c>
    </row>
    <row r="19" spans="1:26" ht="12.75">
      <c r="A19" s="70" t="s">
        <v>45</v>
      </c>
      <c r="B19" s="75">
        <f>+B10-B18</f>
        <v>66879393</v>
      </c>
      <c r="C19" s="75">
        <f>+C10-C18</f>
        <v>0</v>
      </c>
      <c r="D19" s="76">
        <f aca="true" t="shared" si="2" ref="D19:Z19">+D10-D18</f>
        <v>14343930</v>
      </c>
      <c r="E19" s="77">
        <f t="shared" si="2"/>
        <v>14343930</v>
      </c>
      <c r="F19" s="77">
        <f t="shared" si="2"/>
        <v>66347736</v>
      </c>
      <c r="G19" s="77">
        <f t="shared" si="2"/>
        <v>-8912495</v>
      </c>
      <c r="H19" s="77">
        <f t="shared" si="2"/>
        <v>-6704702</v>
      </c>
      <c r="I19" s="77">
        <f t="shared" si="2"/>
        <v>50730539</v>
      </c>
      <c r="J19" s="77">
        <f t="shared" si="2"/>
        <v>-6097747</v>
      </c>
      <c r="K19" s="77">
        <f t="shared" si="2"/>
        <v>-4661881</v>
      </c>
      <c r="L19" s="77">
        <f t="shared" si="2"/>
        <v>32932054</v>
      </c>
      <c r="M19" s="77">
        <f t="shared" si="2"/>
        <v>22172426</v>
      </c>
      <c r="N19" s="77">
        <f t="shared" si="2"/>
        <v>-3518839</v>
      </c>
      <c r="O19" s="77">
        <f t="shared" si="2"/>
        <v>-10036348</v>
      </c>
      <c r="P19" s="77">
        <f t="shared" si="2"/>
        <v>22216149</v>
      </c>
      <c r="Q19" s="77">
        <f t="shared" si="2"/>
        <v>8660962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81563927</v>
      </c>
      <c r="W19" s="77">
        <f>IF(E10=E18,0,W10-W18)</f>
        <v>114290986</v>
      </c>
      <c r="X19" s="77">
        <f t="shared" si="2"/>
        <v>-32727059</v>
      </c>
      <c r="Y19" s="78">
        <f>+IF(W19&lt;&gt;0,(X19/W19)*100,0)</f>
        <v>-28.634855770690436</v>
      </c>
      <c r="Z19" s="79">
        <f t="shared" si="2"/>
        <v>14343930</v>
      </c>
    </row>
    <row r="20" spans="1:26" ht="12.75">
      <c r="A20" s="58" t="s">
        <v>46</v>
      </c>
      <c r="B20" s="19">
        <v>66936126</v>
      </c>
      <c r="C20" s="19">
        <v>0</v>
      </c>
      <c r="D20" s="59">
        <v>56389000</v>
      </c>
      <c r="E20" s="60">
        <v>56389000</v>
      </c>
      <c r="F20" s="60">
        <v>0</v>
      </c>
      <c r="G20" s="60">
        <v>0</v>
      </c>
      <c r="H20" s="60">
        <v>12715947</v>
      </c>
      <c r="I20" s="60">
        <v>12715947</v>
      </c>
      <c r="J20" s="60">
        <v>4308222</v>
      </c>
      <c r="K20" s="60">
        <v>4353248</v>
      </c>
      <c r="L20" s="60">
        <v>6494246</v>
      </c>
      <c r="M20" s="60">
        <v>15155716</v>
      </c>
      <c r="N20" s="60">
        <v>13245669</v>
      </c>
      <c r="O20" s="60">
        <v>5380301</v>
      </c>
      <c r="P20" s="60">
        <v>0</v>
      </c>
      <c r="Q20" s="60">
        <v>18625970</v>
      </c>
      <c r="R20" s="60">
        <v>0</v>
      </c>
      <c r="S20" s="60">
        <v>0</v>
      </c>
      <c r="T20" s="60">
        <v>0</v>
      </c>
      <c r="U20" s="60">
        <v>0</v>
      </c>
      <c r="V20" s="60">
        <v>46497633</v>
      </c>
      <c r="W20" s="60">
        <v>68744392</v>
      </c>
      <c r="X20" s="60">
        <v>-22246759</v>
      </c>
      <c r="Y20" s="61">
        <v>-32.36</v>
      </c>
      <c r="Z20" s="62">
        <v>56389000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133815519</v>
      </c>
      <c r="C22" s="86">
        <f>SUM(C19:C21)</f>
        <v>0</v>
      </c>
      <c r="D22" s="87">
        <f aca="true" t="shared" si="3" ref="D22:Z22">SUM(D19:D21)</f>
        <v>70732930</v>
      </c>
      <c r="E22" s="88">
        <f t="shared" si="3"/>
        <v>70732930</v>
      </c>
      <c r="F22" s="88">
        <f t="shared" si="3"/>
        <v>66347736</v>
      </c>
      <c r="G22" s="88">
        <f t="shared" si="3"/>
        <v>-8912495</v>
      </c>
      <c r="H22" s="88">
        <f t="shared" si="3"/>
        <v>6011245</v>
      </c>
      <c r="I22" s="88">
        <f t="shared" si="3"/>
        <v>63446486</v>
      </c>
      <c r="J22" s="88">
        <f t="shared" si="3"/>
        <v>-1789525</v>
      </c>
      <c r="K22" s="88">
        <f t="shared" si="3"/>
        <v>-308633</v>
      </c>
      <c r="L22" s="88">
        <f t="shared" si="3"/>
        <v>39426300</v>
      </c>
      <c r="M22" s="88">
        <f t="shared" si="3"/>
        <v>37328142</v>
      </c>
      <c r="N22" s="88">
        <f t="shared" si="3"/>
        <v>9726830</v>
      </c>
      <c r="O22" s="88">
        <f t="shared" si="3"/>
        <v>-4656047</v>
      </c>
      <c r="P22" s="88">
        <f t="shared" si="3"/>
        <v>22216149</v>
      </c>
      <c r="Q22" s="88">
        <f t="shared" si="3"/>
        <v>27286932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128061560</v>
      </c>
      <c r="W22" s="88">
        <f t="shared" si="3"/>
        <v>183035378</v>
      </c>
      <c r="X22" s="88">
        <f t="shared" si="3"/>
        <v>-54973818</v>
      </c>
      <c r="Y22" s="89">
        <f>+IF(W22&lt;&gt;0,(X22/W22)*100,0)</f>
        <v>-30.03453135710191</v>
      </c>
      <c r="Z22" s="90">
        <f t="shared" si="3"/>
        <v>70732930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133815519</v>
      </c>
      <c r="C24" s="75">
        <f>SUM(C22:C23)</f>
        <v>0</v>
      </c>
      <c r="D24" s="76">
        <f aca="true" t="shared" si="4" ref="D24:Z24">SUM(D22:D23)</f>
        <v>70732930</v>
      </c>
      <c r="E24" s="77">
        <f t="shared" si="4"/>
        <v>70732930</v>
      </c>
      <c r="F24" s="77">
        <f t="shared" si="4"/>
        <v>66347736</v>
      </c>
      <c r="G24" s="77">
        <f t="shared" si="4"/>
        <v>-8912495</v>
      </c>
      <c r="H24" s="77">
        <f t="shared" si="4"/>
        <v>6011245</v>
      </c>
      <c r="I24" s="77">
        <f t="shared" si="4"/>
        <v>63446486</v>
      </c>
      <c r="J24" s="77">
        <f t="shared" si="4"/>
        <v>-1789525</v>
      </c>
      <c r="K24" s="77">
        <f t="shared" si="4"/>
        <v>-308633</v>
      </c>
      <c r="L24" s="77">
        <f t="shared" si="4"/>
        <v>39426300</v>
      </c>
      <c r="M24" s="77">
        <f t="shared" si="4"/>
        <v>37328142</v>
      </c>
      <c r="N24" s="77">
        <f t="shared" si="4"/>
        <v>9726830</v>
      </c>
      <c r="O24" s="77">
        <f t="shared" si="4"/>
        <v>-4656047</v>
      </c>
      <c r="P24" s="77">
        <f t="shared" si="4"/>
        <v>22216149</v>
      </c>
      <c r="Q24" s="77">
        <f t="shared" si="4"/>
        <v>27286932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128061560</v>
      </c>
      <c r="W24" s="77">
        <f t="shared" si="4"/>
        <v>183035378</v>
      </c>
      <c r="X24" s="77">
        <f t="shared" si="4"/>
        <v>-54973818</v>
      </c>
      <c r="Y24" s="78">
        <f>+IF(W24&lt;&gt;0,(X24/W24)*100,0)</f>
        <v>-30.03453135710191</v>
      </c>
      <c r="Z24" s="79">
        <f t="shared" si="4"/>
        <v>70732930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0</v>
      </c>
      <c r="C27" s="22">
        <v>0</v>
      </c>
      <c r="D27" s="99">
        <v>88785359</v>
      </c>
      <c r="E27" s="100">
        <v>88785359</v>
      </c>
      <c r="F27" s="100">
        <v>2023992</v>
      </c>
      <c r="G27" s="100">
        <v>14218887</v>
      </c>
      <c r="H27" s="100">
        <v>6259746</v>
      </c>
      <c r="I27" s="100">
        <v>22502625</v>
      </c>
      <c r="J27" s="100">
        <v>9323456</v>
      </c>
      <c r="K27" s="100">
        <v>6195133</v>
      </c>
      <c r="L27" s="100">
        <v>16142542</v>
      </c>
      <c r="M27" s="100">
        <v>31661131</v>
      </c>
      <c r="N27" s="100">
        <v>584774</v>
      </c>
      <c r="O27" s="100">
        <v>30900</v>
      </c>
      <c r="P27" s="100">
        <v>17661271</v>
      </c>
      <c r="Q27" s="100">
        <v>18276945</v>
      </c>
      <c r="R27" s="100">
        <v>0</v>
      </c>
      <c r="S27" s="100">
        <v>0</v>
      </c>
      <c r="T27" s="100">
        <v>0</v>
      </c>
      <c r="U27" s="100">
        <v>0</v>
      </c>
      <c r="V27" s="100">
        <v>72440701</v>
      </c>
      <c r="W27" s="100">
        <v>66589019</v>
      </c>
      <c r="X27" s="100">
        <v>5851682</v>
      </c>
      <c r="Y27" s="101">
        <v>8.79</v>
      </c>
      <c r="Z27" s="102">
        <v>88785359</v>
      </c>
    </row>
    <row r="28" spans="1:26" ht="12.75">
      <c r="A28" s="103" t="s">
        <v>46</v>
      </c>
      <c r="B28" s="19">
        <v>0</v>
      </c>
      <c r="C28" s="19">
        <v>0</v>
      </c>
      <c r="D28" s="59">
        <v>56389000</v>
      </c>
      <c r="E28" s="60">
        <v>56389000</v>
      </c>
      <c r="F28" s="60">
        <v>0</v>
      </c>
      <c r="G28" s="60">
        <v>5330429</v>
      </c>
      <c r="H28" s="60">
        <v>4307225</v>
      </c>
      <c r="I28" s="60">
        <v>9637654</v>
      </c>
      <c r="J28" s="60">
        <v>6494245</v>
      </c>
      <c r="K28" s="60">
        <v>4353249</v>
      </c>
      <c r="L28" s="60">
        <v>13248669</v>
      </c>
      <c r="M28" s="60">
        <v>24096163</v>
      </c>
      <c r="N28" s="60">
        <v>0</v>
      </c>
      <c r="O28" s="60">
        <v>0</v>
      </c>
      <c r="P28" s="60">
        <v>14706000</v>
      </c>
      <c r="Q28" s="60">
        <v>14706000</v>
      </c>
      <c r="R28" s="60">
        <v>0</v>
      </c>
      <c r="S28" s="60">
        <v>0</v>
      </c>
      <c r="T28" s="60">
        <v>0</v>
      </c>
      <c r="U28" s="60">
        <v>0</v>
      </c>
      <c r="V28" s="60">
        <v>48439817</v>
      </c>
      <c r="W28" s="60">
        <v>42291750</v>
      </c>
      <c r="X28" s="60">
        <v>6148067</v>
      </c>
      <c r="Y28" s="61">
        <v>14.54</v>
      </c>
      <c r="Z28" s="62">
        <v>56389000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0</v>
      </c>
      <c r="C31" s="19">
        <v>0</v>
      </c>
      <c r="D31" s="59">
        <v>32396359</v>
      </c>
      <c r="E31" s="60">
        <v>32396359</v>
      </c>
      <c r="F31" s="60">
        <v>2023992</v>
      </c>
      <c r="G31" s="60">
        <v>8888458</v>
      </c>
      <c r="H31" s="60">
        <v>1952521</v>
      </c>
      <c r="I31" s="60">
        <v>12864971</v>
      </c>
      <c r="J31" s="60">
        <v>2829211</v>
      </c>
      <c r="K31" s="60">
        <v>1841884</v>
      </c>
      <c r="L31" s="60">
        <v>2893873</v>
      </c>
      <c r="M31" s="60">
        <v>7564968</v>
      </c>
      <c r="N31" s="60">
        <v>584774</v>
      </c>
      <c r="O31" s="60">
        <v>30900</v>
      </c>
      <c r="P31" s="60">
        <v>2955271</v>
      </c>
      <c r="Q31" s="60">
        <v>3570945</v>
      </c>
      <c r="R31" s="60">
        <v>0</v>
      </c>
      <c r="S31" s="60">
        <v>0</v>
      </c>
      <c r="T31" s="60">
        <v>0</v>
      </c>
      <c r="U31" s="60">
        <v>0</v>
      </c>
      <c r="V31" s="60">
        <v>24000884</v>
      </c>
      <c r="W31" s="60">
        <v>24297269</v>
      </c>
      <c r="X31" s="60">
        <v>-296385</v>
      </c>
      <c r="Y31" s="61">
        <v>-1.22</v>
      </c>
      <c r="Z31" s="62">
        <v>32396359</v>
      </c>
    </row>
    <row r="32" spans="1:26" ht="12.7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88785359</v>
      </c>
      <c r="E32" s="100">
        <f t="shared" si="5"/>
        <v>88785359</v>
      </c>
      <c r="F32" s="100">
        <f t="shared" si="5"/>
        <v>2023992</v>
      </c>
      <c r="G32" s="100">
        <f t="shared" si="5"/>
        <v>14218887</v>
      </c>
      <c r="H32" s="100">
        <f t="shared" si="5"/>
        <v>6259746</v>
      </c>
      <c r="I32" s="100">
        <f t="shared" si="5"/>
        <v>22502625</v>
      </c>
      <c r="J32" s="100">
        <f t="shared" si="5"/>
        <v>9323456</v>
      </c>
      <c r="K32" s="100">
        <f t="shared" si="5"/>
        <v>6195133</v>
      </c>
      <c r="L32" s="100">
        <f t="shared" si="5"/>
        <v>16142542</v>
      </c>
      <c r="M32" s="100">
        <f t="shared" si="5"/>
        <v>31661131</v>
      </c>
      <c r="N32" s="100">
        <f t="shared" si="5"/>
        <v>584774</v>
      </c>
      <c r="O32" s="100">
        <f t="shared" si="5"/>
        <v>30900</v>
      </c>
      <c r="P32" s="100">
        <f t="shared" si="5"/>
        <v>17661271</v>
      </c>
      <c r="Q32" s="100">
        <f t="shared" si="5"/>
        <v>18276945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72440701</v>
      </c>
      <c r="W32" s="100">
        <f t="shared" si="5"/>
        <v>66589019</v>
      </c>
      <c r="X32" s="100">
        <f t="shared" si="5"/>
        <v>5851682</v>
      </c>
      <c r="Y32" s="101">
        <f>+IF(W32&lt;&gt;0,(X32/W32)*100,0)</f>
        <v>8.787758233831317</v>
      </c>
      <c r="Z32" s="102">
        <f t="shared" si="5"/>
        <v>88785359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162672105</v>
      </c>
      <c r="C35" s="19">
        <v>0</v>
      </c>
      <c r="D35" s="59">
        <v>320556552</v>
      </c>
      <c r="E35" s="60">
        <v>320556552</v>
      </c>
      <c r="F35" s="60">
        <v>103357092</v>
      </c>
      <c r="G35" s="60">
        <v>-24027032</v>
      </c>
      <c r="H35" s="60">
        <v>-36593530</v>
      </c>
      <c r="I35" s="60">
        <v>-36593530</v>
      </c>
      <c r="J35" s="60">
        <v>-49674981</v>
      </c>
      <c r="K35" s="60">
        <v>-60901303</v>
      </c>
      <c r="L35" s="60">
        <v>0</v>
      </c>
      <c r="M35" s="60">
        <v>0</v>
      </c>
      <c r="N35" s="60">
        <v>0</v>
      </c>
      <c r="O35" s="60">
        <v>-26681897</v>
      </c>
      <c r="P35" s="60">
        <v>-7859586</v>
      </c>
      <c r="Q35" s="60">
        <v>-7859586</v>
      </c>
      <c r="R35" s="60">
        <v>0</v>
      </c>
      <c r="S35" s="60">
        <v>0</v>
      </c>
      <c r="T35" s="60">
        <v>0</v>
      </c>
      <c r="U35" s="60">
        <v>0</v>
      </c>
      <c r="V35" s="60">
        <v>-7859586</v>
      </c>
      <c r="W35" s="60">
        <v>240417414</v>
      </c>
      <c r="X35" s="60">
        <v>-248277000</v>
      </c>
      <c r="Y35" s="61">
        <v>-103.27</v>
      </c>
      <c r="Z35" s="62">
        <v>320556552</v>
      </c>
    </row>
    <row r="36" spans="1:26" ht="12.75">
      <c r="A36" s="58" t="s">
        <v>57</v>
      </c>
      <c r="B36" s="19">
        <v>295226383</v>
      </c>
      <c r="C36" s="19">
        <v>0</v>
      </c>
      <c r="D36" s="59">
        <v>314445290</v>
      </c>
      <c r="E36" s="60">
        <v>314445290</v>
      </c>
      <c r="F36" s="60">
        <v>0</v>
      </c>
      <c r="G36" s="60">
        <v>11701172</v>
      </c>
      <c r="H36" s="60">
        <v>17192192</v>
      </c>
      <c r="I36" s="60">
        <v>17192192</v>
      </c>
      <c r="J36" s="60">
        <v>24081788</v>
      </c>
      <c r="K36" s="60">
        <v>29466405</v>
      </c>
      <c r="L36" s="60">
        <v>0</v>
      </c>
      <c r="M36" s="60">
        <v>0</v>
      </c>
      <c r="N36" s="60">
        <v>0</v>
      </c>
      <c r="O36" s="60">
        <v>45578939</v>
      </c>
      <c r="P36" s="60">
        <v>61718848</v>
      </c>
      <c r="Q36" s="60">
        <v>61718848</v>
      </c>
      <c r="R36" s="60">
        <v>0</v>
      </c>
      <c r="S36" s="60">
        <v>0</v>
      </c>
      <c r="T36" s="60">
        <v>0</v>
      </c>
      <c r="U36" s="60">
        <v>0</v>
      </c>
      <c r="V36" s="60">
        <v>61718848</v>
      </c>
      <c r="W36" s="60">
        <v>235833968</v>
      </c>
      <c r="X36" s="60">
        <v>-174115120</v>
      </c>
      <c r="Y36" s="61">
        <v>-73.83</v>
      </c>
      <c r="Z36" s="62">
        <v>314445290</v>
      </c>
    </row>
    <row r="37" spans="1:26" ht="12.75">
      <c r="A37" s="58" t="s">
        <v>58</v>
      </c>
      <c r="B37" s="19">
        <v>17401246</v>
      </c>
      <c r="C37" s="19">
        <v>0</v>
      </c>
      <c r="D37" s="59">
        <v>2725868</v>
      </c>
      <c r="E37" s="60">
        <v>2725868</v>
      </c>
      <c r="F37" s="60">
        <v>37009353</v>
      </c>
      <c r="G37" s="60">
        <v>-3413369</v>
      </c>
      <c r="H37" s="60">
        <v>-16500070</v>
      </c>
      <c r="I37" s="60">
        <v>-16500070</v>
      </c>
      <c r="J37" s="60">
        <v>-21039496</v>
      </c>
      <c r="K37" s="60">
        <v>-26580333</v>
      </c>
      <c r="L37" s="60">
        <v>0</v>
      </c>
      <c r="M37" s="60">
        <v>0</v>
      </c>
      <c r="N37" s="60">
        <v>0</v>
      </c>
      <c r="O37" s="60">
        <v>-15011126</v>
      </c>
      <c r="P37" s="60">
        <v>-2222332</v>
      </c>
      <c r="Q37" s="60">
        <v>-2222332</v>
      </c>
      <c r="R37" s="60">
        <v>0</v>
      </c>
      <c r="S37" s="60">
        <v>0</v>
      </c>
      <c r="T37" s="60">
        <v>0</v>
      </c>
      <c r="U37" s="60">
        <v>0</v>
      </c>
      <c r="V37" s="60">
        <v>-2222332</v>
      </c>
      <c r="W37" s="60">
        <v>2044401</v>
      </c>
      <c r="X37" s="60">
        <v>-4266733</v>
      </c>
      <c r="Y37" s="61">
        <v>-208.7</v>
      </c>
      <c r="Z37" s="62">
        <v>2725868</v>
      </c>
    </row>
    <row r="38" spans="1:26" ht="12.75">
      <c r="A38" s="58" t="s">
        <v>59</v>
      </c>
      <c r="B38" s="19">
        <v>1384397</v>
      </c>
      <c r="C38" s="19">
        <v>0</v>
      </c>
      <c r="D38" s="59">
        <v>1231991</v>
      </c>
      <c r="E38" s="60">
        <v>1231991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923993</v>
      </c>
      <c r="X38" s="60">
        <v>-923993</v>
      </c>
      <c r="Y38" s="61">
        <v>-100</v>
      </c>
      <c r="Z38" s="62">
        <v>1231991</v>
      </c>
    </row>
    <row r="39" spans="1:26" ht="12.75">
      <c r="A39" s="58" t="s">
        <v>60</v>
      </c>
      <c r="B39" s="19">
        <v>439112845</v>
      </c>
      <c r="C39" s="19">
        <v>0</v>
      </c>
      <c r="D39" s="59">
        <v>631043983</v>
      </c>
      <c r="E39" s="60">
        <v>631043983</v>
      </c>
      <c r="F39" s="60">
        <v>66347739</v>
      </c>
      <c r="G39" s="60">
        <v>-8912491</v>
      </c>
      <c r="H39" s="60">
        <v>-2901268</v>
      </c>
      <c r="I39" s="60">
        <v>-2901268</v>
      </c>
      <c r="J39" s="60">
        <v>-4553697</v>
      </c>
      <c r="K39" s="60">
        <v>-4854565</v>
      </c>
      <c r="L39" s="60">
        <v>0</v>
      </c>
      <c r="M39" s="60">
        <v>0</v>
      </c>
      <c r="N39" s="60">
        <v>0</v>
      </c>
      <c r="O39" s="60">
        <v>33908168</v>
      </c>
      <c r="P39" s="60">
        <v>56081594</v>
      </c>
      <c r="Q39" s="60">
        <v>56081594</v>
      </c>
      <c r="R39" s="60">
        <v>0</v>
      </c>
      <c r="S39" s="60">
        <v>0</v>
      </c>
      <c r="T39" s="60">
        <v>0</v>
      </c>
      <c r="U39" s="60">
        <v>0</v>
      </c>
      <c r="V39" s="60">
        <v>56081594</v>
      </c>
      <c r="W39" s="60">
        <v>473282987</v>
      </c>
      <c r="X39" s="60">
        <v>-417201393</v>
      </c>
      <c r="Y39" s="61">
        <v>-88.15</v>
      </c>
      <c r="Z39" s="62">
        <v>631043983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107628381</v>
      </c>
      <c r="C42" s="19">
        <v>0</v>
      </c>
      <c r="D42" s="59">
        <v>117276650</v>
      </c>
      <c r="E42" s="60">
        <v>117276650</v>
      </c>
      <c r="F42" s="60">
        <v>37527880</v>
      </c>
      <c r="G42" s="60">
        <v>2458773</v>
      </c>
      <c r="H42" s="60">
        <v>-4902417</v>
      </c>
      <c r="I42" s="60">
        <v>35084236</v>
      </c>
      <c r="J42" s="60">
        <v>-5209777</v>
      </c>
      <c r="K42" s="60">
        <v>-4809563</v>
      </c>
      <c r="L42" s="60">
        <v>52703532</v>
      </c>
      <c r="M42" s="60">
        <v>42684192</v>
      </c>
      <c r="N42" s="60">
        <v>-3021964</v>
      </c>
      <c r="O42" s="60">
        <v>-4915785</v>
      </c>
      <c r="P42" s="60">
        <v>22320371</v>
      </c>
      <c r="Q42" s="60">
        <v>14382622</v>
      </c>
      <c r="R42" s="60">
        <v>0</v>
      </c>
      <c r="S42" s="60">
        <v>0</v>
      </c>
      <c r="T42" s="60">
        <v>0</v>
      </c>
      <c r="U42" s="60">
        <v>0</v>
      </c>
      <c r="V42" s="60">
        <v>92151050</v>
      </c>
      <c r="W42" s="60">
        <v>117007958</v>
      </c>
      <c r="X42" s="60">
        <v>-24856908</v>
      </c>
      <c r="Y42" s="61">
        <v>-21.24</v>
      </c>
      <c r="Z42" s="62">
        <v>117276650</v>
      </c>
    </row>
    <row r="43" spans="1:26" ht="12.75">
      <c r="A43" s="58" t="s">
        <v>63</v>
      </c>
      <c r="B43" s="19">
        <v>-103188129</v>
      </c>
      <c r="C43" s="19">
        <v>0</v>
      </c>
      <c r="D43" s="59">
        <v>-88785358</v>
      </c>
      <c r="E43" s="60">
        <v>-88785358</v>
      </c>
      <c r="F43" s="60">
        <v>0</v>
      </c>
      <c r="G43" s="60">
        <v>-13339336</v>
      </c>
      <c r="H43" s="60">
        <v>-6259746</v>
      </c>
      <c r="I43" s="60">
        <v>-19599082</v>
      </c>
      <c r="J43" s="60">
        <v>-9323456</v>
      </c>
      <c r="K43" s="60">
        <v>-6195133</v>
      </c>
      <c r="L43" s="60">
        <v>-16142542</v>
      </c>
      <c r="M43" s="60">
        <v>-31661131</v>
      </c>
      <c r="N43" s="60">
        <v>-493394</v>
      </c>
      <c r="O43" s="60">
        <v>-30900</v>
      </c>
      <c r="P43" s="60">
        <v>-16012150</v>
      </c>
      <c r="Q43" s="60">
        <v>-16536444</v>
      </c>
      <c r="R43" s="60">
        <v>0</v>
      </c>
      <c r="S43" s="60">
        <v>0</v>
      </c>
      <c r="T43" s="60">
        <v>0</v>
      </c>
      <c r="U43" s="60">
        <v>0</v>
      </c>
      <c r="V43" s="60">
        <v>-67796657</v>
      </c>
      <c r="W43" s="60">
        <v>-68744392</v>
      </c>
      <c r="X43" s="60">
        <v>947735</v>
      </c>
      <c r="Y43" s="61">
        <v>-1.38</v>
      </c>
      <c r="Z43" s="62">
        <v>-88785358</v>
      </c>
    </row>
    <row r="44" spans="1:26" ht="12.75">
      <c r="A44" s="58" t="s">
        <v>64</v>
      </c>
      <c r="B44" s="19">
        <v>-242142</v>
      </c>
      <c r="C44" s="19">
        <v>0</v>
      </c>
      <c r="D44" s="59">
        <v>-122570</v>
      </c>
      <c r="E44" s="60">
        <v>-122570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-122570</v>
      </c>
      <c r="X44" s="60">
        <v>122570</v>
      </c>
      <c r="Y44" s="61">
        <v>-100</v>
      </c>
      <c r="Z44" s="62">
        <v>-122570</v>
      </c>
    </row>
    <row r="45" spans="1:26" ht="12.75">
      <c r="A45" s="70" t="s">
        <v>65</v>
      </c>
      <c r="B45" s="22">
        <v>118751478</v>
      </c>
      <c r="C45" s="22">
        <v>0</v>
      </c>
      <c r="D45" s="99">
        <v>292727727</v>
      </c>
      <c r="E45" s="100">
        <v>292727727</v>
      </c>
      <c r="F45" s="100">
        <v>156513058</v>
      </c>
      <c r="G45" s="100">
        <v>145632495</v>
      </c>
      <c r="H45" s="100">
        <v>134470332</v>
      </c>
      <c r="I45" s="100">
        <v>134470332</v>
      </c>
      <c r="J45" s="100">
        <v>119937099</v>
      </c>
      <c r="K45" s="100">
        <v>108932403</v>
      </c>
      <c r="L45" s="100">
        <v>145493393</v>
      </c>
      <c r="M45" s="100">
        <v>145493393</v>
      </c>
      <c r="N45" s="100">
        <v>141978035</v>
      </c>
      <c r="O45" s="100">
        <v>137031350</v>
      </c>
      <c r="P45" s="100">
        <v>143339571</v>
      </c>
      <c r="Q45" s="100">
        <v>143339571</v>
      </c>
      <c r="R45" s="100">
        <v>0</v>
      </c>
      <c r="S45" s="100">
        <v>0</v>
      </c>
      <c r="T45" s="100">
        <v>0</v>
      </c>
      <c r="U45" s="100">
        <v>0</v>
      </c>
      <c r="V45" s="100">
        <v>143339571</v>
      </c>
      <c r="W45" s="100">
        <v>312500001</v>
      </c>
      <c r="X45" s="100">
        <v>-169160430</v>
      </c>
      <c r="Y45" s="101">
        <v>-54.13</v>
      </c>
      <c r="Z45" s="102">
        <v>292727727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2410594</v>
      </c>
      <c r="C49" s="52">
        <v>0</v>
      </c>
      <c r="D49" s="129">
        <v>1523312</v>
      </c>
      <c r="E49" s="54">
        <v>1311439</v>
      </c>
      <c r="F49" s="54">
        <v>0</v>
      </c>
      <c r="G49" s="54">
        <v>0</v>
      </c>
      <c r="H49" s="54">
        <v>0</v>
      </c>
      <c r="I49" s="54">
        <v>1759378</v>
      </c>
      <c r="J49" s="54">
        <v>0</v>
      </c>
      <c r="K49" s="54">
        <v>0</v>
      </c>
      <c r="L49" s="54">
        <v>0</v>
      </c>
      <c r="M49" s="54">
        <v>1137385</v>
      </c>
      <c r="N49" s="54">
        <v>0</v>
      </c>
      <c r="O49" s="54">
        <v>0</v>
      </c>
      <c r="P49" s="54">
        <v>0</v>
      </c>
      <c r="Q49" s="54">
        <v>1079508</v>
      </c>
      <c r="R49" s="54">
        <v>0</v>
      </c>
      <c r="S49" s="54">
        <v>0</v>
      </c>
      <c r="T49" s="54">
        <v>0</v>
      </c>
      <c r="U49" s="54">
        <v>0</v>
      </c>
      <c r="V49" s="54">
        <v>4494933</v>
      </c>
      <c r="W49" s="54">
        <v>22327303</v>
      </c>
      <c r="X49" s="54">
        <v>36043852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1839183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1839183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79.49245304634572</v>
      </c>
      <c r="E58" s="7">
        <f t="shared" si="6"/>
        <v>79.49245304634572</v>
      </c>
      <c r="F58" s="7">
        <f t="shared" si="6"/>
        <v>5.747861513782528</v>
      </c>
      <c r="G58" s="7">
        <f t="shared" si="6"/>
        <v>673.8839756636609</v>
      </c>
      <c r="H58" s="7">
        <f t="shared" si="6"/>
        <v>197.05426251645676</v>
      </c>
      <c r="I58" s="7">
        <f t="shared" si="6"/>
        <v>54.67954754193942</v>
      </c>
      <c r="J58" s="7">
        <f t="shared" si="6"/>
        <v>128.5957716800932</v>
      </c>
      <c r="K58" s="7">
        <f t="shared" si="6"/>
        <v>92.07695390879073</v>
      </c>
      <c r="L58" s="7">
        <f t="shared" si="6"/>
        <v>82.52838385468212</v>
      </c>
      <c r="M58" s="7">
        <f t="shared" si="6"/>
        <v>99.42793457904543</v>
      </c>
      <c r="N58" s="7">
        <f t="shared" si="6"/>
        <v>144.9645558173835</v>
      </c>
      <c r="O58" s="7">
        <f t="shared" si="6"/>
        <v>-123.46253072853779</v>
      </c>
      <c r="P58" s="7">
        <f t="shared" si="6"/>
        <v>114.4740551949345</v>
      </c>
      <c r="Q58" s="7">
        <f t="shared" si="6"/>
        <v>347.56745794472255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73.65085874397005</v>
      </c>
      <c r="W58" s="7">
        <f t="shared" si="6"/>
        <v>100</v>
      </c>
      <c r="X58" s="7">
        <f t="shared" si="6"/>
        <v>0</v>
      </c>
      <c r="Y58" s="7">
        <f t="shared" si="6"/>
        <v>0</v>
      </c>
      <c r="Z58" s="8">
        <f t="shared" si="6"/>
        <v>79.49245304634572</v>
      </c>
    </row>
    <row r="59" spans="1:26" ht="12.7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74.9999966987741</v>
      </c>
      <c r="E59" s="10">
        <f t="shared" si="7"/>
        <v>74.9999966987741</v>
      </c>
      <c r="F59" s="10">
        <f t="shared" si="7"/>
        <v>1.6224702429799787</v>
      </c>
      <c r="G59" s="10">
        <f t="shared" si="7"/>
        <v>-188079.6478725634</v>
      </c>
      <c r="H59" s="10">
        <f t="shared" si="7"/>
        <v>-23066.96704774714</v>
      </c>
      <c r="I59" s="10">
        <f t="shared" si="7"/>
        <v>51.346882406785575</v>
      </c>
      <c r="J59" s="10">
        <f t="shared" si="7"/>
        <v>20740.703703703704</v>
      </c>
      <c r="K59" s="10">
        <f t="shared" si="7"/>
        <v>-2450.3185840707965</v>
      </c>
      <c r="L59" s="10">
        <f t="shared" si="7"/>
        <v>-4652.405967640261</v>
      </c>
      <c r="M59" s="10">
        <f t="shared" si="7"/>
        <v>-5291.274049901422</v>
      </c>
      <c r="N59" s="10">
        <f t="shared" si="7"/>
        <v>0</v>
      </c>
      <c r="O59" s="10">
        <f t="shared" si="7"/>
        <v>390.9557233037567</v>
      </c>
      <c r="P59" s="10">
        <f t="shared" si="7"/>
        <v>-67134.6396965866</v>
      </c>
      <c r="Q59" s="10">
        <f t="shared" si="7"/>
        <v>1350.4712200152926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65.40190285277767</v>
      </c>
      <c r="W59" s="10">
        <f t="shared" si="7"/>
        <v>100</v>
      </c>
      <c r="X59" s="10">
        <f t="shared" si="7"/>
        <v>0</v>
      </c>
      <c r="Y59" s="10">
        <f t="shared" si="7"/>
        <v>0</v>
      </c>
      <c r="Z59" s="11">
        <f t="shared" si="7"/>
        <v>74.9999966987741</v>
      </c>
    </row>
    <row r="60" spans="1:26" ht="12.7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83.85542924502711</v>
      </c>
      <c r="E60" s="13">
        <f t="shared" si="7"/>
        <v>83.85542924502711</v>
      </c>
      <c r="F60" s="13">
        <f t="shared" si="7"/>
        <v>76.46079404722508</v>
      </c>
      <c r="G60" s="13">
        <f t="shared" si="7"/>
        <v>59.20283572956566</v>
      </c>
      <c r="H60" s="13">
        <f t="shared" si="7"/>
        <v>79.60355878424694</v>
      </c>
      <c r="I60" s="13">
        <f t="shared" si="7"/>
        <v>71.61163360498874</v>
      </c>
      <c r="J60" s="13">
        <f t="shared" si="7"/>
        <v>95.64884766959513</v>
      </c>
      <c r="K60" s="13">
        <f t="shared" si="7"/>
        <v>55.81534509774987</v>
      </c>
      <c r="L60" s="13">
        <f t="shared" si="7"/>
        <v>54.46483967132243</v>
      </c>
      <c r="M60" s="13">
        <f t="shared" si="7"/>
        <v>66.28489253659288</v>
      </c>
      <c r="N60" s="13">
        <f t="shared" si="7"/>
        <v>100.76918534779196</v>
      </c>
      <c r="O60" s="13">
        <f t="shared" si="7"/>
        <v>-75.88260544334146</v>
      </c>
      <c r="P60" s="13">
        <f t="shared" si="7"/>
        <v>70.23636760888952</v>
      </c>
      <c r="Q60" s="13">
        <f t="shared" si="7"/>
        <v>252.73218397849556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90.45836012068446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83.85542924502711</v>
      </c>
    </row>
    <row r="61" spans="1:26" ht="12.75">
      <c r="A61" s="39" t="s">
        <v>103</v>
      </c>
      <c r="B61" s="12">
        <f t="shared" si="7"/>
        <v>100</v>
      </c>
      <c r="C61" s="12">
        <f t="shared" si="7"/>
        <v>0</v>
      </c>
      <c r="D61" s="3">
        <f t="shared" si="7"/>
        <v>85</v>
      </c>
      <c r="E61" s="13">
        <f t="shared" si="7"/>
        <v>85</v>
      </c>
      <c r="F61" s="13">
        <f t="shared" si="7"/>
        <v>76.14062361361688</v>
      </c>
      <c r="G61" s="13">
        <f t="shared" si="7"/>
        <v>54.23326808001647</v>
      </c>
      <c r="H61" s="13">
        <f t="shared" si="7"/>
        <v>74.44212998425508</v>
      </c>
      <c r="I61" s="13">
        <f t="shared" si="7"/>
        <v>67.9971097639481</v>
      </c>
      <c r="J61" s="13">
        <f t="shared" si="7"/>
        <v>89.60205854021132</v>
      </c>
      <c r="K61" s="13">
        <f t="shared" si="7"/>
        <v>51.65041819269396</v>
      </c>
      <c r="L61" s="13">
        <f t="shared" si="7"/>
        <v>49.24769813828354</v>
      </c>
      <c r="M61" s="13">
        <f t="shared" si="7"/>
        <v>60.573758503057974</v>
      </c>
      <c r="N61" s="13">
        <f t="shared" si="7"/>
        <v>94.32981157296727</v>
      </c>
      <c r="O61" s="13">
        <f t="shared" si="7"/>
        <v>-77.31910424433683</v>
      </c>
      <c r="P61" s="13">
        <f t="shared" si="7"/>
        <v>66.02891126732283</v>
      </c>
      <c r="Q61" s="13">
        <f t="shared" si="7"/>
        <v>243.0213203752452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84.24610068147051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85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75</v>
      </c>
      <c r="E64" s="13">
        <f t="shared" si="7"/>
        <v>75</v>
      </c>
      <c r="F64" s="13">
        <f t="shared" si="7"/>
        <v>78.40583046507841</v>
      </c>
      <c r="G64" s="13">
        <f t="shared" si="7"/>
        <v>93.02207914241075</v>
      </c>
      <c r="H64" s="13">
        <f t="shared" si="7"/>
        <v>117.83009284835957</v>
      </c>
      <c r="I64" s="13">
        <f t="shared" si="7"/>
        <v>96.01095211584466</v>
      </c>
      <c r="J64" s="13">
        <f t="shared" si="7"/>
        <v>130.98089835353557</v>
      </c>
      <c r="K64" s="13">
        <f t="shared" si="7"/>
        <v>90.85045403452192</v>
      </c>
      <c r="L64" s="13">
        <f t="shared" si="7"/>
        <v>164.1967405510656</v>
      </c>
      <c r="M64" s="13">
        <f t="shared" si="7"/>
        <v>120.80623209084862</v>
      </c>
      <c r="N64" s="13">
        <f t="shared" si="7"/>
        <v>135.73873567005245</v>
      </c>
      <c r="O64" s="13">
        <f t="shared" si="7"/>
        <v>-67.92192603054109</v>
      </c>
      <c r="P64" s="13">
        <f t="shared" si="7"/>
        <v>94.27733193301293</v>
      </c>
      <c r="Q64" s="13">
        <f t="shared" si="7"/>
        <v>307.1229994740401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137.86510230555365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75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100.00121319470563</v>
      </c>
      <c r="E66" s="16">
        <f t="shared" si="7"/>
        <v>100.00121319470563</v>
      </c>
      <c r="F66" s="16">
        <f t="shared" si="7"/>
        <v>0</v>
      </c>
      <c r="G66" s="16">
        <f t="shared" si="7"/>
        <v>100</v>
      </c>
      <c r="H66" s="16">
        <f t="shared" si="7"/>
        <v>100</v>
      </c>
      <c r="I66" s="16">
        <f t="shared" si="7"/>
        <v>67.51405804838862</v>
      </c>
      <c r="J66" s="16">
        <f t="shared" si="7"/>
        <v>41.18138724742382</v>
      </c>
      <c r="K66" s="16">
        <f t="shared" si="7"/>
        <v>100</v>
      </c>
      <c r="L66" s="16">
        <f t="shared" si="7"/>
        <v>100</v>
      </c>
      <c r="M66" s="16">
        <f t="shared" si="7"/>
        <v>67.82176318229783</v>
      </c>
      <c r="N66" s="16">
        <f t="shared" si="7"/>
        <v>99.99875511957077</v>
      </c>
      <c r="O66" s="16">
        <f t="shared" si="7"/>
        <v>-100.00127071261564</v>
      </c>
      <c r="P66" s="16">
        <f t="shared" si="7"/>
        <v>100.00124875124877</v>
      </c>
      <c r="Q66" s="16">
        <f t="shared" si="7"/>
        <v>292.6168418733861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98.59698551933053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100.00121319470563</v>
      </c>
    </row>
    <row r="67" spans="1:26" ht="12.75" hidden="1">
      <c r="A67" s="41" t="s">
        <v>286</v>
      </c>
      <c r="B67" s="24">
        <v>34124915</v>
      </c>
      <c r="C67" s="24"/>
      <c r="D67" s="25">
        <v>44586732</v>
      </c>
      <c r="E67" s="26">
        <v>44586732</v>
      </c>
      <c r="F67" s="26">
        <v>22832857</v>
      </c>
      <c r="G67" s="26">
        <v>1464641</v>
      </c>
      <c r="H67" s="26">
        <v>1477355</v>
      </c>
      <c r="I67" s="26">
        <v>25774853</v>
      </c>
      <c r="J67" s="26">
        <v>1409023</v>
      </c>
      <c r="K67" s="26">
        <v>1644153</v>
      </c>
      <c r="L67" s="26">
        <v>1716733</v>
      </c>
      <c r="M67" s="26">
        <v>4769909</v>
      </c>
      <c r="N67" s="26">
        <v>1231937</v>
      </c>
      <c r="O67" s="26">
        <v>-1151210</v>
      </c>
      <c r="P67" s="26">
        <v>1255550</v>
      </c>
      <c r="Q67" s="26">
        <v>1336277</v>
      </c>
      <c r="R67" s="26"/>
      <c r="S67" s="26"/>
      <c r="T67" s="26"/>
      <c r="U67" s="26"/>
      <c r="V67" s="26">
        <v>31881039</v>
      </c>
      <c r="W67" s="26">
        <v>13088448</v>
      </c>
      <c r="X67" s="26"/>
      <c r="Y67" s="25"/>
      <c r="Z67" s="27">
        <v>44586732</v>
      </c>
    </row>
    <row r="68" spans="1:26" ht="12.75" hidden="1">
      <c r="A68" s="37" t="s">
        <v>31</v>
      </c>
      <c r="B68" s="19">
        <v>20493450</v>
      </c>
      <c r="C68" s="19"/>
      <c r="D68" s="20">
        <v>22718833</v>
      </c>
      <c r="E68" s="21">
        <v>22718833</v>
      </c>
      <c r="F68" s="21">
        <v>21507698</v>
      </c>
      <c r="G68" s="21">
        <v>-4771</v>
      </c>
      <c r="H68" s="21">
        <v>-7435</v>
      </c>
      <c r="I68" s="21">
        <v>21495492</v>
      </c>
      <c r="J68" s="21">
        <v>2700</v>
      </c>
      <c r="K68" s="21">
        <v>-22600</v>
      </c>
      <c r="L68" s="21">
        <v>-9518</v>
      </c>
      <c r="M68" s="21">
        <v>-29418</v>
      </c>
      <c r="N68" s="21"/>
      <c r="O68" s="21">
        <v>113265</v>
      </c>
      <c r="P68" s="21">
        <v>-791</v>
      </c>
      <c r="Q68" s="21">
        <v>112474</v>
      </c>
      <c r="R68" s="21"/>
      <c r="S68" s="21"/>
      <c r="T68" s="21"/>
      <c r="U68" s="21"/>
      <c r="V68" s="21">
        <v>21578548</v>
      </c>
      <c r="W68" s="21">
        <v>12779343</v>
      </c>
      <c r="X68" s="21"/>
      <c r="Y68" s="20"/>
      <c r="Z68" s="23">
        <v>22718833</v>
      </c>
    </row>
    <row r="69" spans="1:26" ht="12.75" hidden="1">
      <c r="A69" s="38" t="s">
        <v>32</v>
      </c>
      <c r="B69" s="19">
        <v>13631465</v>
      </c>
      <c r="C69" s="19"/>
      <c r="D69" s="20">
        <v>21455764</v>
      </c>
      <c r="E69" s="21">
        <v>21455764</v>
      </c>
      <c r="F69" s="21">
        <v>1260051</v>
      </c>
      <c r="G69" s="21">
        <v>1403801</v>
      </c>
      <c r="H69" s="21">
        <v>1415090</v>
      </c>
      <c r="I69" s="21">
        <v>4078942</v>
      </c>
      <c r="J69" s="21">
        <v>1235236</v>
      </c>
      <c r="K69" s="21">
        <v>1599286</v>
      </c>
      <c r="L69" s="21">
        <v>1652075</v>
      </c>
      <c r="M69" s="21">
        <v>4486597</v>
      </c>
      <c r="N69" s="21">
        <v>1151608</v>
      </c>
      <c r="O69" s="21">
        <v>-1185779</v>
      </c>
      <c r="P69" s="21">
        <v>1176261</v>
      </c>
      <c r="Q69" s="21">
        <v>1142090</v>
      </c>
      <c r="R69" s="21"/>
      <c r="S69" s="21"/>
      <c r="T69" s="21"/>
      <c r="U69" s="21"/>
      <c r="V69" s="21">
        <v>9707629</v>
      </c>
      <c r="W69" s="21"/>
      <c r="X69" s="21"/>
      <c r="Y69" s="20"/>
      <c r="Z69" s="23">
        <v>21455764</v>
      </c>
    </row>
    <row r="70" spans="1:26" ht="12.75" hidden="1">
      <c r="A70" s="39" t="s">
        <v>103</v>
      </c>
      <c r="B70" s="19">
        <v>11728412</v>
      </c>
      <c r="C70" s="19"/>
      <c r="D70" s="20">
        <v>19000000</v>
      </c>
      <c r="E70" s="21">
        <v>19000000</v>
      </c>
      <c r="F70" s="21">
        <v>1081952</v>
      </c>
      <c r="G70" s="21">
        <v>1223948</v>
      </c>
      <c r="H70" s="21">
        <v>1246751</v>
      </c>
      <c r="I70" s="21">
        <v>3552651</v>
      </c>
      <c r="J70" s="21">
        <v>1054728</v>
      </c>
      <c r="K70" s="21">
        <v>1429365</v>
      </c>
      <c r="L70" s="21">
        <v>1577093</v>
      </c>
      <c r="M70" s="21">
        <v>4061186</v>
      </c>
      <c r="N70" s="21">
        <v>972525</v>
      </c>
      <c r="O70" s="21">
        <v>-1004515</v>
      </c>
      <c r="P70" s="21">
        <v>1001063</v>
      </c>
      <c r="Q70" s="21">
        <v>969073</v>
      </c>
      <c r="R70" s="21"/>
      <c r="S70" s="21"/>
      <c r="T70" s="21"/>
      <c r="U70" s="21"/>
      <c r="V70" s="21">
        <v>8582910</v>
      </c>
      <c r="W70" s="21"/>
      <c r="X70" s="21"/>
      <c r="Y70" s="20"/>
      <c r="Z70" s="23">
        <v>19000000</v>
      </c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>
        <v>1903053</v>
      </c>
      <c r="C73" s="19"/>
      <c r="D73" s="20">
        <v>2455764</v>
      </c>
      <c r="E73" s="21">
        <v>2455764</v>
      </c>
      <c r="F73" s="21">
        <v>178099</v>
      </c>
      <c r="G73" s="21">
        <v>179853</v>
      </c>
      <c r="H73" s="21">
        <v>168339</v>
      </c>
      <c r="I73" s="21">
        <v>526291</v>
      </c>
      <c r="J73" s="21">
        <v>180508</v>
      </c>
      <c r="K73" s="21">
        <v>169921</v>
      </c>
      <c r="L73" s="21">
        <v>74982</v>
      </c>
      <c r="M73" s="21">
        <v>425411</v>
      </c>
      <c r="N73" s="21">
        <v>179083</v>
      </c>
      <c r="O73" s="21">
        <v>-181264</v>
      </c>
      <c r="P73" s="21">
        <v>175198</v>
      </c>
      <c r="Q73" s="21">
        <v>173017</v>
      </c>
      <c r="R73" s="21"/>
      <c r="S73" s="21"/>
      <c r="T73" s="21"/>
      <c r="U73" s="21"/>
      <c r="V73" s="21">
        <v>1124719</v>
      </c>
      <c r="W73" s="21"/>
      <c r="X73" s="21"/>
      <c r="Y73" s="20"/>
      <c r="Z73" s="23">
        <v>2455764</v>
      </c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/>
      <c r="C75" s="28"/>
      <c r="D75" s="29">
        <v>412135</v>
      </c>
      <c r="E75" s="30">
        <v>412135</v>
      </c>
      <c r="F75" s="30">
        <v>65108</v>
      </c>
      <c r="G75" s="30">
        <v>65611</v>
      </c>
      <c r="H75" s="30">
        <v>69700</v>
      </c>
      <c r="I75" s="30">
        <v>200419</v>
      </c>
      <c r="J75" s="30">
        <v>171087</v>
      </c>
      <c r="K75" s="30">
        <v>67467</v>
      </c>
      <c r="L75" s="30">
        <v>74176</v>
      </c>
      <c r="M75" s="30">
        <v>312730</v>
      </c>
      <c r="N75" s="30">
        <v>80329</v>
      </c>
      <c r="O75" s="30">
        <v>-78696</v>
      </c>
      <c r="P75" s="30">
        <v>80080</v>
      </c>
      <c r="Q75" s="30">
        <v>81713</v>
      </c>
      <c r="R75" s="30"/>
      <c r="S75" s="30"/>
      <c r="T75" s="30"/>
      <c r="U75" s="30"/>
      <c r="V75" s="30">
        <v>594862</v>
      </c>
      <c r="W75" s="30">
        <v>309105</v>
      </c>
      <c r="X75" s="30"/>
      <c r="Y75" s="29"/>
      <c r="Z75" s="31">
        <v>412135</v>
      </c>
    </row>
    <row r="76" spans="1:26" ht="12.75" hidden="1">
      <c r="A76" s="42" t="s">
        <v>287</v>
      </c>
      <c r="B76" s="32">
        <v>34124915</v>
      </c>
      <c r="C76" s="32"/>
      <c r="D76" s="33">
        <v>35443087</v>
      </c>
      <c r="E76" s="34">
        <v>35443087</v>
      </c>
      <c r="F76" s="34">
        <v>1312401</v>
      </c>
      <c r="G76" s="34">
        <v>9869981</v>
      </c>
      <c r="H76" s="34">
        <v>2911191</v>
      </c>
      <c r="I76" s="34">
        <v>14093573</v>
      </c>
      <c r="J76" s="34">
        <v>1811944</v>
      </c>
      <c r="K76" s="34">
        <v>1513886</v>
      </c>
      <c r="L76" s="34">
        <v>1416792</v>
      </c>
      <c r="M76" s="34">
        <v>4742622</v>
      </c>
      <c r="N76" s="34">
        <v>1785872</v>
      </c>
      <c r="O76" s="34">
        <v>1421313</v>
      </c>
      <c r="P76" s="34">
        <v>1437279</v>
      </c>
      <c r="Q76" s="34">
        <v>4644464</v>
      </c>
      <c r="R76" s="34"/>
      <c r="S76" s="34"/>
      <c r="T76" s="34"/>
      <c r="U76" s="34"/>
      <c r="V76" s="34">
        <v>23480659</v>
      </c>
      <c r="W76" s="34">
        <v>13088448</v>
      </c>
      <c r="X76" s="34"/>
      <c r="Y76" s="33"/>
      <c r="Z76" s="35">
        <v>35443087</v>
      </c>
    </row>
    <row r="77" spans="1:26" ht="12.75" hidden="1">
      <c r="A77" s="37" t="s">
        <v>31</v>
      </c>
      <c r="B77" s="19">
        <v>20493450</v>
      </c>
      <c r="C77" s="19"/>
      <c r="D77" s="20">
        <v>17039124</v>
      </c>
      <c r="E77" s="21">
        <v>17039124</v>
      </c>
      <c r="F77" s="21">
        <v>348956</v>
      </c>
      <c r="G77" s="21">
        <v>8973280</v>
      </c>
      <c r="H77" s="21">
        <v>1715029</v>
      </c>
      <c r="I77" s="21">
        <v>11037265</v>
      </c>
      <c r="J77" s="21">
        <v>559999</v>
      </c>
      <c r="K77" s="21">
        <v>553772</v>
      </c>
      <c r="L77" s="21">
        <v>442816</v>
      </c>
      <c r="M77" s="21">
        <v>1556587</v>
      </c>
      <c r="N77" s="21">
        <v>545078</v>
      </c>
      <c r="O77" s="21">
        <v>442816</v>
      </c>
      <c r="P77" s="21">
        <v>531035</v>
      </c>
      <c r="Q77" s="21">
        <v>1518929</v>
      </c>
      <c r="R77" s="21"/>
      <c r="S77" s="21"/>
      <c r="T77" s="21"/>
      <c r="U77" s="21"/>
      <c r="V77" s="21">
        <v>14112781</v>
      </c>
      <c r="W77" s="21">
        <v>12779343</v>
      </c>
      <c r="X77" s="21"/>
      <c r="Y77" s="20"/>
      <c r="Z77" s="23">
        <v>17039124</v>
      </c>
    </row>
    <row r="78" spans="1:26" ht="12.75" hidden="1">
      <c r="A78" s="38" t="s">
        <v>32</v>
      </c>
      <c r="B78" s="19">
        <v>13631465</v>
      </c>
      <c r="C78" s="19"/>
      <c r="D78" s="20">
        <v>17991823</v>
      </c>
      <c r="E78" s="21">
        <v>17991823</v>
      </c>
      <c r="F78" s="21">
        <v>963445</v>
      </c>
      <c r="G78" s="21">
        <v>831090</v>
      </c>
      <c r="H78" s="21">
        <v>1126462</v>
      </c>
      <c r="I78" s="21">
        <v>2920997</v>
      </c>
      <c r="J78" s="21">
        <v>1181489</v>
      </c>
      <c r="K78" s="21">
        <v>892647</v>
      </c>
      <c r="L78" s="21">
        <v>899800</v>
      </c>
      <c r="M78" s="21">
        <v>2973936</v>
      </c>
      <c r="N78" s="21">
        <v>1160466</v>
      </c>
      <c r="O78" s="21">
        <v>899800</v>
      </c>
      <c r="P78" s="21">
        <v>826163</v>
      </c>
      <c r="Q78" s="21">
        <v>2886429</v>
      </c>
      <c r="R78" s="21"/>
      <c r="S78" s="21"/>
      <c r="T78" s="21"/>
      <c r="U78" s="21"/>
      <c r="V78" s="21">
        <v>8781362</v>
      </c>
      <c r="W78" s="21"/>
      <c r="X78" s="21"/>
      <c r="Y78" s="20"/>
      <c r="Z78" s="23">
        <v>17991823</v>
      </c>
    </row>
    <row r="79" spans="1:26" ht="12.75" hidden="1">
      <c r="A79" s="39" t="s">
        <v>103</v>
      </c>
      <c r="B79" s="19">
        <v>11728412</v>
      </c>
      <c r="C79" s="19"/>
      <c r="D79" s="20">
        <v>16150000</v>
      </c>
      <c r="E79" s="21">
        <v>16150000</v>
      </c>
      <c r="F79" s="21">
        <v>823805</v>
      </c>
      <c r="G79" s="21">
        <v>663787</v>
      </c>
      <c r="H79" s="21">
        <v>928108</v>
      </c>
      <c r="I79" s="21">
        <v>2415700</v>
      </c>
      <c r="J79" s="21">
        <v>945058</v>
      </c>
      <c r="K79" s="21">
        <v>738273</v>
      </c>
      <c r="L79" s="21">
        <v>776682</v>
      </c>
      <c r="M79" s="21">
        <v>2460013</v>
      </c>
      <c r="N79" s="21">
        <v>917381</v>
      </c>
      <c r="O79" s="21">
        <v>776682</v>
      </c>
      <c r="P79" s="21">
        <v>660991</v>
      </c>
      <c r="Q79" s="21">
        <v>2355054</v>
      </c>
      <c r="R79" s="21"/>
      <c r="S79" s="21"/>
      <c r="T79" s="21"/>
      <c r="U79" s="21"/>
      <c r="V79" s="21">
        <v>7230767</v>
      </c>
      <c r="W79" s="21"/>
      <c r="X79" s="21"/>
      <c r="Y79" s="20"/>
      <c r="Z79" s="23">
        <v>16150000</v>
      </c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>
        <v>1903053</v>
      </c>
      <c r="C82" s="19"/>
      <c r="D82" s="20">
        <v>1841823</v>
      </c>
      <c r="E82" s="21">
        <v>1841823</v>
      </c>
      <c r="F82" s="21">
        <v>139640</v>
      </c>
      <c r="G82" s="21">
        <v>167303</v>
      </c>
      <c r="H82" s="21">
        <v>198354</v>
      </c>
      <c r="I82" s="21">
        <v>505297</v>
      </c>
      <c r="J82" s="21">
        <v>236431</v>
      </c>
      <c r="K82" s="21">
        <v>154374</v>
      </c>
      <c r="L82" s="21">
        <v>123118</v>
      </c>
      <c r="M82" s="21">
        <v>513923</v>
      </c>
      <c r="N82" s="21">
        <v>243085</v>
      </c>
      <c r="O82" s="21">
        <v>123118</v>
      </c>
      <c r="P82" s="21">
        <v>165172</v>
      </c>
      <c r="Q82" s="21">
        <v>531375</v>
      </c>
      <c r="R82" s="21"/>
      <c r="S82" s="21"/>
      <c r="T82" s="21"/>
      <c r="U82" s="21"/>
      <c r="V82" s="21">
        <v>1550595</v>
      </c>
      <c r="W82" s="21"/>
      <c r="X82" s="21"/>
      <c r="Y82" s="20"/>
      <c r="Z82" s="23">
        <v>1841823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>
        <v>412140</v>
      </c>
      <c r="E84" s="30">
        <v>412140</v>
      </c>
      <c r="F84" s="30"/>
      <c r="G84" s="30">
        <v>65611</v>
      </c>
      <c r="H84" s="30">
        <v>69700</v>
      </c>
      <c r="I84" s="30">
        <v>135311</v>
      </c>
      <c r="J84" s="30">
        <v>70456</v>
      </c>
      <c r="K84" s="30">
        <v>67467</v>
      </c>
      <c r="L84" s="30">
        <v>74176</v>
      </c>
      <c r="M84" s="30">
        <v>212099</v>
      </c>
      <c r="N84" s="30">
        <v>80328</v>
      </c>
      <c r="O84" s="30">
        <v>78697</v>
      </c>
      <c r="P84" s="30">
        <v>80081</v>
      </c>
      <c r="Q84" s="30">
        <v>239106</v>
      </c>
      <c r="R84" s="30"/>
      <c r="S84" s="30"/>
      <c r="T84" s="30"/>
      <c r="U84" s="30"/>
      <c r="V84" s="30">
        <v>586516</v>
      </c>
      <c r="W84" s="30">
        <v>309105</v>
      </c>
      <c r="X84" s="30"/>
      <c r="Y84" s="29"/>
      <c r="Z84" s="31">
        <v>412140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4000000</v>
      </c>
      <c r="F5" s="358">
        <f t="shared" si="0"/>
        <v>4000000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3000000</v>
      </c>
      <c r="Y5" s="358">
        <f t="shared" si="0"/>
        <v>-3000000</v>
      </c>
      <c r="Z5" s="359">
        <f>+IF(X5&lt;&gt;0,+(Y5/X5)*100,0)</f>
        <v>-100</v>
      </c>
      <c r="AA5" s="360">
        <f>+AA6+AA8+AA11+AA13+AA15</f>
        <v>4000000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3000000</v>
      </c>
      <c r="F6" s="59">
        <f t="shared" si="1"/>
        <v>3000000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2250000</v>
      </c>
      <c r="Y6" s="59">
        <f t="shared" si="1"/>
        <v>-2250000</v>
      </c>
      <c r="Z6" s="61">
        <f>+IF(X6&lt;&gt;0,+(Y6/X6)*100,0)</f>
        <v>-100</v>
      </c>
      <c r="AA6" s="62">
        <f t="shared" si="1"/>
        <v>3000000</v>
      </c>
    </row>
    <row r="7" spans="1:27" ht="12.75">
      <c r="A7" s="291" t="s">
        <v>229</v>
      </c>
      <c r="B7" s="142"/>
      <c r="C7" s="60"/>
      <c r="D7" s="340"/>
      <c r="E7" s="60">
        <v>3000000</v>
      </c>
      <c r="F7" s="59">
        <v>3000000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2250000</v>
      </c>
      <c r="Y7" s="59">
        <v>-2250000</v>
      </c>
      <c r="Z7" s="61">
        <v>-100</v>
      </c>
      <c r="AA7" s="62">
        <v>3000000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1000000</v>
      </c>
      <c r="F8" s="59">
        <f t="shared" si="2"/>
        <v>1000000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750000</v>
      </c>
      <c r="Y8" s="59">
        <f t="shared" si="2"/>
        <v>-750000</v>
      </c>
      <c r="Z8" s="61">
        <f>+IF(X8&lt;&gt;0,+(Y8/X8)*100,0)</f>
        <v>-100</v>
      </c>
      <c r="AA8" s="62">
        <f>SUM(AA9:AA10)</f>
        <v>1000000</v>
      </c>
    </row>
    <row r="9" spans="1:27" ht="12.75">
      <c r="A9" s="291" t="s">
        <v>230</v>
      </c>
      <c r="B9" s="142"/>
      <c r="C9" s="60"/>
      <c r="D9" s="340"/>
      <c r="E9" s="60">
        <v>1000000</v>
      </c>
      <c r="F9" s="59">
        <v>1000000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750000</v>
      </c>
      <c r="Y9" s="59">
        <v>-750000</v>
      </c>
      <c r="Z9" s="61">
        <v>-100</v>
      </c>
      <c r="AA9" s="62">
        <v>1000000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5428000</v>
      </c>
      <c r="F40" s="345">
        <f t="shared" si="9"/>
        <v>5428000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4071000</v>
      </c>
      <c r="Y40" s="345">
        <f t="shared" si="9"/>
        <v>-4071000</v>
      </c>
      <c r="Z40" s="336">
        <f>+IF(X40&lt;&gt;0,+(Y40/X40)*100,0)</f>
        <v>-100</v>
      </c>
      <c r="AA40" s="350">
        <f>SUM(AA41:AA49)</f>
        <v>5428000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5428000</v>
      </c>
      <c r="F49" s="53">
        <v>5428000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4071000</v>
      </c>
      <c r="Y49" s="53">
        <v>-4071000</v>
      </c>
      <c r="Z49" s="94">
        <v>-100</v>
      </c>
      <c r="AA49" s="95">
        <v>5428000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9428000</v>
      </c>
      <c r="F60" s="264">
        <f t="shared" si="14"/>
        <v>9428000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7071000</v>
      </c>
      <c r="Y60" s="264">
        <f t="shared" si="14"/>
        <v>-7071000</v>
      </c>
      <c r="Z60" s="337">
        <f>+IF(X60&lt;&gt;0,+(Y60/X60)*100,0)</f>
        <v>-100</v>
      </c>
      <c r="AA60" s="232">
        <f>+AA57+AA54+AA51+AA40+AA37+AA34+AA22+AA5</f>
        <v>9428000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243264942</v>
      </c>
      <c r="D5" s="153">
        <f>SUM(D6:D8)</f>
        <v>0</v>
      </c>
      <c r="E5" s="154">
        <f t="shared" si="0"/>
        <v>207738929</v>
      </c>
      <c r="F5" s="100">
        <f t="shared" si="0"/>
        <v>207738929</v>
      </c>
      <c r="G5" s="100">
        <f t="shared" si="0"/>
        <v>68386534</v>
      </c>
      <c r="H5" s="100">
        <f t="shared" si="0"/>
        <v>1224065</v>
      </c>
      <c r="I5" s="100">
        <f t="shared" si="0"/>
        <v>8395175</v>
      </c>
      <c r="J5" s="100">
        <f t="shared" si="0"/>
        <v>78005774</v>
      </c>
      <c r="K5" s="100">
        <f t="shared" si="0"/>
        <v>5621931</v>
      </c>
      <c r="L5" s="100">
        <f t="shared" si="0"/>
        <v>5457774</v>
      </c>
      <c r="M5" s="100">
        <f t="shared" si="0"/>
        <v>44583124</v>
      </c>
      <c r="N5" s="100">
        <f t="shared" si="0"/>
        <v>55662829</v>
      </c>
      <c r="O5" s="100">
        <f t="shared" si="0"/>
        <v>2406419</v>
      </c>
      <c r="P5" s="100">
        <f t="shared" si="0"/>
        <v>-865661</v>
      </c>
      <c r="Q5" s="100">
        <f t="shared" si="0"/>
        <v>28975534</v>
      </c>
      <c r="R5" s="100">
        <f t="shared" si="0"/>
        <v>30516292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164184895</v>
      </c>
      <c r="X5" s="100">
        <f t="shared" si="0"/>
        <v>161806099</v>
      </c>
      <c r="Y5" s="100">
        <f t="shared" si="0"/>
        <v>2378796</v>
      </c>
      <c r="Z5" s="137">
        <f>+IF(X5&lt;&gt;0,+(Y5/X5)*100,0)</f>
        <v>1.4701522468569</v>
      </c>
      <c r="AA5" s="153">
        <f>SUM(AA6:AA8)</f>
        <v>207738929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>
        <v>7124635</v>
      </c>
      <c r="J6" s="60">
        <v>7124635</v>
      </c>
      <c r="K6" s="60">
        <v>4307226</v>
      </c>
      <c r="L6" s="60">
        <v>4353248</v>
      </c>
      <c r="M6" s="60">
        <v>6494246</v>
      </c>
      <c r="N6" s="60">
        <v>15154720</v>
      </c>
      <c r="O6" s="60">
        <v>755014</v>
      </c>
      <c r="P6" s="60"/>
      <c r="Q6" s="60"/>
      <c r="R6" s="60">
        <v>755014</v>
      </c>
      <c r="S6" s="60"/>
      <c r="T6" s="60"/>
      <c r="U6" s="60"/>
      <c r="V6" s="60"/>
      <c r="W6" s="60">
        <v>23034369</v>
      </c>
      <c r="X6" s="60">
        <v>18278000</v>
      </c>
      <c r="Y6" s="60">
        <v>4756369</v>
      </c>
      <c r="Z6" s="140">
        <v>26.02</v>
      </c>
      <c r="AA6" s="155"/>
    </row>
    <row r="7" spans="1:27" ht="12.75">
      <c r="A7" s="138" t="s">
        <v>76</v>
      </c>
      <c r="B7" s="136"/>
      <c r="C7" s="157">
        <v>242754956</v>
      </c>
      <c r="D7" s="157"/>
      <c r="E7" s="158">
        <v>207738929</v>
      </c>
      <c r="F7" s="159">
        <v>207738929</v>
      </c>
      <c r="G7" s="159">
        <v>68344537</v>
      </c>
      <c r="H7" s="159">
        <v>1189696</v>
      </c>
      <c r="I7" s="159">
        <v>1230010</v>
      </c>
      <c r="J7" s="159">
        <v>70764243</v>
      </c>
      <c r="K7" s="159">
        <v>1274582</v>
      </c>
      <c r="L7" s="159">
        <v>1066140</v>
      </c>
      <c r="M7" s="159">
        <v>38052267</v>
      </c>
      <c r="N7" s="159">
        <v>40392989</v>
      </c>
      <c r="O7" s="159">
        <v>1567021</v>
      </c>
      <c r="P7" s="159">
        <v>-827869</v>
      </c>
      <c r="Q7" s="159">
        <v>28934425</v>
      </c>
      <c r="R7" s="159">
        <v>29673577</v>
      </c>
      <c r="S7" s="159"/>
      <c r="T7" s="159"/>
      <c r="U7" s="159"/>
      <c r="V7" s="159"/>
      <c r="W7" s="159">
        <v>140830809</v>
      </c>
      <c r="X7" s="159">
        <v>143099402</v>
      </c>
      <c r="Y7" s="159">
        <v>-2268593</v>
      </c>
      <c r="Z7" s="141">
        <v>-1.59</v>
      </c>
      <c r="AA7" s="157">
        <v>207738929</v>
      </c>
    </row>
    <row r="8" spans="1:27" ht="12.75">
      <c r="A8" s="138" t="s">
        <v>77</v>
      </c>
      <c r="B8" s="136"/>
      <c r="C8" s="155">
        <v>509986</v>
      </c>
      <c r="D8" s="155"/>
      <c r="E8" s="156"/>
      <c r="F8" s="60"/>
      <c r="G8" s="60">
        <v>41997</v>
      </c>
      <c r="H8" s="60">
        <v>34369</v>
      </c>
      <c r="I8" s="60">
        <v>40530</v>
      </c>
      <c r="J8" s="60">
        <v>116896</v>
      </c>
      <c r="K8" s="60">
        <v>40123</v>
      </c>
      <c r="L8" s="60">
        <v>38386</v>
      </c>
      <c r="M8" s="60">
        <v>36611</v>
      </c>
      <c r="N8" s="60">
        <v>115120</v>
      </c>
      <c r="O8" s="60">
        <v>84384</v>
      </c>
      <c r="P8" s="60">
        <v>-37792</v>
      </c>
      <c r="Q8" s="60">
        <v>41109</v>
      </c>
      <c r="R8" s="60">
        <v>87701</v>
      </c>
      <c r="S8" s="60"/>
      <c r="T8" s="60"/>
      <c r="U8" s="60"/>
      <c r="V8" s="60"/>
      <c r="W8" s="60">
        <v>319717</v>
      </c>
      <c r="X8" s="60">
        <v>428697</v>
      </c>
      <c r="Y8" s="60">
        <v>-108980</v>
      </c>
      <c r="Z8" s="140">
        <v>-25.42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1439056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100735</v>
      </c>
      <c r="H9" s="100">
        <f t="shared" si="1"/>
        <v>115380</v>
      </c>
      <c r="I9" s="100">
        <f t="shared" si="1"/>
        <v>365580</v>
      </c>
      <c r="J9" s="100">
        <f t="shared" si="1"/>
        <v>581695</v>
      </c>
      <c r="K9" s="100">
        <f t="shared" si="1"/>
        <v>312276</v>
      </c>
      <c r="L9" s="100">
        <f t="shared" si="1"/>
        <v>247854</v>
      </c>
      <c r="M9" s="100">
        <f t="shared" si="1"/>
        <v>257741</v>
      </c>
      <c r="N9" s="100">
        <f t="shared" si="1"/>
        <v>817871</v>
      </c>
      <c r="O9" s="100">
        <f t="shared" si="1"/>
        <v>454656</v>
      </c>
      <c r="P9" s="100">
        <f t="shared" si="1"/>
        <v>-113417</v>
      </c>
      <c r="Q9" s="100">
        <f t="shared" si="1"/>
        <v>141769</v>
      </c>
      <c r="R9" s="100">
        <f t="shared" si="1"/>
        <v>483008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1882574</v>
      </c>
      <c r="X9" s="100">
        <f t="shared" si="1"/>
        <v>2243704</v>
      </c>
      <c r="Y9" s="100">
        <f t="shared" si="1"/>
        <v>-361130</v>
      </c>
      <c r="Z9" s="137">
        <f>+IF(X9&lt;&gt;0,+(Y9/X9)*100,0)</f>
        <v>-16.095260337370703</v>
      </c>
      <c r="AA9" s="153">
        <f>SUM(AA10:AA14)</f>
        <v>0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>
        <v>3995</v>
      </c>
      <c r="H10" s="60">
        <v>2122</v>
      </c>
      <c r="I10" s="60">
        <v>311054</v>
      </c>
      <c r="J10" s="60">
        <v>317171</v>
      </c>
      <c r="K10" s="60">
        <v>168485</v>
      </c>
      <c r="L10" s="60">
        <v>152890</v>
      </c>
      <c r="M10" s="60">
        <v>145884</v>
      </c>
      <c r="N10" s="60">
        <v>467259</v>
      </c>
      <c r="O10" s="60">
        <v>316440</v>
      </c>
      <c r="P10" s="60">
        <v>-2505</v>
      </c>
      <c r="Q10" s="60">
        <v>4071</v>
      </c>
      <c r="R10" s="60">
        <v>318006</v>
      </c>
      <c r="S10" s="60"/>
      <c r="T10" s="60"/>
      <c r="U10" s="60"/>
      <c r="V10" s="60"/>
      <c r="W10" s="60">
        <v>1102436</v>
      </c>
      <c r="X10" s="60"/>
      <c r="Y10" s="60">
        <v>1102436</v>
      </c>
      <c r="Z10" s="140">
        <v>0</v>
      </c>
      <c r="AA10" s="155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>
        <v>1439056</v>
      </c>
      <c r="D12" s="155"/>
      <c r="E12" s="156"/>
      <c r="F12" s="60"/>
      <c r="G12" s="60">
        <v>96740</v>
      </c>
      <c r="H12" s="60">
        <v>113258</v>
      </c>
      <c r="I12" s="60">
        <v>54526</v>
      </c>
      <c r="J12" s="60">
        <v>264524</v>
      </c>
      <c r="K12" s="60">
        <v>143791</v>
      </c>
      <c r="L12" s="60">
        <v>94964</v>
      </c>
      <c r="M12" s="60">
        <v>111857</v>
      </c>
      <c r="N12" s="60">
        <v>350612</v>
      </c>
      <c r="O12" s="60">
        <v>138216</v>
      </c>
      <c r="P12" s="60">
        <v>-110912</v>
      </c>
      <c r="Q12" s="60">
        <v>137698</v>
      </c>
      <c r="R12" s="60">
        <v>165002</v>
      </c>
      <c r="S12" s="60"/>
      <c r="T12" s="60"/>
      <c r="U12" s="60"/>
      <c r="V12" s="60"/>
      <c r="W12" s="60">
        <v>780138</v>
      </c>
      <c r="X12" s="60">
        <v>2243704</v>
      </c>
      <c r="Y12" s="60">
        <v>-1463566</v>
      </c>
      <c r="Z12" s="140">
        <v>-65.23</v>
      </c>
      <c r="AA12" s="155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4661</v>
      </c>
      <c r="H15" s="100">
        <f t="shared" si="2"/>
        <v>12971</v>
      </c>
      <c r="I15" s="100">
        <f t="shared" si="2"/>
        <v>289625</v>
      </c>
      <c r="J15" s="100">
        <f t="shared" si="2"/>
        <v>307257</v>
      </c>
      <c r="K15" s="100">
        <f t="shared" si="2"/>
        <v>43564</v>
      </c>
      <c r="L15" s="100">
        <f t="shared" si="2"/>
        <v>200109</v>
      </c>
      <c r="M15" s="100">
        <f t="shared" si="2"/>
        <v>136194</v>
      </c>
      <c r="N15" s="100">
        <f t="shared" si="2"/>
        <v>379867</v>
      </c>
      <c r="O15" s="100">
        <f t="shared" si="2"/>
        <v>63534</v>
      </c>
      <c r="P15" s="100">
        <f t="shared" si="2"/>
        <v>-7184</v>
      </c>
      <c r="Q15" s="100">
        <f t="shared" si="2"/>
        <v>4221</v>
      </c>
      <c r="R15" s="100">
        <f t="shared" si="2"/>
        <v>60571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747695</v>
      </c>
      <c r="X15" s="100">
        <f t="shared" si="2"/>
        <v>49500</v>
      </c>
      <c r="Y15" s="100">
        <f t="shared" si="2"/>
        <v>698195</v>
      </c>
      <c r="Z15" s="137">
        <f>+IF(X15&lt;&gt;0,+(Y15/X15)*100,0)</f>
        <v>1410.4949494949494</v>
      </c>
      <c r="AA15" s="153">
        <f>SUM(AA16:AA18)</f>
        <v>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>
        <v>4661</v>
      </c>
      <c r="H16" s="60">
        <v>12971</v>
      </c>
      <c r="I16" s="60">
        <v>289625</v>
      </c>
      <c r="J16" s="60">
        <v>307257</v>
      </c>
      <c r="K16" s="60">
        <v>43564</v>
      </c>
      <c r="L16" s="60">
        <v>200109</v>
      </c>
      <c r="M16" s="60">
        <v>136194</v>
      </c>
      <c r="N16" s="60">
        <v>379867</v>
      </c>
      <c r="O16" s="60">
        <v>63534</v>
      </c>
      <c r="P16" s="60">
        <v>-7184</v>
      </c>
      <c r="Q16" s="60">
        <v>4221</v>
      </c>
      <c r="R16" s="60">
        <v>60571</v>
      </c>
      <c r="S16" s="60"/>
      <c r="T16" s="60"/>
      <c r="U16" s="60"/>
      <c r="V16" s="60"/>
      <c r="W16" s="60">
        <v>747695</v>
      </c>
      <c r="X16" s="60">
        <v>49500</v>
      </c>
      <c r="Y16" s="60">
        <v>698195</v>
      </c>
      <c r="Z16" s="140">
        <v>1410.49</v>
      </c>
      <c r="AA16" s="155"/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13631465</v>
      </c>
      <c r="D19" s="153">
        <f>SUM(D20:D23)</f>
        <v>0</v>
      </c>
      <c r="E19" s="154">
        <f t="shared" si="3"/>
        <v>21455764</v>
      </c>
      <c r="F19" s="100">
        <f t="shared" si="3"/>
        <v>21455764</v>
      </c>
      <c r="G19" s="100">
        <f t="shared" si="3"/>
        <v>1327295</v>
      </c>
      <c r="H19" s="100">
        <f t="shared" si="3"/>
        <v>1471297</v>
      </c>
      <c r="I19" s="100">
        <f t="shared" si="3"/>
        <v>6814158</v>
      </c>
      <c r="J19" s="100">
        <f t="shared" si="3"/>
        <v>9612750</v>
      </c>
      <c r="K19" s="100">
        <f t="shared" si="3"/>
        <v>1309542</v>
      </c>
      <c r="L19" s="100">
        <f t="shared" si="3"/>
        <v>1673203</v>
      </c>
      <c r="M19" s="100">
        <f t="shared" si="3"/>
        <v>1720630</v>
      </c>
      <c r="N19" s="100">
        <f t="shared" si="3"/>
        <v>4703375</v>
      </c>
      <c r="O19" s="100">
        <f t="shared" si="3"/>
        <v>13717677</v>
      </c>
      <c r="P19" s="100">
        <f t="shared" si="3"/>
        <v>4118743</v>
      </c>
      <c r="Q19" s="100">
        <f t="shared" si="3"/>
        <v>1251460</v>
      </c>
      <c r="R19" s="100">
        <f t="shared" si="3"/>
        <v>19087880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33404005</v>
      </c>
      <c r="X19" s="100">
        <f t="shared" si="3"/>
        <v>44325597</v>
      </c>
      <c r="Y19" s="100">
        <f t="shared" si="3"/>
        <v>-10921592</v>
      </c>
      <c r="Z19" s="137">
        <f>+IF(X19&lt;&gt;0,+(Y19/X19)*100,0)</f>
        <v>-24.63946960488767</v>
      </c>
      <c r="AA19" s="153">
        <f>SUM(AA20:AA23)</f>
        <v>21455764</v>
      </c>
    </row>
    <row r="20" spans="1:27" ht="12.75">
      <c r="A20" s="138" t="s">
        <v>89</v>
      </c>
      <c r="B20" s="136"/>
      <c r="C20" s="155">
        <v>11728412</v>
      </c>
      <c r="D20" s="155"/>
      <c r="E20" s="156">
        <v>19000000</v>
      </c>
      <c r="F20" s="60">
        <v>19000000</v>
      </c>
      <c r="G20" s="60">
        <v>1092475</v>
      </c>
      <c r="H20" s="60">
        <v>1234390</v>
      </c>
      <c r="I20" s="60">
        <v>6588168</v>
      </c>
      <c r="J20" s="60">
        <v>8915033</v>
      </c>
      <c r="K20" s="60">
        <v>1070819</v>
      </c>
      <c r="L20" s="60">
        <v>1444568</v>
      </c>
      <c r="M20" s="60">
        <v>1587613</v>
      </c>
      <c r="N20" s="60">
        <v>4103000</v>
      </c>
      <c r="O20" s="60">
        <v>13478997</v>
      </c>
      <c r="P20" s="60">
        <v>-1020314</v>
      </c>
      <c r="Q20" s="60">
        <v>1015798</v>
      </c>
      <c r="R20" s="60">
        <v>13474481</v>
      </c>
      <c r="S20" s="60"/>
      <c r="T20" s="60"/>
      <c r="U20" s="60"/>
      <c r="V20" s="60"/>
      <c r="W20" s="60">
        <v>26492514</v>
      </c>
      <c r="X20" s="60">
        <v>42433122</v>
      </c>
      <c r="Y20" s="60">
        <v>-15940608</v>
      </c>
      <c r="Z20" s="140">
        <v>-37.57</v>
      </c>
      <c r="AA20" s="155">
        <v>19000000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>
        <v>1903053</v>
      </c>
      <c r="D23" s="155"/>
      <c r="E23" s="156">
        <v>2455764</v>
      </c>
      <c r="F23" s="60">
        <v>2455764</v>
      </c>
      <c r="G23" s="60">
        <v>234820</v>
      </c>
      <c r="H23" s="60">
        <v>236907</v>
      </c>
      <c r="I23" s="60">
        <v>225990</v>
      </c>
      <c r="J23" s="60">
        <v>697717</v>
      </c>
      <c r="K23" s="60">
        <v>238723</v>
      </c>
      <c r="L23" s="60">
        <v>228635</v>
      </c>
      <c r="M23" s="60">
        <v>133017</v>
      </c>
      <c r="N23" s="60">
        <v>600375</v>
      </c>
      <c r="O23" s="60">
        <v>238680</v>
      </c>
      <c r="P23" s="60">
        <v>5139057</v>
      </c>
      <c r="Q23" s="60">
        <v>235662</v>
      </c>
      <c r="R23" s="60">
        <v>5613399</v>
      </c>
      <c r="S23" s="60"/>
      <c r="T23" s="60"/>
      <c r="U23" s="60"/>
      <c r="V23" s="60"/>
      <c r="W23" s="60">
        <v>6911491</v>
      </c>
      <c r="X23" s="60">
        <v>1892475</v>
      </c>
      <c r="Y23" s="60">
        <v>5019016</v>
      </c>
      <c r="Z23" s="140">
        <v>265.21</v>
      </c>
      <c r="AA23" s="155">
        <v>2455764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258335463</v>
      </c>
      <c r="D25" s="168">
        <f>+D5+D9+D15+D19+D24</f>
        <v>0</v>
      </c>
      <c r="E25" s="169">
        <f t="shared" si="4"/>
        <v>229194693</v>
      </c>
      <c r="F25" s="73">
        <f t="shared" si="4"/>
        <v>229194693</v>
      </c>
      <c r="G25" s="73">
        <f t="shared" si="4"/>
        <v>69819225</v>
      </c>
      <c r="H25" s="73">
        <f t="shared" si="4"/>
        <v>2823713</v>
      </c>
      <c r="I25" s="73">
        <f t="shared" si="4"/>
        <v>15864538</v>
      </c>
      <c r="J25" s="73">
        <f t="shared" si="4"/>
        <v>88507476</v>
      </c>
      <c r="K25" s="73">
        <f t="shared" si="4"/>
        <v>7287313</v>
      </c>
      <c r="L25" s="73">
        <f t="shared" si="4"/>
        <v>7578940</v>
      </c>
      <c r="M25" s="73">
        <f t="shared" si="4"/>
        <v>46697689</v>
      </c>
      <c r="N25" s="73">
        <f t="shared" si="4"/>
        <v>61563942</v>
      </c>
      <c r="O25" s="73">
        <f t="shared" si="4"/>
        <v>16642286</v>
      </c>
      <c r="P25" s="73">
        <f t="shared" si="4"/>
        <v>3132481</v>
      </c>
      <c r="Q25" s="73">
        <f t="shared" si="4"/>
        <v>30372984</v>
      </c>
      <c r="R25" s="73">
        <f t="shared" si="4"/>
        <v>50147751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200219169</v>
      </c>
      <c r="X25" s="73">
        <f t="shared" si="4"/>
        <v>208424900</v>
      </c>
      <c r="Y25" s="73">
        <f t="shared" si="4"/>
        <v>-8205731</v>
      </c>
      <c r="Z25" s="170">
        <f>+IF(X25&lt;&gt;0,+(Y25/X25)*100,0)</f>
        <v>-3.937020480758297</v>
      </c>
      <c r="AA25" s="168">
        <f>+AA5+AA9+AA15+AA19+AA24</f>
        <v>229194693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60662530</v>
      </c>
      <c r="D28" s="153">
        <f>SUM(D29:D31)</f>
        <v>0</v>
      </c>
      <c r="E28" s="154">
        <f t="shared" si="5"/>
        <v>137356883</v>
      </c>
      <c r="F28" s="100">
        <f t="shared" si="5"/>
        <v>137356883</v>
      </c>
      <c r="G28" s="100">
        <f t="shared" si="5"/>
        <v>1134865</v>
      </c>
      <c r="H28" s="100">
        <f t="shared" si="5"/>
        <v>5169958</v>
      </c>
      <c r="I28" s="100">
        <f t="shared" si="5"/>
        <v>3975675</v>
      </c>
      <c r="J28" s="100">
        <f t="shared" si="5"/>
        <v>10280498</v>
      </c>
      <c r="K28" s="100">
        <f t="shared" si="5"/>
        <v>3391877</v>
      </c>
      <c r="L28" s="100">
        <f t="shared" si="5"/>
        <v>3642021</v>
      </c>
      <c r="M28" s="100">
        <f t="shared" si="5"/>
        <v>3278368</v>
      </c>
      <c r="N28" s="100">
        <f t="shared" si="5"/>
        <v>10312266</v>
      </c>
      <c r="O28" s="100">
        <f t="shared" si="5"/>
        <v>3062463</v>
      </c>
      <c r="P28" s="100">
        <f t="shared" si="5"/>
        <v>3892267</v>
      </c>
      <c r="Q28" s="100">
        <f t="shared" si="5"/>
        <v>2721148</v>
      </c>
      <c r="R28" s="100">
        <f t="shared" si="5"/>
        <v>9675878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30268642</v>
      </c>
      <c r="X28" s="100">
        <f t="shared" si="5"/>
        <v>45679925</v>
      </c>
      <c r="Y28" s="100">
        <f t="shared" si="5"/>
        <v>-15411283</v>
      </c>
      <c r="Z28" s="137">
        <f>+IF(X28&lt;&gt;0,+(Y28/X28)*100,0)</f>
        <v>-33.737540068202826</v>
      </c>
      <c r="AA28" s="153">
        <f>SUM(AA29:AA31)</f>
        <v>137356883</v>
      </c>
    </row>
    <row r="29" spans="1:27" ht="12.75">
      <c r="A29" s="138" t="s">
        <v>75</v>
      </c>
      <c r="B29" s="136"/>
      <c r="C29" s="155">
        <v>10015903</v>
      </c>
      <c r="D29" s="155"/>
      <c r="E29" s="156"/>
      <c r="F29" s="60"/>
      <c r="G29" s="60">
        <v>55623</v>
      </c>
      <c r="H29" s="60">
        <v>2168842</v>
      </c>
      <c r="I29" s="60">
        <v>1809567</v>
      </c>
      <c r="J29" s="60">
        <v>4034032</v>
      </c>
      <c r="K29" s="60">
        <v>1267608</v>
      </c>
      <c r="L29" s="60">
        <v>1549998</v>
      </c>
      <c r="M29" s="60">
        <v>1145668</v>
      </c>
      <c r="N29" s="60">
        <v>3963274</v>
      </c>
      <c r="O29" s="60">
        <v>1136867</v>
      </c>
      <c r="P29" s="60">
        <v>1726305</v>
      </c>
      <c r="Q29" s="60">
        <v>550005</v>
      </c>
      <c r="R29" s="60">
        <v>3413177</v>
      </c>
      <c r="S29" s="60"/>
      <c r="T29" s="60"/>
      <c r="U29" s="60"/>
      <c r="V29" s="60"/>
      <c r="W29" s="60">
        <v>11410483</v>
      </c>
      <c r="X29" s="60">
        <v>17967769</v>
      </c>
      <c r="Y29" s="60">
        <v>-6557286</v>
      </c>
      <c r="Z29" s="140">
        <v>-36.49</v>
      </c>
      <c r="AA29" s="155"/>
    </row>
    <row r="30" spans="1:27" ht="12.75">
      <c r="A30" s="138" t="s">
        <v>76</v>
      </c>
      <c r="B30" s="136"/>
      <c r="C30" s="157">
        <v>12486146</v>
      </c>
      <c r="D30" s="157"/>
      <c r="E30" s="158">
        <v>137356883</v>
      </c>
      <c r="F30" s="159">
        <v>137356883</v>
      </c>
      <c r="G30" s="159">
        <v>36206</v>
      </c>
      <c r="H30" s="159">
        <v>1164270</v>
      </c>
      <c r="I30" s="159">
        <v>1217853</v>
      </c>
      <c r="J30" s="159">
        <v>2418329</v>
      </c>
      <c r="K30" s="159">
        <v>1037669</v>
      </c>
      <c r="L30" s="159">
        <v>963465</v>
      </c>
      <c r="M30" s="159">
        <v>907676</v>
      </c>
      <c r="N30" s="159">
        <v>2908810</v>
      </c>
      <c r="O30" s="159">
        <v>672687</v>
      </c>
      <c r="P30" s="159">
        <v>679623</v>
      </c>
      <c r="Q30" s="159">
        <v>884193</v>
      </c>
      <c r="R30" s="159">
        <v>2236503</v>
      </c>
      <c r="S30" s="159"/>
      <c r="T30" s="159"/>
      <c r="U30" s="159"/>
      <c r="V30" s="159"/>
      <c r="W30" s="159">
        <v>7563642</v>
      </c>
      <c r="X30" s="159">
        <v>10646268</v>
      </c>
      <c r="Y30" s="159">
        <v>-3082626</v>
      </c>
      <c r="Z30" s="141">
        <v>-28.95</v>
      </c>
      <c r="AA30" s="157">
        <v>137356883</v>
      </c>
    </row>
    <row r="31" spans="1:27" ht="12.75">
      <c r="A31" s="138" t="s">
        <v>77</v>
      </c>
      <c r="B31" s="136"/>
      <c r="C31" s="155">
        <v>38160481</v>
      </c>
      <c r="D31" s="155"/>
      <c r="E31" s="156"/>
      <c r="F31" s="60"/>
      <c r="G31" s="60">
        <v>1043036</v>
      </c>
      <c r="H31" s="60">
        <v>1836846</v>
      </c>
      <c r="I31" s="60">
        <v>948255</v>
      </c>
      <c r="J31" s="60">
        <v>3828137</v>
      </c>
      <c r="K31" s="60">
        <v>1086600</v>
      </c>
      <c r="L31" s="60">
        <v>1128558</v>
      </c>
      <c r="M31" s="60">
        <v>1225024</v>
      </c>
      <c r="N31" s="60">
        <v>3440182</v>
      </c>
      <c r="O31" s="60">
        <v>1252909</v>
      </c>
      <c r="P31" s="60">
        <v>1486339</v>
      </c>
      <c r="Q31" s="60">
        <v>1286950</v>
      </c>
      <c r="R31" s="60">
        <v>4026198</v>
      </c>
      <c r="S31" s="60"/>
      <c r="T31" s="60"/>
      <c r="U31" s="60"/>
      <c r="V31" s="60"/>
      <c r="W31" s="60">
        <v>11294517</v>
      </c>
      <c r="X31" s="60">
        <v>17065888</v>
      </c>
      <c r="Y31" s="60">
        <v>-5771371</v>
      </c>
      <c r="Z31" s="140">
        <v>-33.82</v>
      </c>
      <c r="AA31" s="155"/>
    </row>
    <row r="32" spans="1:27" ht="12.7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0</v>
      </c>
      <c r="F32" s="100">
        <f t="shared" si="6"/>
        <v>0</v>
      </c>
      <c r="G32" s="100">
        <f t="shared" si="6"/>
        <v>117494</v>
      </c>
      <c r="H32" s="100">
        <f t="shared" si="6"/>
        <v>2070795</v>
      </c>
      <c r="I32" s="100">
        <f t="shared" si="6"/>
        <v>1133863</v>
      </c>
      <c r="J32" s="100">
        <f t="shared" si="6"/>
        <v>3322152</v>
      </c>
      <c r="K32" s="100">
        <f t="shared" si="6"/>
        <v>1941539</v>
      </c>
      <c r="L32" s="100">
        <f t="shared" si="6"/>
        <v>1371822</v>
      </c>
      <c r="M32" s="100">
        <f t="shared" si="6"/>
        <v>1326043</v>
      </c>
      <c r="N32" s="100">
        <f t="shared" si="6"/>
        <v>4639404</v>
      </c>
      <c r="O32" s="100">
        <f t="shared" si="6"/>
        <v>1071454</v>
      </c>
      <c r="P32" s="100">
        <f t="shared" si="6"/>
        <v>1014218</v>
      </c>
      <c r="Q32" s="100">
        <f t="shared" si="6"/>
        <v>1191613</v>
      </c>
      <c r="R32" s="100">
        <f t="shared" si="6"/>
        <v>3277285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11238841</v>
      </c>
      <c r="X32" s="100">
        <f t="shared" si="6"/>
        <v>10083713</v>
      </c>
      <c r="Y32" s="100">
        <f t="shared" si="6"/>
        <v>1155128</v>
      </c>
      <c r="Z32" s="137">
        <f>+IF(X32&lt;&gt;0,+(Y32/X32)*100,0)</f>
        <v>11.45538354770708</v>
      </c>
      <c r="AA32" s="153">
        <f>SUM(AA33:AA37)</f>
        <v>0</v>
      </c>
    </row>
    <row r="33" spans="1:27" ht="12.75">
      <c r="A33" s="138" t="s">
        <v>79</v>
      </c>
      <c r="B33" s="136"/>
      <c r="C33" s="155"/>
      <c r="D33" s="155"/>
      <c r="E33" s="156"/>
      <c r="F33" s="60"/>
      <c r="G33" s="60">
        <v>88346</v>
      </c>
      <c r="H33" s="60">
        <v>1231707</v>
      </c>
      <c r="I33" s="60">
        <v>640026</v>
      </c>
      <c r="J33" s="60">
        <v>1960079</v>
      </c>
      <c r="K33" s="60">
        <v>1441004</v>
      </c>
      <c r="L33" s="60">
        <v>880399</v>
      </c>
      <c r="M33" s="60">
        <v>786045</v>
      </c>
      <c r="N33" s="60">
        <v>3107448</v>
      </c>
      <c r="O33" s="60">
        <v>424432</v>
      </c>
      <c r="P33" s="60">
        <v>560495</v>
      </c>
      <c r="Q33" s="60">
        <v>513989</v>
      </c>
      <c r="R33" s="60">
        <v>1498916</v>
      </c>
      <c r="S33" s="60"/>
      <c r="T33" s="60"/>
      <c r="U33" s="60"/>
      <c r="V33" s="60"/>
      <c r="W33" s="60">
        <v>6566443</v>
      </c>
      <c r="X33" s="60">
        <v>5520041</v>
      </c>
      <c r="Y33" s="60">
        <v>1046402</v>
      </c>
      <c r="Z33" s="140">
        <v>18.96</v>
      </c>
      <c r="AA33" s="155"/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/>
      <c r="D35" s="155"/>
      <c r="E35" s="156"/>
      <c r="F35" s="60"/>
      <c r="G35" s="60">
        <v>29148</v>
      </c>
      <c r="H35" s="60">
        <v>839088</v>
      </c>
      <c r="I35" s="60">
        <v>493837</v>
      </c>
      <c r="J35" s="60">
        <v>1362073</v>
      </c>
      <c r="K35" s="60">
        <v>500535</v>
      </c>
      <c r="L35" s="60">
        <v>491423</v>
      </c>
      <c r="M35" s="60">
        <v>539998</v>
      </c>
      <c r="N35" s="60">
        <v>1531956</v>
      </c>
      <c r="O35" s="60">
        <v>647022</v>
      </c>
      <c r="P35" s="60">
        <v>453723</v>
      </c>
      <c r="Q35" s="60">
        <v>677624</v>
      </c>
      <c r="R35" s="60">
        <v>1778369</v>
      </c>
      <c r="S35" s="60"/>
      <c r="T35" s="60"/>
      <c r="U35" s="60"/>
      <c r="V35" s="60"/>
      <c r="W35" s="60">
        <v>4672398</v>
      </c>
      <c r="X35" s="60">
        <v>4563672</v>
      </c>
      <c r="Y35" s="60">
        <v>108726</v>
      </c>
      <c r="Z35" s="140">
        <v>2.38</v>
      </c>
      <c r="AA35" s="155"/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0</v>
      </c>
      <c r="F38" s="100">
        <f t="shared" si="7"/>
        <v>0</v>
      </c>
      <c r="G38" s="100">
        <f t="shared" si="7"/>
        <v>8639</v>
      </c>
      <c r="H38" s="100">
        <f t="shared" si="7"/>
        <v>1036483</v>
      </c>
      <c r="I38" s="100">
        <f t="shared" si="7"/>
        <v>2417289</v>
      </c>
      <c r="J38" s="100">
        <f t="shared" si="7"/>
        <v>3462411</v>
      </c>
      <c r="K38" s="100">
        <f t="shared" si="7"/>
        <v>1770709</v>
      </c>
      <c r="L38" s="100">
        <f t="shared" si="7"/>
        <v>670464</v>
      </c>
      <c r="M38" s="100">
        <f t="shared" si="7"/>
        <v>600296</v>
      </c>
      <c r="N38" s="100">
        <f t="shared" si="7"/>
        <v>3041469</v>
      </c>
      <c r="O38" s="100">
        <f t="shared" si="7"/>
        <v>689219</v>
      </c>
      <c r="P38" s="100">
        <f t="shared" si="7"/>
        <v>2133219</v>
      </c>
      <c r="Q38" s="100">
        <f t="shared" si="7"/>
        <v>693222</v>
      </c>
      <c r="R38" s="100">
        <f t="shared" si="7"/>
        <v>3515660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10019540</v>
      </c>
      <c r="X38" s="100">
        <f t="shared" si="7"/>
        <v>15075633</v>
      </c>
      <c r="Y38" s="100">
        <f t="shared" si="7"/>
        <v>-5056093</v>
      </c>
      <c r="Z38" s="137">
        <f>+IF(X38&lt;&gt;0,+(Y38/X38)*100,0)</f>
        <v>-33.53818045318561</v>
      </c>
      <c r="AA38" s="153">
        <f>SUM(AA39:AA41)</f>
        <v>0</v>
      </c>
    </row>
    <row r="39" spans="1:27" ht="12.75">
      <c r="A39" s="138" t="s">
        <v>85</v>
      </c>
      <c r="B39" s="136"/>
      <c r="C39" s="155"/>
      <c r="D39" s="155"/>
      <c r="E39" s="156"/>
      <c r="F39" s="60"/>
      <c r="G39" s="60">
        <v>3774</v>
      </c>
      <c r="H39" s="60">
        <v>581110</v>
      </c>
      <c r="I39" s="60">
        <v>2063120</v>
      </c>
      <c r="J39" s="60">
        <v>2648004</v>
      </c>
      <c r="K39" s="60">
        <v>1515297</v>
      </c>
      <c r="L39" s="60">
        <v>395727</v>
      </c>
      <c r="M39" s="60">
        <v>298889</v>
      </c>
      <c r="N39" s="60">
        <v>2209913</v>
      </c>
      <c r="O39" s="60">
        <v>375863</v>
      </c>
      <c r="P39" s="60">
        <v>1870824</v>
      </c>
      <c r="Q39" s="60">
        <v>410277</v>
      </c>
      <c r="R39" s="60">
        <v>2656964</v>
      </c>
      <c r="S39" s="60"/>
      <c r="T39" s="60"/>
      <c r="U39" s="60"/>
      <c r="V39" s="60"/>
      <c r="W39" s="60">
        <v>7514881</v>
      </c>
      <c r="X39" s="60">
        <v>11449575</v>
      </c>
      <c r="Y39" s="60">
        <v>-3934694</v>
      </c>
      <c r="Z39" s="140">
        <v>-34.37</v>
      </c>
      <c r="AA39" s="155"/>
    </row>
    <row r="40" spans="1:27" ht="12.75">
      <c r="A40" s="138" t="s">
        <v>86</v>
      </c>
      <c r="B40" s="136"/>
      <c r="C40" s="155"/>
      <c r="D40" s="155"/>
      <c r="E40" s="156"/>
      <c r="F40" s="60"/>
      <c r="G40" s="60">
        <v>4865</v>
      </c>
      <c r="H40" s="60">
        <v>455373</v>
      </c>
      <c r="I40" s="60">
        <v>354169</v>
      </c>
      <c r="J40" s="60">
        <v>814407</v>
      </c>
      <c r="K40" s="60">
        <v>255412</v>
      </c>
      <c r="L40" s="60">
        <v>274737</v>
      </c>
      <c r="M40" s="60">
        <v>301407</v>
      </c>
      <c r="N40" s="60">
        <v>831556</v>
      </c>
      <c r="O40" s="60">
        <v>313356</v>
      </c>
      <c r="P40" s="60">
        <v>262395</v>
      </c>
      <c r="Q40" s="60">
        <v>282945</v>
      </c>
      <c r="R40" s="60">
        <v>858696</v>
      </c>
      <c r="S40" s="60"/>
      <c r="T40" s="60"/>
      <c r="U40" s="60"/>
      <c r="V40" s="60"/>
      <c r="W40" s="60">
        <v>2504659</v>
      </c>
      <c r="X40" s="60">
        <v>3626058</v>
      </c>
      <c r="Y40" s="60">
        <v>-1121399</v>
      </c>
      <c r="Z40" s="140">
        <v>-30.93</v>
      </c>
      <c r="AA40" s="155"/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63857414</v>
      </c>
      <c r="D42" s="153">
        <f>SUM(D43:D46)</f>
        <v>0</v>
      </c>
      <c r="E42" s="154">
        <f t="shared" si="8"/>
        <v>21104880</v>
      </c>
      <c r="F42" s="100">
        <f t="shared" si="8"/>
        <v>21104880</v>
      </c>
      <c r="G42" s="100">
        <f t="shared" si="8"/>
        <v>2210491</v>
      </c>
      <c r="H42" s="100">
        <f t="shared" si="8"/>
        <v>3458972</v>
      </c>
      <c r="I42" s="100">
        <f t="shared" si="8"/>
        <v>2326466</v>
      </c>
      <c r="J42" s="100">
        <f t="shared" si="8"/>
        <v>7995929</v>
      </c>
      <c r="K42" s="100">
        <f t="shared" si="8"/>
        <v>1972713</v>
      </c>
      <c r="L42" s="100">
        <f t="shared" si="8"/>
        <v>2203266</v>
      </c>
      <c r="M42" s="100">
        <f t="shared" si="8"/>
        <v>2066682</v>
      </c>
      <c r="N42" s="100">
        <f t="shared" si="8"/>
        <v>6242661</v>
      </c>
      <c r="O42" s="100">
        <f t="shared" si="8"/>
        <v>2092320</v>
      </c>
      <c r="P42" s="100">
        <f t="shared" si="8"/>
        <v>748824</v>
      </c>
      <c r="Q42" s="100">
        <f t="shared" si="8"/>
        <v>3550852</v>
      </c>
      <c r="R42" s="100">
        <f t="shared" si="8"/>
        <v>6391996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20630586</v>
      </c>
      <c r="X42" s="100">
        <f t="shared" si="8"/>
        <v>21719860</v>
      </c>
      <c r="Y42" s="100">
        <f t="shared" si="8"/>
        <v>-1089274</v>
      </c>
      <c r="Z42" s="137">
        <f>+IF(X42&lt;&gt;0,+(Y42/X42)*100,0)</f>
        <v>-5.015105990554266</v>
      </c>
      <c r="AA42" s="153">
        <f>SUM(AA43:AA46)</f>
        <v>21104880</v>
      </c>
    </row>
    <row r="43" spans="1:27" ht="12.75">
      <c r="A43" s="138" t="s">
        <v>89</v>
      </c>
      <c r="B43" s="136"/>
      <c r="C43" s="155">
        <v>63857414</v>
      </c>
      <c r="D43" s="155"/>
      <c r="E43" s="156">
        <v>21104880</v>
      </c>
      <c r="F43" s="60">
        <v>21104880</v>
      </c>
      <c r="G43" s="60">
        <v>2195198</v>
      </c>
      <c r="H43" s="60">
        <v>2657621</v>
      </c>
      <c r="I43" s="60">
        <v>1847426</v>
      </c>
      <c r="J43" s="60">
        <v>6700245</v>
      </c>
      <c r="K43" s="60">
        <v>1516661</v>
      </c>
      <c r="L43" s="60">
        <v>1737125</v>
      </c>
      <c r="M43" s="60">
        <v>1538550</v>
      </c>
      <c r="N43" s="60">
        <v>4792336</v>
      </c>
      <c r="O43" s="60">
        <v>1415462</v>
      </c>
      <c r="P43" s="60">
        <v>253709</v>
      </c>
      <c r="Q43" s="60">
        <v>2920713</v>
      </c>
      <c r="R43" s="60">
        <v>4589884</v>
      </c>
      <c r="S43" s="60"/>
      <c r="T43" s="60"/>
      <c r="U43" s="60"/>
      <c r="V43" s="60"/>
      <c r="W43" s="60">
        <v>16082465</v>
      </c>
      <c r="X43" s="60">
        <v>17500922</v>
      </c>
      <c r="Y43" s="60">
        <v>-1418457</v>
      </c>
      <c r="Z43" s="140">
        <v>-8.11</v>
      </c>
      <c r="AA43" s="155">
        <v>21104880</v>
      </c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>
        <v>184468</v>
      </c>
      <c r="I45" s="159">
        <v>106527</v>
      </c>
      <c r="J45" s="159">
        <v>290995</v>
      </c>
      <c r="K45" s="159">
        <v>101167</v>
      </c>
      <c r="L45" s="159">
        <v>91271</v>
      </c>
      <c r="M45" s="159">
        <v>102221</v>
      </c>
      <c r="N45" s="159">
        <v>294659</v>
      </c>
      <c r="O45" s="159">
        <v>102370</v>
      </c>
      <c r="P45" s="159">
        <v>82461</v>
      </c>
      <c r="Q45" s="159">
        <v>93991</v>
      </c>
      <c r="R45" s="159">
        <v>278822</v>
      </c>
      <c r="S45" s="159"/>
      <c r="T45" s="159"/>
      <c r="U45" s="159"/>
      <c r="V45" s="159"/>
      <c r="W45" s="159">
        <v>864476</v>
      </c>
      <c r="X45" s="159">
        <v>147628</v>
      </c>
      <c r="Y45" s="159">
        <v>716848</v>
      </c>
      <c r="Z45" s="141">
        <v>485.58</v>
      </c>
      <c r="AA45" s="157"/>
    </row>
    <row r="46" spans="1:27" ht="12.75">
      <c r="A46" s="138" t="s">
        <v>92</v>
      </c>
      <c r="B46" s="136"/>
      <c r="C46" s="155"/>
      <c r="D46" s="155"/>
      <c r="E46" s="156"/>
      <c r="F46" s="60"/>
      <c r="G46" s="60">
        <v>15293</v>
      </c>
      <c r="H46" s="60">
        <v>616883</v>
      </c>
      <c r="I46" s="60">
        <v>372513</v>
      </c>
      <c r="J46" s="60">
        <v>1004689</v>
      </c>
      <c r="K46" s="60">
        <v>354885</v>
      </c>
      <c r="L46" s="60">
        <v>374870</v>
      </c>
      <c r="M46" s="60">
        <v>425911</v>
      </c>
      <c r="N46" s="60">
        <v>1155666</v>
      </c>
      <c r="O46" s="60">
        <v>574488</v>
      </c>
      <c r="P46" s="60">
        <v>412654</v>
      </c>
      <c r="Q46" s="60">
        <v>536148</v>
      </c>
      <c r="R46" s="60">
        <v>1523290</v>
      </c>
      <c r="S46" s="60"/>
      <c r="T46" s="60"/>
      <c r="U46" s="60"/>
      <c r="V46" s="60"/>
      <c r="W46" s="60">
        <v>3683645</v>
      </c>
      <c r="X46" s="60">
        <v>4071310</v>
      </c>
      <c r="Y46" s="60">
        <v>-387665</v>
      </c>
      <c r="Z46" s="140">
        <v>-9.52</v>
      </c>
      <c r="AA46" s="155"/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124519944</v>
      </c>
      <c r="D48" s="168">
        <f>+D28+D32+D38+D42+D47</f>
        <v>0</v>
      </c>
      <c r="E48" s="169">
        <f t="shared" si="9"/>
        <v>158461763</v>
      </c>
      <c r="F48" s="73">
        <f t="shared" si="9"/>
        <v>158461763</v>
      </c>
      <c r="G48" s="73">
        <f t="shared" si="9"/>
        <v>3471489</v>
      </c>
      <c r="H48" s="73">
        <f t="shared" si="9"/>
        <v>11736208</v>
      </c>
      <c r="I48" s="73">
        <f t="shared" si="9"/>
        <v>9853293</v>
      </c>
      <c r="J48" s="73">
        <f t="shared" si="9"/>
        <v>25060990</v>
      </c>
      <c r="K48" s="73">
        <f t="shared" si="9"/>
        <v>9076838</v>
      </c>
      <c r="L48" s="73">
        <f t="shared" si="9"/>
        <v>7887573</v>
      </c>
      <c r="M48" s="73">
        <f t="shared" si="9"/>
        <v>7271389</v>
      </c>
      <c r="N48" s="73">
        <f t="shared" si="9"/>
        <v>24235800</v>
      </c>
      <c r="O48" s="73">
        <f t="shared" si="9"/>
        <v>6915456</v>
      </c>
      <c r="P48" s="73">
        <f t="shared" si="9"/>
        <v>7788528</v>
      </c>
      <c r="Q48" s="73">
        <f t="shared" si="9"/>
        <v>8156835</v>
      </c>
      <c r="R48" s="73">
        <f t="shared" si="9"/>
        <v>22860819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72157609</v>
      </c>
      <c r="X48" s="73">
        <f t="shared" si="9"/>
        <v>92559131</v>
      </c>
      <c r="Y48" s="73">
        <f t="shared" si="9"/>
        <v>-20401522</v>
      </c>
      <c r="Z48" s="170">
        <f>+IF(X48&lt;&gt;0,+(Y48/X48)*100,0)</f>
        <v>-22.041609271374856</v>
      </c>
      <c r="AA48" s="168">
        <f>+AA28+AA32+AA38+AA42+AA47</f>
        <v>158461763</v>
      </c>
    </row>
    <row r="49" spans="1:27" ht="12.75">
      <c r="A49" s="148" t="s">
        <v>49</v>
      </c>
      <c r="B49" s="149"/>
      <c r="C49" s="171">
        <f aca="true" t="shared" si="10" ref="C49:Y49">+C25-C48</f>
        <v>133815519</v>
      </c>
      <c r="D49" s="171">
        <f>+D25-D48</f>
        <v>0</v>
      </c>
      <c r="E49" s="172">
        <f t="shared" si="10"/>
        <v>70732930</v>
      </c>
      <c r="F49" s="173">
        <f t="shared" si="10"/>
        <v>70732930</v>
      </c>
      <c r="G49" s="173">
        <f t="shared" si="10"/>
        <v>66347736</v>
      </c>
      <c r="H49" s="173">
        <f t="shared" si="10"/>
        <v>-8912495</v>
      </c>
      <c r="I49" s="173">
        <f t="shared" si="10"/>
        <v>6011245</v>
      </c>
      <c r="J49" s="173">
        <f t="shared" si="10"/>
        <v>63446486</v>
      </c>
      <c r="K49" s="173">
        <f t="shared" si="10"/>
        <v>-1789525</v>
      </c>
      <c r="L49" s="173">
        <f t="shared" si="10"/>
        <v>-308633</v>
      </c>
      <c r="M49" s="173">
        <f t="shared" si="10"/>
        <v>39426300</v>
      </c>
      <c r="N49" s="173">
        <f t="shared" si="10"/>
        <v>37328142</v>
      </c>
      <c r="O49" s="173">
        <f t="shared" si="10"/>
        <v>9726830</v>
      </c>
      <c r="P49" s="173">
        <f t="shared" si="10"/>
        <v>-4656047</v>
      </c>
      <c r="Q49" s="173">
        <f t="shared" si="10"/>
        <v>22216149</v>
      </c>
      <c r="R49" s="173">
        <f t="shared" si="10"/>
        <v>27286932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128061560</v>
      </c>
      <c r="X49" s="173">
        <f>IF(F25=F48,0,X25-X48)</f>
        <v>115865769</v>
      </c>
      <c r="Y49" s="173">
        <f t="shared" si="10"/>
        <v>12195791</v>
      </c>
      <c r="Z49" s="174">
        <f>+IF(X49&lt;&gt;0,+(Y49/X49)*100,0)</f>
        <v>10.52579299758499</v>
      </c>
      <c r="AA49" s="171">
        <f>+AA25-AA48</f>
        <v>70732930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20493450</v>
      </c>
      <c r="D5" s="155">
        <v>0</v>
      </c>
      <c r="E5" s="156">
        <v>22718833</v>
      </c>
      <c r="F5" s="60">
        <v>22718833</v>
      </c>
      <c r="G5" s="60">
        <v>21507698</v>
      </c>
      <c r="H5" s="60">
        <v>-4771</v>
      </c>
      <c r="I5" s="60">
        <v>-7435</v>
      </c>
      <c r="J5" s="60">
        <v>21495492</v>
      </c>
      <c r="K5" s="60">
        <v>2700</v>
      </c>
      <c r="L5" s="60">
        <v>-22600</v>
      </c>
      <c r="M5" s="60">
        <v>-9518</v>
      </c>
      <c r="N5" s="60">
        <v>-29418</v>
      </c>
      <c r="O5" s="60">
        <v>0</v>
      </c>
      <c r="P5" s="60">
        <v>113265</v>
      </c>
      <c r="Q5" s="60">
        <v>-791</v>
      </c>
      <c r="R5" s="60">
        <v>112474</v>
      </c>
      <c r="S5" s="60">
        <v>0</v>
      </c>
      <c r="T5" s="60">
        <v>0</v>
      </c>
      <c r="U5" s="60">
        <v>0</v>
      </c>
      <c r="V5" s="60">
        <v>0</v>
      </c>
      <c r="W5" s="60">
        <v>21578548</v>
      </c>
      <c r="X5" s="60">
        <v>12779343</v>
      </c>
      <c r="Y5" s="60">
        <v>8799205</v>
      </c>
      <c r="Z5" s="140">
        <v>68.85</v>
      </c>
      <c r="AA5" s="155">
        <v>22718833</v>
      </c>
    </row>
    <row r="6" spans="1:27" ht="12.75">
      <c r="A6" s="181" t="s">
        <v>102</v>
      </c>
      <c r="B6" s="182"/>
      <c r="C6" s="155">
        <v>1513460</v>
      </c>
      <c r="D6" s="155">
        <v>0</v>
      </c>
      <c r="E6" s="156">
        <v>624768</v>
      </c>
      <c r="F6" s="60">
        <v>624768</v>
      </c>
      <c r="G6" s="60">
        <v>82888</v>
      </c>
      <c r="H6" s="60">
        <v>89627</v>
      </c>
      <c r="I6" s="60">
        <v>94762</v>
      </c>
      <c r="J6" s="60">
        <v>267277</v>
      </c>
      <c r="K6" s="60">
        <v>0</v>
      </c>
      <c r="L6" s="60">
        <v>106445</v>
      </c>
      <c r="M6" s="60">
        <v>112229</v>
      </c>
      <c r="N6" s="60">
        <v>218674</v>
      </c>
      <c r="O6" s="60">
        <v>118735</v>
      </c>
      <c r="P6" s="60">
        <v>-123893</v>
      </c>
      <c r="Q6" s="60">
        <v>129474</v>
      </c>
      <c r="R6" s="60">
        <v>124316</v>
      </c>
      <c r="S6" s="60">
        <v>0</v>
      </c>
      <c r="T6" s="60">
        <v>0</v>
      </c>
      <c r="U6" s="60">
        <v>0</v>
      </c>
      <c r="V6" s="60">
        <v>0</v>
      </c>
      <c r="W6" s="60">
        <v>610267</v>
      </c>
      <c r="X6" s="60">
        <v>468576</v>
      </c>
      <c r="Y6" s="60">
        <v>141691</v>
      </c>
      <c r="Z6" s="140">
        <v>30.24</v>
      </c>
      <c r="AA6" s="155">
        <v>624768</v>
      </c>
    </row>
    <row r="7" spans="1:27" ht="12.75">
      <c r="A7" s="183" t="s">
        <v>103</v>
      </c>
      <c r="B7" s="182"/>
      <c r="C7" s="155">
        <v>11728412</v>
      </c>
      <c r="D7" s="155">
        <v>0</v>
      </c>
      <c r="E7" s="156">
        <v>19000000</v>
      </c>
      <c r="F7" s="60">
        <v>19000000</v>
      </c>
      <c r="G7" s="60">
        <v>1081952</v>
      </c>
      <c r="H7" s="60">
        <v>1223948</v>
      </c>
      <c r="I7" s="60">
        <v>1246751</v>
      </c>
      <c r="J7" s="60">
        <v>3552651</v>
      </c>
      <c r="K7" s="60">
        <v>1054728</v>
      </c>
      <c r="L7" s="60">
        <v>1429365</v>
      </c>
      <c r="M7" s="60">
        <v>1577093</v>
      </c>
      <c r="N7" s="60">
        <v>4061186</v>
      </c>
      <c r="O7" s="60">
        <v>972525</v>
      </c>
      <c r="P7" s="60">
        <v>-1004515</v>
      </c>
      <c r="Q7" s="60">
        <v>1001063</v>
      </c>
      <c r="R7" s="60">
        <v>969073</v>
      </c>
      <c r="S7" s="60">
        <v>0</v>
      </c>
      <c r="T7" s="60">
        <v>0</v>
      </c>
      <c r="U7" s="60">
        <v>0</v>
      </c>
      <c r="V7" s="60">
        <v>0</v>
      </c>
      <c r="W7" s="60">
        <v>8582910</v>
      </c>
      <c r="X7" s="60"/>
      <c r="Y7" s="60">
        <v>8582910</v>
      </c>
      <c r="Z7" s="140">
        <v>0</v>
      </c>
      <c r="AA7" s="155">
        <v>19000000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1903053</v>
      </c>
      <c r="D10" s="155">
        <v>0</v>
      </c>
      <c r="E10" s="156">
        <v>2455764</v>
      </c>
      <c r="F10" s="54">
        <v>2455764</v>
      </c>
      <c r="G10" s="54">
        <v>178099</v>
      </c>
      <c r="H10" s="54">
        <v>179853</v>
      </c>
      <c r="I10" s="54">
        <v>168339</v>
      </c>
      <c r="J10" s="54">
        <v>526291</v>
      </c>
      <c r="K10" s="54">
        <v>180508</v>
      </c>
      <c r="L10" s="54">
        <v>169921</v>
      </c>
      <c r="M10" s="54">
        <v>74982</v>
      </c>
      <c r="N10" s="54">
        <v>425411</v>
      </c>
      <c r="O10" s="54">
        <v>179083</v>
      </c>
      <c r="P10" s="54">
        <v>-181264</v>
      </c>
      <c r="Q10" s="54">
        <v>175198</v>
      </c>
      <c r="R10" s="54">
        <v>173017</v>
      </c>
      <c r="S10" s="54">
        <v>0</v>
      </c>
      <c r="T10" s="54">
        <v>0</v>
      </c>
      <c r="U10" s="54">
        <v>0</v>
      </c>
      <c r="V10" s="54">
        <v>0</v>
      </c>
      <c r="W10" s="54">
        <v>1124719</v>
      </c>
      <c r="X10" s="54"/>
      <c r="Y10" s="54">
        <v>1124719</v>
      </c>
      <c r="Z10" s="184">
        <v>0</v>
      </c>
      <c r="AA10" s="130">
        <v>2455764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509986</v>
      </c>
      <c r="D12" s="155">
        <v>0</v>
      </c>
      <c r="E12" s="156">
        <v>540492</v>
      </c>
      <c r="F12" s="60">
        <v>540492</v>
      </c>
      <c r="G12" s="60">
        <v>36187</v>
      </c>
      <c r="H12" s="60">
        <v>28587</v>
      </c>
      <c r="I12" s="60">
        <v>34675</v>
      </c>
      <c r="J12" s="60">
        <v>99449</v>
      </c>
      <c r="K12" s="60">
        <v>34190</v>
      </c>
      <c r="L12" s="60">
        <v>32336</v>
      </c>
      <c r="M12" s="60">
        <v>30490</v>
      </c>
      <c r="N12" s="60">
        <v>97016</v>
      </c>
      <c r="O12" s="60">
        <v>27317</v>
      </c>
      <c r="P12" s="60">
        <v>-31471</v>
      </c>
      <c r="Q12" s="60">
        <v>34758</v>
      </c>
      <c r="R12" s="60">
        <v>30604</v>
      </c>
      <c r="S12" s="60">
        <v>0</v>
      </c>
      <c r="T12" s="60">
        <v>0</v>
      </c>
      <c r="U12" s="60">
        <v>0</v>
      </c>
      <c r="V12" s="60">
        <v>0</v>
      </c>
      <c r="W12" s="60">
        <v>227069</v>
      </c>
      <c r="X12" s="60">
        <v>405369</v>
      </c>
      <c r="Y12" s="60">
        <v>-178300</v>
      </c>
      <c r="Z12" s="140">
        <v>-43.98</v>
      </c>
      <c r="AA12" s="155">
        <v>540492</v>
      </c>
    </row>
    <row r="13" spans="1:27" ht="12.75">
      <c r="A13" s="181" t="s">
        <v>109</v>
      </c>
      <c r="B13" s="185"/>
      <c r="C13" s="155">
        <v>10368197</v>
      </c>
      <c r="D13" s="155">
        <v>0</v>
      </c>
      <c r="E13" s="156">
        <v>10651541</v>
      </c>
      <c r="F13" s="60">
        <v>10651541</v>
      </c>
      <c r="G13" s="60">
        <v>794853</v>
      </c>
      <c r="H13" s="60">
        <v>1080358</v>
      </c>
      <c r="I13" s="60">
        <v>1095784</v>
      </c>
      <c r="J13" s="60">
        <v>2970995</v>
      </c>
      <c r="K13" s="60">
        <v>1143324</v>
      </c>
      <c r="L13" s="60">
        <v>874031</v>
      </c>
      <c r="M13" s="60">
        <v>1032135</v>
      </c>
      <c r="N13" s="60">
        <v>3049490</v>
      </c>
      <c r="O13" s="60">
        <v>1256464</v>
      </c>
      <c r="P13" s="60">
        <v>-803080</v>
      </c>
      <c r="Q13" s="60">
        <v>1226138</v>
      </c>
      <c r="R13" s="60">
        <v>1679522</v>
      </c>
      <c r="S13" s="60">
        <v>0</v>
      </c>
      <c r="T13" s="60">
        <v>0</v>
      </c>
      <c r="U13" s="60">
        <v>0</v>
      </c>
      <c r="V13" s="60">
        <v>0</v>
      </c>
      <c r="W13" s="60">
        <v>7700007</v>
      </c>
      <c r="X13" s="60">
        <v>7871587</v>
      </c>
      <c r="Y13" s="60">
        <v>-171580</v>
      </c>
      <c r="Z13" s="140">
        <v>-2.18</v>
      </c>
      <c r="AA13" s="155">
        <v>10651541</v>
      </c>
    </row>
    <row r="14" spans="1:27" ht="12.75">
      <c r="A14" s="181" t="s">
        <v>110</v>
      </c>
      <c r="B14" s="185"/>
      <c r="C14" s="155">
        <v>0</v>
      </c>
      <c r="D14" s="155">
        <v>0</v>
      </c>
      <c r="E14" s="156">
        <v>412135</v>
      </c>
      <c r="F14" s="60">
        <v>412135</v>
      </c>
      <c r="G14" s="60">
        <v>65108</v>
      </c>
      <c r="H14" s="60">
        <v>65611</v>
      </c>
      <c r="I14" s="60">
        <v>69700</v>
      </c>
      <c r="J14" s="60">
        <v>200419</v>
      </c>
      <c r="K14" s="60">
        <v>171087</v>
      </c>
      <c r="L14" s="60">
        <v>67467</v>
      </c>
      <c r="M14" s="60">
        <v>74176</v>
      </c>
      <c r="N14" s="60">
        <v>312730</v>
      </c>
      <c r="O14" s="60">
        <v>80329</v>
      </c>
      <c r="P14" s="60">
        <v>-78696</v>
      </c>
      <c r="Q14" s="60">
        <v>80080</v>
      </c>
      <c r="R14" s="60">
        <v>81713</v>
      </c>
      <c r="S14" s="60">
        <v>0</v>
      </c>
      <c r="T14" s="60">
        <v>0</v>
      </c>
      <c r="U14" s="60">
        <v>0</v>
      </c>
      <c r="V14" s="60">
        <v>0</v>
      </c>
      <c r="W14" s="60">
        <v>594862</v>
      </c>
      <c r="X14" s="60">
        <v>309105</v>
      </c>
      <c r="Y14" s="60">
        <v>285757</v>
      </c>
      <c r="Z14" s="140">
        <v>92.45</v>
      </c>
      <c r="AA14" s="155">
        <v>412135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676412</v>
      </c>
      <c r="D16" s="155">
        <v>0</v>
      </c>
      <c r="E16" s="156">
        <v>259992</v>
      </c>
      <c r="F16" s="60">
        <v>259992</v>
      </c>
      <c r="G16" s="60">
        <v>49100</v>
      </c>
      <c r="H16" s="60">
        <v>49030</v>
      </c>
      <c r="I16" s="60">
        <v>-7000</v>
      </c>
      <c r="J16" s="60">
        <v>91130</v>
      </c>
      <c r="K16" s="60">
        <v>63491</v>
      </c>
      <c r="L16" s="60">
        <v>51840</v>
      </c>
      <c r="M16" s="60">
        <v>55800</v>
      </c>
      <c r="N16" s="60">
        <v>171131</v>
      </c>
      <c r="O16" s="60">
        <v>53400</v>
      </c>
      <c r="P16" s="60">
        <v>-44600</v>
      </c>
      <c r="Q16" s="60">
        <v>46400</v>
      </c>
      <c r="R16" s="60">
        <v>55200</v>
      </c>
      <c r="S16" s="60">
        <v>0</v>
      </c>
      <c r="T16" s="60">
        <v>0</v>
      </c>
      <c r="U16" s="60">
        <v>0</v>
      </c>
      <c r="V16" s="60">
        <v>0</v>
      </c>
      <c r="W16" s="60">
        <v>317461</v>
      </c>
      <c r="X16" s="60">
        <v>194994</v>
      </c>
      <c r="Y16" s="60">
        <v>122467</v>
      </c>
      <c r="Z16" s="140">
        <v>62.81</v>
      </c>
      <c r="AA16" s="155">
        <v>259992</v>
      </c>
    </row>
    <row r="17" spans="1:27" ht="12.75">
      <c r="A17" s="181" t="s">
        <v>113</v>
      </c>
      <c r="B17" s="185"/>
      <c r="C17" s="155">
        <v>762644</v>
      </c>
      <c r="D17" s="155">
        <v>0</v>
      </c>
      <c r="E17" s="156">
        <v>600000</v>
      </c>
      <c r="F17" s="60">
        <v>600000</v>
      </c>
      <c r="G17" s="60">
        <v>48040</v>
      </c>
      <c r="H17" s="60">
        <v>64828</v>
      </c>
      <c r="I17" s="60">
        <v>61526</v>
      </c>
      <c r="J17" s="60">
        <v>174394</v>
      </c>
      <c r="K17" s="60">
        <v>80300</v>
      </c>
      <c r="L17" s="60">
        <v>43124</v>
      </c>
      <c r="M17" s="60">
        <v>56057</v>
      </c>
      <c r="N17" s="60">
        <v>179481</v>
      </c>
      <c r="O17" s="60">
        <v>84816</v>
      </c>
      <c r="P17" s="60">
        <v>-66312</v>
      </c>
      <c r="Q17" s="60">
        <v>91298</v>
      </c>
      <c r="R17" s="60">
        <v>109802</v>
      </c>
      <c r="S17" s="60">
        <v>0</v>
      </c>
      <c r="T17" s="60">
        <v>0</v>
      </c>
      <c r="U17" s="60">
        <v>0</v>
      </c>
      <c r="V17" s="60">
        <v>0</v>
      </c>
      <c r="W17" s="60">
        <v>463677</v>
      </c>
      <c r="X17" s="60">
        <v>450000</v>
      </c>
      <c r="Y17" s="60">
        <v>13677</v>
      </c>
      <c r="Z17" s="140">
        <v>3.04</v>
      </c>
      <c r="AA17" s="155">
        <v>600000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142294062</v>
      </c>
      <c r="D19" s="155">
        <v>0</v>
      </c>
      <c r="E19" s="156">
        <v>114939000</v>
      </c>
      <c r="F19" s="60">
        <v>114939000</v>
      </c>
      <c r="G19" s="60">
        <v>45940000</v>
      </c>
      <c r="H19" s="60">
        <v>117</v>
      </c>
      <c r="I19" s="60">
        <v>95732</v>
      </c>
      <c r="J19" s="60">
        <v>46035849</v>
      </c>
      <c r="K19" s="60">
        <v>204062</v>
      </c>
      <c r="L19" s="60">
        <v>319737</v>
      </c>
      <c r="M19" s="60">
        <v>37044339</v>
      </c>
      <c r="N19" s="60">
        <v>37568138</v>
      </c>
      <c r="O19" s="60">
        <v>575252</v>
      </c>
      <c r="P19" s="60">
        <v>0</v>
      </c>
      <c r="Q19" s="60">
        <v>27564000</v>
      </c>
      <c r="R19" s="60">
        <v>28139252</v>
      </c>
      <c r="S19" s="60">
        <v>0</v>
      </c>
      <c r="T19" s="60">
        <v>0</v>
      </c>
      <c r="U19" s="60">
        <v>0</v>
      </c>
      <c r="V19" s="60">
        <v>0</v>
      </c>
      <c r="W19" s="60">
        <v>111743239</v>
      </c>
      <c r="X19" s="60">
        <v>114984000</v>
      </c>
      <c r="Y19" s="60">
        <v>-3240761</v>
      </c>
      <c r="Z19" s="140">
        <v>-2.82</v>
      </c>
      <c r="AA19" s="155">
        <v>114939000</v>
      </c>
    </row>
    <row r="20" spans="1:27" ht="12.75">
      <c r="A20" s="181" t="s">
        <v>35</v>
      </c>
      <c r="B20" s="185"/>
      <c r="C20" s="155">
        <v>1149661</v>
      </c>
      <c r="D20" s="155">
        <v>0</v>
      </c>
      <c r="E20" s="156">
        <v>603168</v>
      </c>
      <c r="F20" s="54">
        <v>603168</v>
      </c>
      <c r="G20" s="54">
        <v>35300</v>
      </c>
      <c r="H20" s="54">
        <v>46525</v>
      </c>
      <c r="I20" s="54">
        <v>295757</v>
      </c>
      <c r="J20" s="54">
        <v>377582</v>
      </c>
      <c r="K20" s="54">
        <v>44701</v>
      </c>
      <c r="L20" s="54">
        <v>154026</v>
      </c>
      <c r="M20" s="54">
        <v>155660</v>
      </c>
      <c r="N20" s="54">
        <v>354387</v>
      </c>
      <c r="O20" s="54">
        <v>48696</v>
      </c>
      <c r="P20" s="54">
        <v>-27254</v>
      </c>
      <c r="Q20" s="54">
        <v>25366</v>
      </c>
      <c r="R20" s="54">
        <v>46808</v>
      </c>
      <c r="S20" s="54">
        <v>0</v>
      </c>
      <c r="T20" s="54">
        <v>0</v>
      </c>
      <c r="U20" s="54">
        <v>0</v>
      </c>
      <c r="V20" s="54">
        <v>0</v>
      </c>
      <c r="W20" s="54">
        <v>778777</v>
      </c>
      <c r="X20" s="54">
        <v>485911</v>
      </c>
      <c r="Y20" s="54">
        <v>292866</v>
      </c>
      <c r="Z20" s="184">
        <v>60.27</v>
      </c>
      <c r="AA20" s="130">
        <v>603168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191399337</v>
      </c>
      <c r="D22" s="188">
        <f>SUM(D5:D21)</f>
        <v>0</v>
      </c>
      <c r="E22" s="189">
        <f t="shared" si="0"/>
        <v>172805693</v>
      </c>
      <c r="F22" s="190">
        <f t="shared" si="0"/>
        <v>172805693</v>
      </c>
      <c r="G22" s="190">
        <f t="shared" si="0"/>
        <v>69819225</v>
      </c>
      <c r="H22" s="190">
        <f t="shared" si="0"/>
        <v>2823713</v>
      </c>
      <c r="I22" s="190">
        <f t="shared" si="0"/>
        <v>3148591</v>
      </c>
      <c r="J22" s="190">
        <f t="shared" si="0"/>
        <v>75791529</v>
      </c>
      <c r="K22" s="190">
        <f t="shared" si="0"/>
        <v>2979091</v>
      </c>
      <c r="L22" s="190">
        <f t="shared" si="0"/>
        <v>3225692</v>
      </c>
      <c r="M22" s="190">
        <f t="shared" si="0"/>
        <v>40203443</v>
      </c>
      <c r="N22" s="190">
        <f t="shared" si="0"/>
        <v>46408226</v>
      </c>
      <c r="O22" s="190">
        <f t="shared" si="0"/>
        <v>3396617</v>
      </c>
      <c r="P22" s="190">
        <f t="shared" si="0"/>
        <v>-2247820</v>
      </c>
      <c r="Q22" s="190">
        <f t="shared" si="0"/>
        <v>30372984</v>
      </c>
      <c r="R22" s="190">
        <f t="shared" si="0"/>
        <v>31521781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153721536</v>
      </c>
      <c r="X22" s="190">
        <f t="shared" si="0"/>
        <v>137948885</v>
      </c>
      <c r="Y22" s="190">
        <f t="shared" si="0"/>
        <v>15772651</v>
      </c>
      <c r="Z22" s="191">
        <f>+IF(X22&lt;&gt;0,+(Y22/X22)*100,0)</f>
        <v>11.433692269422838</v>
      </c>
      <c r="AA22" s="188">
        <f>SUM(AA5:AA21)</f>
        <v>172805693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38218628</v>
      </c>
      <c r="D25" s="155">
        <v>0</v>
      </c>
      <c r="E25" s="156">
        <v>52998967</v>
      </c>
      <c r="F25" s="60">
        <v>52998967</v>
      </c>
      <c r="G25" s="60">
        <v>0</v>
      </c>
      <c r="H25" s="60">
        <v>6159003</v>
      </c>
      <c r="I25" s="60">
        <v>2996331</v>
      </c>
      <c r="J25" s="60">
        <v>9155334</v>
      </c>
      <c r="K25" s="60">
        <v>2965667</v>
      </c>
      <c r="L25" s="60">
        <v>2898837</v>
      </c>
      <c r="M25" s="60">
        <v>2990856</v>
      </c>
      <c r="N25" s="60">
        <v>8855360</v>
      </c>
      <c r="O25" s="60">
        <v>2968166</v>
      </c>
      <c r="P25" s="60">
        <v>3069709</v>
      </c>
      <c r="Q25" s="60">
        <v>3014549</v>
      </c>
      <c r="R25" s="60">
        <v>9052424</v>
      </c>
      <c r="S25" s="60">
        <v>0</v>
      </c>
      <c r="T25" s="60">
        <v>0</v>
      </c>
      <c r="U25" s="60">
        <v>0</v>
      </c>
      <c r="V25" s="60">
        <v>0</v>
      </c>
      <c r="W25" s="60">
        <v>27063118</v>
      </c>
      <c r="X25" s="60"/>
      <c r="Y25" s="60">
        <v>27063118</v>
      </c>
      <c r="Z25" s="140">
        <v>0</v>
      </c>
      <c r="AA25" s="155">
        <v>52998967</v>
      </c>
    </row>
    <row r="26" spans="1:27" ht="12.75">
      <c r="A26" s="183" t="s">
        <v>38</v>
      </c>
      <c r="B26" s="182"/>
      <c r="C26" s="155">
        <v>10015903</v>
      </c>
      <c r="D26" s="155">
        <v>0</v>
      </c>
      <c r="E26" s="156">
        <v>10687844</v>
      </c>
      <c r="F26" s="60">
        <v>10687844</v>
      </c>
      <c r="G26" s="60">
        <v>0</v>
      </c>
      <c r="H26" s="60">
        <v>1273822</v>
      </c>
      <c r="I26" s="60">
        <v>936002</v>
      </c>
      <c r="J26" s="60">
        <v>2209824</v>
      </c>
      <c r="K26" s="60">
        <v>767764</v>
      </c>
      <c r="L26" s="60">
        <v>699895</v>
      </c>
      <c r="M26" s="60">
        <v>699895</v>
      </c>
      <c r="N26" s="60">
        <v>2167554</v>
      </c>
      <c r="O26" s="60">
        <v>699895</v>
      </c>
      <c r="P26" s="60">
        <v>698410</v>
      </c>
      <c r="Q26" s="60">
        <v>0</v>
      </c>
      <c r="R26" s="60">
        <v>1398305</v>
      </c>
      <c r="S26" s="60">
        <v>0</v>
      </c>
      <c r="T26" s="60">
        <v>0</v>
      </c>
      <c r="U26" s="60">
        <v>0</v>
      </c>
      <c r="V26" s="60">
        <v>0</v>
      </c>
      <c r="W26" s="60">
        <v>5775683</v>
      </c>
      <c r="X26" s="60">
        <v>8369846</v>
      </c>
      <c r="Y26" s="60">
        <v>-2594163</v>
      </c>
      <c r="Z26" s="140">
        <v>-30.99</v>
      </c>
      <c r="AA26" s="155">
        <v>10687844</v>
      </c>
    </row>
    <row r="27" spans="1:27" ht="12.75">
      <c r="A27" s="183" t="s">
        <v>118</v>
      </c>
      <c r="B27" s="182"/>
      <c r="C27" s="155">
        <v>1124372</v>
      </c>
      <c r="D27" s="155">
        <v>0</v>
      </c>
      <c r="E27" s="156">
        <v>1000000</v>
      </c>
      <c r="F27" s="60">
        <v>1000000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1000000</v>
      </c>
    </row>
    <row r="28" spans="1:27" ht="12.75">
      <c r="A28" s="183" t="s">
        <v>39</v>
      </c>
      <c r="B28" s="182"/>
      <c r="C28" s="155">
        <v>11158660</v>
      </c>
      <c r="D28" s="155">
        <v>0</v>
      </c>
      <c r="E28" s="156">
        <v>9200000</v>
      </c>
      <c r="F28" s="60">
        <v>9200000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/>
      <c r="Y28" s="60">
        <v>0</v>
      </c>
      <c r="Z28" s="140">
        <v>0</v>
      </c>
      <c r="AA28" s="155">
        <v>9200000</v>
      </c>
    </row>
    <row r="29" spans="1:27" ht="12.75">
      <c r="A29" s="183" t="s">
        <v>40</v>
      </c>
      <c r="B29" s="182"/>
      <c r="C29" s="155">
        <v>15442</v>
      </c>
      <c r="D29" s="155">
        <v>0</v>
      </c>
      <c r="E29" s="156">
        <v>6222</v>
      </c>
      <c r="F29" s="60">
        <v>6222</v>
      </c>
      <c r="G29" s="60">
        <v>0</v>
      </c>
      <c r="H29" s="60">
        <v>0</v>
      </c>
      <c r="I29" s="60">
        <v>0</v>
      </c>
      <c r="J29" s="60">
        <v>0</v>
      </c>
      <c r="K29" s="60">
        <v>128793</v>
      </c>
      <c r="L29" s="60">
        <v>445</v>
      </c>
      <c r="M29" s="60">
        <v>0</v>
      </c>
      <c r="N29" s="60">
        <v>129238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129238</v>
      </c>
      <c r="X29" s="60"/>
      <c r="Y29" s="60">
        <v>129238</v>
      </c>
      <c r="Z29" s="140">
        <v>0</v>
      </c>
      <c r="AA29" s="155">
        <v>6222</v>
      </c>
    </row>
    <row r="30" spans="1:27" ht="12.75">
      <c r="A30" s="183" t="s">
        <v>119</v>
      </c>
      <c r="B30" s="182"/>
      <c r="C30" s="155">
        <v>16138484</v>
      </c>
      <c r="D30" s="155">
        <v>0</v>
      </c>
      <c r="E30" s="156">
        <v>21104880</v>
      </c>
      <c r="F30" s="60">
        <v>21104880</v>
      </c>
      <c r="G30" s="60">
        <v>2171460</v>
      </c>
      <c r="H30" s="60">
        <v>2148712</v>
      </c>
      <c r="I30" s="60">
        <v>1562143</v>
      </c>
      <c r="J30" s="60">
        <v>5882315</v>
      </c>
      <c r="K30" s="60">
        <v>1223995</v>
      </c>
      <c r="L30" s="60">
        <v>1157432</v>
      </c>
      <c r="M30" s="60">
        <v>1148838</v>
      </c>
      <c r="N30" s="60">
        <v>3530265</v>
      </c>
      <c r="O30" s="60">
        <v>1154151</v>
      </c>
      <c r="P30" s="60">
        <v>0</v>
      </c>
      <c r="Q30" s="60">
        <v>2331235</v>
      </c>
      <c r="R30" s="60">
        <v>3485386</v>
      </c>
      <c r="S30" s="60">
        <v>0</v>
      </c>
      <c r="T30" s="60">
        <v>0</v>
      </c>
      <c r="U30" s="60">
        <v>0</v>
      </c>
      <c r="V30" s="60">
        <v>0</v>
      </c>
      <c r="W30" s="60">
        <v>12897966</v>
      </c>
      <c r="X30" s="60"/>
      <c r="Y30" s="60">
        <v>12897966</v>
      </c>
      <c r="Z30" s="140">
        <v>0</v>
      </c>
      <c r="AA30" s="155">
        <v>21104880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1034667</v>
      </c>
      <c r="F31" s="60">
        <v>1034667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1034667</v>
      </c>
    </row>
    <row r="32" spans="1:27" ht="12.75">
      <c r="A32" s="183" t="s">
        <v>121</v>
      </c>
      <c r="B32" s="182"/>
      <c r="C32" s="155">
        <v>3257113</v>
      </c>
      <c r="D32" s="155">
        <v>0</v>
      </c>
      <c r="E32" s="156">
        <v>9437101</v>
      </c>
      <c r="F32" s="60">
        <v>9437101</v>
      </c>
      <c r="G32" s="60">
        <v>727901</v>
      </c>
      <c r="H32" s="60">
        <v>791877</v>
      </c>
      <c r="I32" s="60">
        <v>375064</v>
      </c>
      <c r="J32" s="60">
        <v>1894842</v>
      </c>
      <c r="K32" s="60">
        <v>403637</v>
      </c>
      <c r="L32" s="60">
        <v>876045</v>
      </c>
      <c r="M32" s="60">
        <v>335281</v>
      </c>
      <c r="N32" s="60">
        <v>1614963</v>
      </c>
      <c r="O32" s="60">
        <v>367080</v>
      </c>
      <c r="P32" s="60">
        <v>627643</v>
      </c>
      <c r="Q32" s="60">
        <v>375499</v>
      </c>
      <c r="R32" s="60">
        <v>1370222</v>
      </c>
      <c r="S32" s="60">
        <v>0</v>
      </c>
      <c r="T32" s="60">
        <v>0</v>
      </c>
      <c r="U32" s="60">
        <v>0</v>
      </c>
      <c r="V32" s="60">
        <v>0</v>
      </c>
      <c r="W32" s="60">
        <v>4880027</v>
      </c>
      <c r="X32" s="60">
        <v>6983204</v>
      </c>
      <c r="Y32" s="60">
        <v>-2103177</v>
      </c>
      <c r="Z32" s="140">
        <v>-30.12</v>
      </c>
      <c r="AA32" s="155">
        <v>9437101</v>
      </c>
    </row>
    <row r="33" spans="1:27" ht="12.75">
      <c r="A33" s="183" t="s">
        <v>42</v>
      </c>
      <c r="B33" s="182"/>
      <c r="C33" s="155">
        <v>6243189</v>
      </c>
      <c r="D33" s="155">
        <v>0</v>
      </c>
      <c r="E33" s="156">
        <v>3300000</v>
      </c>
      <c r="F33" s="60">
        <v>3300000</v>
      </c>
      <c r="G33" s="60">
        <v>5404</v>
      </c>
      <c r="H33" s="60">
        <v>342929</v>
      </c>
      <c r="I33" s="60">
        <v>18499</v>
      </c>
      <c r="J33" s="60">
        <v>366832</v>
      </c>
      <c r="K33" s="60">
        <v>286014</v>
      </c>
      <c r="L33" s="60">
        <v>307604</v>
      </c>
      <c r="M33" s="60">
        <v>306087</v>
      </c>
      <c r="N33" s="60">
        <v>899705</v>
      </c>
      <c r="O33" s="60">
        <v>148788</v>
      </c>
      <c r="P33" s="60">
        <v>563704</v>
      </c>
      <c r="Q33" s="60">
        <v>570586</v>
      </c>
      <c r="R33" s="60">
        <v>1283078</v>
      </c>
      <c r="S33" s="60">
        <v>0</v>
      </c>
      <c r="T33" s="60">
        <v>0</v>
      </c>
      <c r="U33" s="60">
        <v>0</v>
      </c>
      <c r="V33" s="60">
        <v>0</v>
      </c>
      <c r="W33" s="60">
        <v>2549615</v>
      </c>
      <c r="X33" s="60">
        <v>2475000</v>
      </c>
      <c r="Y33" s="60">
        <v>74615</v>
      </c>
      <c r="Z33" s="140">
        <v>3.01</v>
      </c>
      <c r="AA33" s="155">
        <v>3300000</v>
      </c>
    </row>
    <row r="34" spans="1:27" ht="12.75">
      <c r="A34" s="183" t="s">
        <v>43</v>
      </c>
      <c r="B34" s="182"/>
      <c r="C34" s="155">
        <v>38160481</v>
      </c>
      <c r="D34" s="155">
        <v>0</v>
      </c>
      <c r="E34" s="156">
        <v>49692082</v>
      </c>
      <c r="F34" s="60">
        <v>49692082</v>
      </c>
      <c r="G34" s="60">
        <v>566724</v>
      </c>
      <c r="H34" s="60">
        <v>1019865</v>
      </c>
      <c r="I34" s="60">
        <v>3965254</v>
      </c>
      <c r="J34" s="60">
        <v>5551843</v>
      </c>
      <c r="K34" s="60">
        <v>3300968</v>
      </c>
      <c r="L34" s="60">
        <v>1947315</v>
      </c>
      <c r="M34" s="60">
        <v>1790432</v>
      </c>
      <c r="N34" s="60">
        <v>7038715</v>
      </c>
      <c r="O34" s="60">
        <v>1577376</v>
      </c>
      <c r="P34" s="60">
        <v>2829062</v>
      </c>
      <c r="Q34" s="60">
        <v>1864966</v>
      </c>
      <c r="R34" s="60">
        <v>6271404</v>
      </c>
      <c r="S34" s="60">
        <v>0</v>
      </c>
      <c r="T34" s="60">
        <v>0</v>
      </c>
      <c r="U34" s="60">
        <v>0</v>
      </c>
      <c r="V34" s="60">
        <v>0</v>
      </c>
      <c r="W34" s="60">
        <v>18861962</v>
      </c>
      <c r="X34" s="60">
        <v>5829849</v>
      </c>
      <c r="Y34" s="60">
        <v>13032113</v>
      </c>
      <c r="Z34" s="140">
        <v>223.54</v>
      </c>
      <c r="AA34" s="155">
        <v>49692082</v>
      </c>
    </row>
    <row r="35" spans="1:27" ht="12.75">
      <c r="A35" s="181" t="s">
        <v>122</v>
      </c>
      <c r="B35" s="185"/>
      <c r="C35" s="155">
        <v>187672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124519944</v>
      </c>
      <c r="D36" s="188">
        <f>SUM(D25:D35)</f>
        <v>0</v>
      </c>
      <c r="E36" s="189">
        <f t="shared" si="1"/>
        <v>158461763</v>
      </c>
      <c r="F36" s="190">
        <f t="shared" si="1"/>
        <v>158461763</v>
      </c>
      <c r="G36" s="190">
        <f t="shared" si="1"/>
        <v>3471489</v>
      </c>
      <c r="H36" s="190">
        <f t="shared" si="1"/>
        <v>11736208</v>
      </c>
      <c r="I36" s="190">
        <f t="shared" si="1"/>
        <v>9853293</v>
      </c>
      <c r="J36" s="190">
        <f t="shared" si="1"/>
        <v>25060990</v>
      </c>
      <c r="K36" s="190">
        <f t="shared" si="1"/>
        <v>9076838</v>
      </c>
      <c r="L36" s="190">
        <f t="shared" si="1"/>
        <v>7887573</v>
      </c>
      <c r="M36" s="190">
        <f t="shared" si="1"/>
        <v>7271389</v>
      </c>
      <c r="N36" s="190">
        <f t="shared" si="1"/>
        <v>24235800</v>
      </c>
      <c r="O36" s="190">
        <f t="shared" si="1"/>
        <v>6915456</v>
      </c>
      <c r="P36" s="190">
        <f t="shared" si="1"/>
        <v>7788528</v>
      </c>
      <c r="Q36" s="190">
        <f t="shared" si="1"/>
        <v>8156835</v>
      </c>
      <c r="R36" s="190">
        <f t="shared" si="1"/>
        <v>22860819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72157609</v>
      </c>
      <c r="X36" s="190">
        <f t="shared" si="1"/>
        <v>23657899</v>
      </c>
      <c r="Y36" s="190">
        <f t="shared" si="1"/>
        <v>48499710</v>
      </c>
      <c r="Z36" s="191">
        <f>+IF(X36&lt;&gt;0,+(Y36/X36)*100,0)</f>
        <v>205.00429898698948</v>
      </c>
      <c r="AA36" s="188">
        <f>SUM(AA25:AA35)</f>
        <v>158461763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66879393</v>
      </c>
      <c r="D38" s="199">
        <f>+D22-D36</f>
        <v>0</v>
      </c>
      <c r="E38" s="200">
        <f t="shared" si="2"/>
        <v>14343930</v>
      </c>
      <c r="F38" s="106">
        <f t="shared" si="2"/>
        <v>14343930</v>
      </c>
      <c r="G38" s="106">
        <f t="shared" si="2"/>
        <v>66347736</v>
      </c>
      <c r="H38" s="106">
        <f t="shared" si="2"/>
        <v>-8912495</v>
      </c>
      <c r="I38" s="106">
        <f t="shared" si="2"/>
        <v>-6704702</v>
      </c>
      <c r="J38" s="106">
        <f t="shared" si="2"/>
        <v>50730539</v>
      </c>
      <c r="K38" s="106">
        <f t="shared" si="2"/>
        <v>-6097747</v>
      </c>
      <c r="L38" s="106">
        <f t="shared" si="2"/>
        <v>-4661881</v>
      </c>
      <c r="M38" s="106">
        <f t="shared" si="2"/>
        <v>32932054</v>
      </c>
      <c r="N38" s="106">
        <f t="shared" si="2"/>
        <v>22172426</v>
      </c>
      <c r="O38" s="106">
        <f t="shared" si="2"/>
        <v>-3518839</v>
      </c>
      <c r="P38" s="106">
        <f t="shared" si="2"/>
        <v>-10036348</v>
      </c>
      <c r="Q38" s="106">
        <f t="shared" si="2"/>
        <v>22216149</v>
      </c>
      <c r="R38" s="106">
        <f t="shared" si="2"/>
        <v>8660962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81563927</v>
      </c>
      <c r="X38" s="106">
        <f>IF(F22=F36,0,X22-X36)</f>
        <v>114290986</v>
      </c>
      <c r="Y38" s="106">
        <f t="shared" si="2"/>
        <v>-32727059</v>
      </c>
      <c r="Z38" s="201">
        <f>+IF(X38&lt;&gt;0,+(Y38/X38)*100,0)</f>
        <v>-28.634855770690436</v>
      </c>
      <c r="AA38" s="199">
        <f>+AA22-AA36</f>
        <v>14343930</v>
      </c>
    </row>
    <row r="39" spans="1:27" ht="12.75">
      <c r="A39" s="181" t="s">
        <v>46</v>
      </c>
      <c r="B39" s="185"/>
      <c r="C39" s="155">
        <v>66936126</v>
      </c>
      <c r="D39" s="155">
        <v>0</v>
      </c>
      <c r="E39" s="156">
        <v>56389000</v>
      </c>
      <c r="F39" s="60">
        <v>56389000</v>
      </c>
      <c r="G39" s="60">
        <v>0</v>
      </c>
      <c r="H39" s="60">
        <v>0</v>
      </c>
      <c r="I39" s="60">
        <v>12715947</v>
      </c>
      <c r="J39" s="60">
        <v>12715947</v>
      </c>
      <c r="K39" s="60">
        <v>4308222</v>
      </c>
      <c r="L39" s="60">
        <v>4353248</v>
      </c>
      <c r="M39" s="60">
        <v>6494246</v>
      </c>
      <c r="N39" s="60">
        <v>15155716</v>
      </c>
      <c r="O39" s="60">
        <v>13245669</v>
      </c>
      <c r="P39" s="60">
        <v>5380301</v>
      </c>
      <c r="Q39" s="60">
        <v>0</v>
      </c>
      <c r="R39" s="60">
        <v>18625970</v>
      </c>
      <c r="S39" s="60">
        <v>0</v>
      </c>
      <c r="T39" s="60">
        <v>0</v>
      </c>
      <c r="U39" s="60">
        <v>0</v>
      </c>
      <c r="V39" s="60">
        <v>0</v>
      </c>
      <c r="W39" s="60">
        <v>46497633</v>
      </c>
      <c r="X39" s="60">
        <v>68744392</v>
      </c>
      <c r="Y39" s="60">
        <v>-22246759</v>
      </c>
      <c r="Z39" s="140">
        <v>-32.36</v>
      </c>
      <c r="AA39" s="155">
        <v>56389000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133815519</v>
      </c>
      <c r="D42" s="206">
        <f>SUM(D38:D41)</f>
        <v>0</v>
      </c>
      <c r="E42" s="207">
        <f t="shared" si="3"/>
        <v>70732930</v>
      </c>
      <c r="F42" s="88">
        <f t="shared" si="3"/>
        <v>70732930</v>
      </c>
      <c r="G42" s="88">
        <f t="shared" si="3"/>
        <v>66347736</v>
      </c>
      <c r="H42" s="88">
        <f t="shared" si="3"/>
        <v>-8912495</v>
      </c>
      <c r="I42" s="88">
        <f t="shared" si="3"/>
        <v>6011245</v>
      </c>
      <c r="J42" s="88">
        <f t="shared" si="3"/>
        <v>63446486</v>
      </c>
      <c r="K42" s="88">
        <f t="shared" si="3"/>
        <v>-1789525</v>
      </c>
      <c r="L42" s="88">
        <f t="shared" si="3"/>
        <v>-308633</v>
      </c>
      <c r="M42" s="88">
        <f t="shared" si="3"/>
        <v>39426300</v>
      </c>
      <c r="N42" s="88">
        <f t="shared" si="3"/>
        <v>37328142</v>
      </c>
      <c r="O42" s="88">
        <f t="shared" si="3"/>
        <v>9726830</v>
      </c>
      <c r="P42" s="88">
        <f t="shared" si="3"/>
        <v>-4656047</v>
      </c>
      <c r="Q42" s="88">
        <f t="shared" si="3"/>
        <v>22216149</v>
      </c>
      <c r="R42" s="88">
        <f t="shared" si="3"/>
        <v>27286932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128061560</v>
      </c>
      <c r="X42" s="88">
        <f t="shared" si="3"/>
        <v>183035378</v>
      </c>
      <c r="Y42" s="88">
        <f t="shared" si="3"/>
        <v>-54973818</v>
      </c>
      <c r="Z42" s="208">
        <f>+IF(X42&lt;&gt;0,+(Y42/X42)*100,0)</f>
        <v>-30.03453135710191</v>
      </c>
      <c r="AA42" s="206">
        <f>SUM(AA38:AA41)</f>
        <v>70732930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133815519</v>
      </c>
      <c r="D44" s="210">
        <f>+D42-D43</f>
        <v>0</v>
      </c>
      <c r="E44" s="211">
        <f t="shared" si="4"/>
        <v>70732930</v>
      </c>
      <c r="F44" s="77">
        <f t="shared" si="4"/>
        <v>70732930</v>
      </c>
      <c r="G44" s="77">
        <f t="shared" si="4"/>
        <v>66347736</v>
      </c>
      <c r="H44" s="77">
        <f t="shared" si="4"/>
        <v>-8912495</v>
      </c>
      <c r="I44" s="77">
        <f t="shared" si="4"/>
        <v>6011245</v>
      </c>
      <c r="J44" s="77">
        <f t="shared" si="4"/>
        <v>63446486</v>
      </c>
      <c r="K44" s="77">
        <f t="shared" si="4"/>
        <v>-1789525</v>
      </c>
      <c r="L44" s="77">
        <f t="shared" si="4"/>
        <v>-308633</v>
      </c>
      <c r="M44" s="77">
        <f t="shared" si="4"/>
        <v>39426300</v>
      </c>
      <c r="N44" s="77">
        <f t="shared" si="4"/>
        <v>37328142</v>
      </c>
      <c r="O44" s="77">
        <f t="shared" si="4"/>
        <v>9726830</v>
      </c>
      <c r="P44" s="77">
        <f t="shared" si="4"/>
        <v>-4656047</v>
      </c>
      <c r="Q44" s="77">
        <f t="shared" si="4"/>
        <v>22216149</v>
      </c>
      <c r="R44" s="77">
        <f t="shared" si="4"/>
        <v>27286932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128061560</v>
      </c>
      <c r="X44" s="77">
        <f t="shared" si="4"/>
        <v>183035378</v>
      </c>
      <c r="Y44" s="77">
        <f t="shared" si="4"/>
        <v>-54973818</v>
      </c>
      <c r="Z44" s="212">
        <f>+IF(X44&lt;&gt;0,+(Y44/X44)*100,0)</f>
        <v>-30.03453135710191</v>
      </c>
      <c r="AA44" s="210">
        <f>+AA42-AA43</f>
        <v>70732930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133815519</v>
      </c>
      <c r="D46" s="206">
        <f>SUM(D44:D45)</f>
        <v>0</v>
      </c>
      <c r="E46" s="207">
        <f t="shared" si="5"/>
        <v>70732930</v>
      </c>
      <c r="F46" s="88">
        <f t="shared" si="5"/>
        <v>70732930</v>
      </c>
      <c r="G46" s="88">
        <f t="shared" si="5"/>
        <v>66347736</v>
      </c>
      <c r="H46" s="88">
        <f t="shared" si="5"/>
        <v>-8912495</v>
      </c>
      <c r="I46" s="88">
        <f t="shared" si="5"/>
        <v>6011245</v>
      </c>
      <c r="J46" s="88">
        <f t="shared" si="5"/>
        <v>63446486</v>
      </c>
      <c r="K46" s="88">
        <f t="shared" si="5"/>
        <v>-1789525</v>
      </c>
      <c r="L46" s="88">
        <f t="shared" si="5"/>
        <v>-308633</v>
      </c>
      <c r="M46" s="88">
        <f t="shared" si="5"/>
        <v>39426300</v>
      </c>
      <c r="N46" s="88">
        <f t="shared" si="5"/>
        <v>37328142</v>
      </c>
      <c r="O46" s="88">
        <f t="shared" si="5"/>
        <v>9726830</v>
      </c>
      <c r="P46" s="88">
        <f t="shared" si="5"/>
        <v>-4656047</v>
      </c>
      <c r="Q46" s="88">
        <f t="shared" si="5"/>
        <v>22216149</v>
      </c>
      <c r="R46" s="88">
        <f t="shared" si="5"/>
        <v>27286932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128061560</v>
      </c>
      <c r="X46" s="88">
        <f t="shared" si="5"/>
        <v>183035378</v>
      </c>
      <c r="Y46" s="88">
        <f t="shared" si="5"/>
        <v>-54973818</v>
      </c>
      <c r="Z46" s="208">
        <f>+IF(X46&lt;&gt;0,+(Y46/X46)*100,0)</f>
        <v>-30.03453135710191</v>
      </c>
      <c r="AA46" s="206">
        <f>SUM(AA44:AA45)</f>
        <v>70732930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133815519</v>
      </c>
      <c r="D48" s="217">
        <f>SUM(D46:D47)</f>
        <v>0</v>
      </c>
      <c r="E48" s="218">
        <f t="shared" si="6"/>
        <v>70732930</v>
      </c>
      <c r="F48" s="219">
        <f t="shared" si="6"/>
        <v>70732930</v>
      </c>
      <c r="G48" s="219">
        <f t="shared" si="6"/>
        <v>66347736</v>
      </c>
      <c r="H48" s="220">
        <f t="shared" si="6"/>
        <v>-8912495</v>
      </c>
      <c r="I48" s="220">
        <f t="shared" si="6"/>
        <v>6011245</v>
      </c>
      <c r="J48" s="220">
        <f t="shared" si="6"/>
        <v>63446486</v>
      </c>
      <c r="K48" s="220">
        <f t="shared" si="6"/>
        <v>-1789525</v>
      </c>
      <c r="L48" s="220">
        <f t="shared" si="6"/>
        <v>-308633</v>
      </c>
      <c r="M48" s="219">
        <f t="shared" si="6"/>
        <v>39426300</v>
      </c>
      <c r="N48" s="219">
        <f t="shared" si="6"/>
        <v>37328142</v>
      </c>
      <c r="O48" s="220">
        <f t="shared" si="6"/>
        <v>9726830</v>
      </c>
      <c r="P48" s="220">
        <f t="shared" si="6"/>
        <v>-4656047</v>
      </c>
      <c r="Q48" s="220">
        <f t="shared" si="6"/>
        <v>22216149</v>
      </c>
      <c r="R48" s="220">
        <f t="shared" si="6"/>
        <v>27286932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128061560</v>
      </c>
      <c r="X48" s="220">
        <f t="shared" si="6"/>
        <v>183035378</v>
      </c>
      <c r="Y48" s="220">
        <f t="shared" si="6"/>
        <v>-54973818</v>
      </c>
      <c r="Z48" s="221">
        <f>+IF(X48&lt;&gt;0,+(Y48/X48)*100,0)</f>
        <v>-30.03453135710191</v>
      </c>
      <c r="AA48" s="222">
        <f>SUM(AA46:AA47)</f>
        <v>70732930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1127696</v>
      </c>
      <c r="F5" s="100">
        <f t="shared" si="0"/>
        <v>1127696</v>
      </c>
      <c r="G5" s="100">
        <f t="shared" si="0"/>
        <v>172111</v>
      </c>
      <c r="H5" s="100">
        <f t="shared" si="0"/>
        <v>35679</v>
      </c>
      <c r="I5" s="100">
        <f t="shared" si="0"/>
        <v>0</v>
      </c>
      <c r="J5" s="100">
        <f t="shared" si="0"/>
        <v>207790</v>
      </c>
      <c r="K5" s="100">
        <f t="shared" si="0"/>
        <v>8376</v>
      </c>
      <c r="L5" s="100">
        <f t="shared" si="0"/>
        <v>24341</v>
      </c>
      <c r="M5" s="100">
        <f t="shared" si="0"/>
        <v>161757</v>
      </c>
      <c r="N5" s="100">
        <f t="shared" si="0"/>
        <v>194474</v>
      </c>
      <c r="O5" s="100">
        <f t="shared" si="0"/>
        <v>0</v>
      </c>
      <c r="P5" s="100">
        <f t="shared" si="0"/>
        <v>30900</v>
      </c>
      <c r="Q5" s="100">
        <f t="shared" si="0"/>
        <v>14580</v>
      </c>
      <c r="R5" s="100">
        <f t="shared" si="0"/>
        <v>45480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447744</v>
      </c>
      <c r="X5" s="100">
        <f t="shared" si="0"/>
        <v>775947</v>
      </c>
      <c r="Y5" s="100">
        <f t="shared" si="0"/>
        <v>-328203</v>
      </c>
      <c r="Z5" s="137">
        <f>+IF(X5&lt;&gt;0,+(Y5/X5)*100,0)</f>
        <v>-42.297089878561295</v>
      </c>
      <c r="AA5" s="153">
        <f>SUM(AA6:AA8)</f>
        <v>1127696</v>
      </c>
    </row>
    <row r="6" spans="1:27" ht="12.75">
      <c r="A6" s="138" t="s">
        <v>75</v>
      </c>
      <c r="B6" s="136"/>
      <c r="C6" s="155"/>
      <c r="D6" s="155"/>
      <c r="E6" s="156">
        <v>65000</v>
      </c>
      <c r="F6" s="60">
        <v>65000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56250</v>
      </c>
      <c r="Y6" s="60">
        <v>-56250</v>
      </c>
      <c r="Z6" s="140">
        <v>-100</v>
      </c>
      <c r="AA6" s="62">
        <v>65000</v>
      </c>
    </row>
    <row r="7" spans="1:27" ht="12.75">
      <c r="A7" s="138" t="s">
        <v>76</v>
      </c>
      <c r="B7" s="136"/>
      <c r="C7" s="157"/>
      <c r="D7" s="157"/>
      <c r="E7" s="158">
        <v>222700</v>
      </c>
      <c r="F7" s="159">
        <v>222700</v>
      </c>
      <c r="G7" s="159"/>
      <c r="H7" s="159"/>
      <c r="I7" s="159"/>
      <c r="J7" s="159"/>
      <c r="K7" s="159">
        <v>8376</v>
      </c>
      <c r="L7" s="159">
        <v>8376</v>
      </c>
      <c r="M7" s="159"/>
      <c r="N7" s="159">
        <v>16752</v>
      </c>
      <c r="O7" s="159"/>
      <c r="P7" s="159"/>
      <c r="Q7" s="159">
        <v>5460</v>
      </c>
      <c r="R7" s="159">
        <v>5460</v>
      </c>
      <c r="S7" s="159"/>
      <c r="T7" s="159"/>
      <c r="U7" s="159"/>
      <c r="V7" s="159"/>
      <c r="W7" s="159">
        <v>22212</v>
      </c>
      <c r="X7" s="159">
        <v>214700</v>
      </c>
      <c r="Y7" s="159">
        <v>-192488</v>
      </c>
      <c r="Z7" s="141">
        <v>-89.65</v>
      </c>
      <c r="AA7" s="225">
        <v>222700</v>
      </c>
    </row>
    <row r="8" spans="1:27" ht="12.75">
      <c r="A8" s="138" t="s">
        <v>77</v>
      </c>
      <c r="B8" s="136"/>
      <c r="C8" s="155"/>
      <c r="D8" s="155"/>
      <c r="E8" s="156">
        <v>839996</v>
      </c>
      <c r="F8" s="60">
        <v>839996</v>
      </c>
      <c r="G8" s="60">
        <v>172111</v>
      </c>
      <c r="H8" s="60">
        <v>35679</v>
      </c>
      <c r="I8" s="60"/>
      <c r="J8" s="60">
        <v>207790</v>
      </c>
      <c r="K8" s="60"/>
      <c r="L8" s="60">
        <v>15965</v>
      </c>
      <c r="M8" s="60">
        <v>161757</v>
      </c>
      <c r="N8" s="60">
        <v>177722</v>
      </c>
      <c r="O8" s="60"/>
      <c r="P8" s="60">
        <v>30900</v>
      </c>
      <c r="Q8" s="60">
        <v>9120</v>
      </c>
      <c r="R8" s="60">
        <v>40020</v>
      </c>
      <c r="S8" s="60"/>
      <c r="T8" s="60"/>
      <c r="U8" s="60"/>
      <c r="V8" s="60"/>
      <c r="W8" s="60">
        <v>425532</v>
      </c>
      <c r="X8" s="60">
        <v>504997</v>
      </c>
      <c r="Y8" s="60">
        <v>-79465</v>
      </c>
      <c r="Z8" s="140">
        <v>-15.74</v>
      </c>
      <c r="AA8" s="62">
        <v>839996</v>
      </c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32978492</v>
      </c>
      <c r="F9" s="100">
        <f t="shared" si="1"/>
        <v>32978492</v>
      </c>
      <c r="G9" s="100">
        <f t="shared" si="1"/>
        <v>81995</v>
      </c>
      <c r="H9" s="100">
        <f t="shared" si="1"/>
        <v>4859871</v>
      </c>
      <c r="I9" s="100">
        <f t="shared" si="1"/>
        <v>1932387</v>
      </c>
      <c r="J9" s="100">
        <f t="shared" si="1"/>
        <v>6874253</v>
      </c>
      <c r="K9" s="100">
        <f t="shared" si="1"/>
        <v>1967983</v>
      </c>
      <c r="L9" s="100">
        <f t="shared" si="1"/>
        <v>1167403</v>
      </c>
      <c r="M9" s="100">
        <f t="shared" si="1"/>
        <v>1723906</v>
      </c>
      <c r="N9" s="100">
        <f t="shared" si="1"/>
        <v>4859292</v>
      </c>
      <c r="O9" s="100">
        <f t="shared" si="1"/>
        <v>0</v>
      </c>
      <c r="P9" s="100">
        <f t="shared" si="1"/>
        <v>0</v>
      </c>
      <c r="Q9" s="100">
        <f t="shared" si="1"/>
        <v>3272363</v>
      </c>
      <c r="R9" s="100">
        <f t="shared" si="1"/>
        <v>3272363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15005908</v>
      </c>
      <c r="X9" s="100">
        <f t="shared" si="1"/>
        <v>25689273</v>
      </c>
      <c r="Y9" s="100">
        <f t="shared" si="1"/>
        <v>-10683365</v>
      </c>
      <c r="Z9" s="137">
        <f>+IF(X9&lt;&gt;0,+(Y9/X9)*100,0)</f>
        <v>-41.58687168764955</v>
      </c>
      <c r="AA9" s="102">
        <f>SUM(AA10:AA14)</f>
        <v>32978492</v>
      </c>
    </row>
    <row r="10" spans="1:27" ht="12.75">
      <c r="A10" s="138" t="s">
        <v>79</v>
      </c>
      <c r="B10" s="136"/>
      <c r="C10" s="155"/>
      <c r="D10" s="155"/>
      <c r="E10" s="156">
        <v>32388492</v>
      </c>
      <c r="F10" s="60">
        <v>32388492</v>
      </c>
      <c r="G10" s="60">
        <v>80172</v>
      </c>
      <c r="H10" s="60">
        <v>4851788</v>
      </c>
      <c r="I10" s="60">
        <v>1932387</v>
      </c>
      <c r="J10" s="60">
        <v>6864347</v>
      </c>
      <c r="K10" s="60">
        <v>1752651</v>
      </c>
      <c r="L10" s="60">
        <v>1167403</v>
      </c>
      <c r="M10" s="60">
        <v>1628515</v>
      </c>
      <c r="N10" s="60">
        <v>4548569</v>
      </c>
      <c r="O10" s="60"/>
      <c r="P10" s="60"/>
      <c r="Q10" s="60">
        <v>1757585</v>
      </c>
      <c r="R10" s="60">
        <v>1757585</v>
      </c>
      <c r="S10" s="60"/>
      <c r="T10" s="60"/>
      <c r="U10" s="60"/>
      <c r="V10" s="60"/>
      <c r="W10" s="60">
        <v>13170501</v>
      </c>
      <c r="X10" s="60">
        <v>25099273</v>
      </c>
      <c r="Y10" s="60">
        <v>-11928772</v>
      </c>
      <c r="Z10" s="140">
        <v>-47.53</v>
      </c>
      <c r="AA10" s="62">
        <v>32388492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>
        <v>590000</v>
      </c>
      <c r="F12" s="60">
        <v>590000</v>
      </c>
      <c r="G12" s="60">
        <v>1823</v>
      </c>
      <c r="H12" s="60">
        <v>8083</v>
      </c>
      <c r="I12" s="60"/>
      <c r="J12" s="60">
        <v>9906</v>
      </c>
      <c r="K12" s="60">
        <v>215332</v>
      </c>
      <c r="L12" s="60"/>
      <c r="M12" s="60">
        <v>95391</v>
      </c>
      <c r="N12" s="60">
        <v>310723</v>
      </c>
      <c r="O12" s="60"/>
      <c r="P12" s="60"/>
      <c r="Q12" s="60">
        <v>1514778</v>
      </c>
      <c r="R12" s="60">
        <v>1514778</v>
      </c>
      <c r="S12" s="60"/>
      <c r="T12" s="60"/>
      <c r="U12" s="60"/>
      <c r="V12" s="60"/>
      <c r="W12" s="60">
        <v>1835407</v>
      </c>
      <c r="X12" s="60">
        <v>590000</v>
      </c>
      <c r="Y12" s="60">
        <v>1245407</v>
      </c>
      <c r="Z12" s="140">
        <v>211.09</v>
      </c>
      <c r="AA12" s="62">
        <v>590000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51979171</v>
      </c>
      <c r="F15" s="100">
        <f t="shared" si="2"/>
        <v>51979171</v>
      </c>
      <c r="G15" s="100">
        <f t="shared" si="2"/>
        <v>1742093</v>
      </c>
      <c r="H15" s="100">
        <f t="shared" si="2"/>
        <v>3992908</v>
      </c>
      <c r="I15" s="100">
        <f t="shared" si="2"/>
        <v>4327359</v>
      </c>
      <c r="J15" s="100">
        <f t="shared" si="2"/>
        <v>10062360</v>
      </c>
      <c r="K15" s="100">
        <f t="shared" si="2"/>
        <v>5876178</v>
      </c>
      <c r="L15" s="100">
        <f t="shared" si="2"/>
        <v>4936204</v>
      </c>
      <c r="M15" s="100">
        <f t="shared" si="2"/>
        <v>1766224</v>
      </c>
      <c r="N15" s="100">
        <f t="shared" si="2"/>
        <v>12578606</v>
      </c>
      <c r="O15" s="100">
        <f t="shared" si="2"/>
        <v>473624</v>
      </c>
      <c r="P15" s="100">
        <f t="shared" si="2"/>
        <v>0</v>
      </c>
      <c r="Q15" s="100">
        <f t="shared" si="2"/>
        <v>5729186</v>
      </c>
      <c r="R15" s="100">
        <f t="shared" si="2"/>
        <v>6202810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28843776</v>
      </c>
      <c r="X15" s="100">
        <f t="shared" si="2"/>
        <v>39779172</v>
      </c>
      <c r="Y15" s="100">
        <f t="shared" si="2"/>
        <v>-10935396</v>
      </c>
      <c r="Z15" s="137">
        <f>+IF(X15&lt;&gt;0,+(Y15/X15)*100,0)</f>
        <v>-27.490255453280927</v>
      </c>
      <c r="AA15" s="102">
        <f>SUM(AA16:AA18)</f>
        <v>51979171</v>
      </c>
    </row>
    <row r="16" spans="1:27" ht="12.75">
      <c r="A16" s="138" t="s">
        <v>85</v>
      </c>
      <c r="B16" s="136"/>
      <c r="C16" s="155"/>
      <c r="D16" s="155"/>
      <c r="E16" s="156">
        <v>100000</v>
      </c>
      <c r="F16" s="60">
        <v>100000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100000</v>
      </c>
      <c r="Y16" s="60">
        <v>-100000</v>
      </c>
      <c r="Z16" s="140">
        <v>-100</v>
      </c>
      <c r="AA16" s="62">
        <v>100000</v>
      </c>
    </row>
    <row r="17" spans="1:27" ht="12.75">
      <c r="A17" s="138" t="s">
        <v>86</v>
      </c>
      <c r="B17" s="136"/>
      <c r="C17" s="155"/>
      <c r="D17" s="155"/>
      <c r="E17" s="156">
        <v>51879171</v>
      </c>
      <c r="F17" s="60">
        <v>51879171</v>
      </c>
      <c r="G17" s="60">
        <v>1742093</v>
      </c>
      <c r="H17" s="60">
        <v>3992908</v>
      </c>
      <c r="I17" s="60">
        <v>4327359</v>
      </c>
      <c r="J17" s="60">
        <v>10062360</v>
      </c>
      <c r="K17" s="60">
        <v>5876178</v>
      </c>
      <c r="L17" s="60">
        <v>4936204</v>
      </c>
      <c r="M17" s="60">
        <v>1766224</v>
      </c>
      <c r="N17" s="60">
        <v>12578606</v>
      </c>
      <c r="O17" s="60">
        <v>473624</v>
      </c>
      <c r="P17" s="60"/>
      <c r="Q17" s="60">
        <v>5729186</v>
      </c>
      <c r="R17" s="60">
        <v>6202810</v>
      </c>
      <c r="S17" s="60"/>
      <c r="T17" s="60"/>
      <c r="U17" s="60"/>
      <c r="V17" s="60"/>
      <c r="W17" s="60">
        <v>28843776</v>
      </c>
      <c r="X17" s="60">
        <v>39679172</v>
      </c>
      <c r="Y17" s="60">
        <v>-10835396</v>
      </c>
      <c r="Z17" s="140">
        <v>-27.31</v>
      </c>
      <c r="AA17" s="62">
        <v>51879171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2700000</v>
      </c>
      <c r="F19" s="100">
        <f t="shared" si="3"/>
        <v>2700000</v>
      </c>
      <c r="G19" s="100">
        <f t="shared" si="3"/>
        <v>27793</v>
      </c>
      <c r="H19" s="100">
        <f t="shared" si="3"/>
        <v>5330429</v>
      </c>
      <c r="I19" s="100">
        <f t="shared" si="3"/>
        <v>0</v>
      </c>
      <c r="J19" s="100">
        <f t="shared" si="3"/>
        <v>5358222</v>
      </c>
      <c r="K19" s="100">
        <f t="shared" si="3"/>
        <v>1470919</v>
      </c>
      <c r="L19" s="100">
        <f t="shared" si="3"/>
        <v>67185</v>
      </c>
      <c r="M19" s="100">
        <f t="shared" si="3"/>
        <v>12490655</v>
      </c>
      <c r="N19" s="100">
        <f t="shared" si="3"/>
        <v>14028759</v>
      </c>
      <c r="O19" s="100">
        <f t="shared" si="3"/>
        <v>111150</v>
      </c>
      <c r="P19" s="100">
        <f t="shared" si="3"/>
        <v>0</v>
      </c>
      <c r="Q19" s="100">
        <f t="shared" si="3"/>
        <v>8645142</v>
      </c>
      <c r="R19" s="100">
        <f t="shared" si="3"/>
        <v>8756292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28143273</v>
      </c>
      <c r="X19" s="100">
        <f t="shared" si="3"/>
        <v>2500000</v>
      </c>
      <c r="Y19" s="100">
        <f t="shared" si="3"/>
        <v>25643273</v>
      </c>
      <c r="Z19" s="137">
        <f>+IF(X19&lt;&gt;0,+(Y19/X19)*100,0)</f>
        <v>1025.73092</v>
      </c>
      <c r="AA19" s="102">
        <f>SUM(AA20:AA23)</f>
        <v>2700000</v>
      </c>
    </row>
    <row r="20" spans="1:27" ht="12.75">
      <c r="A20" s="138" t="s">
        <v>89</v>
      </c>
      <c r="B20" s="136"/>
      <c r="C20" s="155"/>
      <c r="D20" s="155"/>
      <c r="E20" s="156">
        <v>100000</v>
      </c>
      <c r="F20" s="60">
        <v>100000</v>
      </c>
      <c r="G20" s="60">
        <v>27793</v>
      </c>
      <c r="H20" s="60">
        <v>5330429</v>
      </c>
      <c r="I20" s="60"/>
      <c r="J20" s="60">
        <v>5358222</v>
      </c>
      <c r="K20" s="60">
        <v>1470919</v>
      </c>
      <c r="L20" s="60">
        <v>67185</v>
      </c>
      <c r="M20" s="60">
        <v>12490655</v>
      </c>
      <c r="N20" s="60">
        <v>14028759</v>
      </c>
      <c r="O20" s="60"/>
      <c r="P20" s="60"/>
      <c r="Q20" s="60">
        <v>8645142</v>
      </c>
      <c r="R20" s="60">
        <v>8645142</v>
      </c>
      <c r="S20" s="60"/>
      <c r="T20" s="60"/>
      <c r="U20" s="60"/>
      <c r="V20" s="60"/>
      <c r="W20" s="60">
        <v>28032123</v>
      </c>
      <c r="X20" s="60"/>
      <c r="Y20" s="60">
        <v>28032123</v>
      </c>
      <c r="Z20" s="140"/>
      <c r="AA20" s="62">
        <v>100000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>
        <v>2600000</v>
      </c>
      <c r="F23" s="60">
        <v>2600000</v>
      </c>
      <c r="G23" s="60"/>
      <c r="H23" s="60"/>
      <c r="I23" s="60"/>
      <c r="J23" s="60"/>
      <c r="K23" s="60"/>
      <c r="L23" s="60"/>
      <c r="M23" s="60"/>
      <c r="N23" s="60"/>
      <c r="O23" s="60">
        <v>111150</v>
      </c>
      <c r="P23" s="60"/>
      <c r="Q23" s="60"/>
      <c r="R23" s="60">
        <v>111150</v>
      </c>
      <c r="S23" s="60"/>
      <c r="T23" s="60"/>
      <c r="U23" s="60"/>
      <c r="V23" s="60"/>
      <c r="W23" s="60">
        <v>111150</v>
      </c>
      <c r="X23" s="60">
        <v>2500000</v>
      </c>
      <c r="Y23" s="60">
        <v>-2388850</v>
      </c>
      <c r="Z23" s="140">
        <v>-95.55</v>
      </c>
      <c r="AA23" s="62">
        <v>2600000</v>
      </c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88785359</v>
      </c>
      <c r="F25" s="219">
        <f t="shared" si="4"/>
        <v>88785359</v>
      </c>
      <c r="G25" s="219">
        <f t="shared" si="4"/>
        <v>2023992</v>
      </c>
      <c r="H25" s="219">
        <f t="shared" si="4"/>
        <v>14218887</v>
      </c>
      <c r="I25" s="219">
        <f t="shared" si="4"/>
        <v>6259746</v>
      </c>
      <c r="J25" s="219">
        <f t="shared" si="4"/>
        <v>22502625</v>
      </c>
      <c r="K25" s="219">
        <f t="shared" si="4"/>
        <v>9323456</v>
      </c>
      <c r="L25" s="219">
        <f t="shared" si="4"/>
        <v>6195133</v>
      </c>
      <c r="M25" s="219">
        <f t="shared" si="4"/>
        <v>16142542</v>
      </c>
      <c r="N25" s="219">
        <f t="shared" si="4"/>
        <v>31661131</v>
      </c>
      <c r="O25" s="219">
        <f t="shared" si="4"/>
        <v>584774</v>
      </c>
      <c r="P25" s="219">
        <f t="shared" si="4"/>
        <v>30900</v>
      </c>
      <c r="Q25" s="219">
        <f t="shared" si="4"/>
        <v>17661271</v>
      </c>
      <c r="R25" s="219">
        <f t="shared" si="4"/>
        <v>18276945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72440701</v>
      </c>
      <c r="X25" s="219">
        <f t="shared" si="4"/>
        <v>68744392</v>
      </c>
      <c r="Y25" s="219">
        <f t="shared" si="4"/>
        <v>3696309</v>
      </c>
      <c r="Z25" s="231">
        <f>+IF(X25&lt;&gt;0,+(Y25/X25)*100,0)</f>
        <v>5.376888052191952</v>
      </c>
      <c r="AA25" s="232">
        <f>+AA5+AA9+AA15+AA19+AA24</f>
        <v>88785359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/>
      <c r="D28" s="155"/>
      <c r="E28" s="156">
        <v>47778000</v>
      </c>
      <c r="F28" s="60">
        <v>47778000</v>
      </c>
      <c r="G28" s="60"/>
      <c r="H28" s="60">
        <v>5330429</v>
      </c>
      <c r="I28" s="60">
        <v>4307225</v>
      </c>
      <c r="J28" s="60">
        <v>9637654</v>
      </c>
      <c r="K28" s="60">
        <v>6494245</v>
      </c>
      <c r="L28" s="60">
        <v>4353249</v>
      </c>
      <c r="M28" s="60">
        <v>13248669</v>
      </c>
      <c r="N28" s="60">
        <v>24096163</v>
      </c>
      <c r="O28" s="60"/>
      <c r="P28" s="60"/>
      <c r="Q28" s="60">
        <v>9986455</v>
      </c>
      <c r="R28" s="60">
        <v>9986455</v>
      </c>
      <c r="S28" s="60"/>
      <c r="T28" s="60"/>
      <c r="U28" s="60"/>
      <c r="V28" s="60"/>
      <c r="W28" s="60">
        <v>43720272</v>
      </c>
      <c r="X28" s="60"/>
      <c r="Y28" s="60">
        <v>43720272</v>
      </c>
      <c r="Z28" s="140"/>
      <c r="AA28" s="155">
        <v>47778000</v>
      </c>
    </row>
    <row r="29" spans="1:27" ht="12.75">
      <c r="A29" s="234" t="s">
        <v>134</v>
      </c>
      <c r="B29" s="136"/>
      <c r="C29" s="155"/>
      <c r="D29" s="155"/>
      <c r="E29" s="156">
        <v>8611000</v>
      </c>
      <c r="F29" s="60">
        <v>8611000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>
        <v>4719545</v>
      </c>
      <c r="R29" s="60">
        <v>4719545</v>
      </c>
      <c r="S29" s="60"/>
      <c r="T29" s="60"/>
      <c r="U29" s="60"/>
      <c r="V29" s="60"/>
      <c r="W29" s="60">
        <v>4719545</v>
      </c>
      <c r="X29" s="60"/>
      <c r="Y29" s="60">
        <v>4719545</v>
      </c>
      <c r="Z29" s="140"/>
      <c r="AA29" s="62">
        <v>8611000</v>
      </c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56389000</v>
      </c>
      <c r="F32" s="77">
        <f t="shared" si="5"/>
        <v>56389000</v>
      </c>
      <c r="G32" s="77">
        <f t="shared" si="5"/>
        <v>0</v>
      </c>
      <c r="H32" s="77">
        <f t="shared" si="5"/>
        <v>5330429</v>
      </c>
      <c r="I32" s="77">
        <f t="shared" si="5"/>
        <v>4307225</v>
      </c>
      <c r="J32" s="77">
        <f t="shared" si="5"/>
        <v>9637654</v>
      </c>
      <c r="K32" s="77">
        <f t="shared" si="5"/>
        <v>6494245</v>
      </c>
      <c r="L32" s="77">
        <f t="shared" si="5"/>
        <v>4353249</v>
      </c>
      <c r="M32" s="77">
        <f t="shared" si="5"/>
        <v>13248669</v>
      </c>
      <c r="N32" s="77">
        <f t="shared" si="5"/>
        <v>24096163</v>
      </c>
      <c r="O32" s="77">
        <f t="shared" si="5"/>
        <v>0</v>
      </c>
      <c r="P32" s="77">
        <f t="shared" si="5"/>
        <v>0</v>
      </c>
      <c r="Q32" s="77">
        <f t="shared" si="5"/>
        <v>14706000</v>
      </c>
      <c r="R32" s="77">
        <f t="shared" si="5"/>
        <v>14706000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48439817</v>
      </c>
      <c r="X32" s="77">
        <f t="shared" si="5"/>
        <v>0</v>
      </c>
      <c r="Y32" s="77">
        <f t="shared" si="5"/>
        <v>48439817</v>
      </c>
      <c r="Z32" s="212">
        <f>+IF(X32&lt;&gt;0,+(Y32/X32)*100,0)</f>
        <v>0</v>
      </c>
      <c r="AA32" s="79">
        <f>SUM(AA28:AA31)</f>
        <v>56389000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/>
      <c r="D35" s="155"/>
      <c r="E35" s="156">
        <v>32396359</v>
      </c>
      <c r="F35" s="60">
        <v>32396359</v>
      </c>
      <c r="G35" s="60">
        <v>2023992</v>
      </c>
      <c r="H35" s="60">
        <v>8888458</v>
      </c>
      <c r="I35" s="60">
        <v>1952521</v>
      </c>
      <c r="J35" s="60">
        <v>12864971</v>
      </c>
      <c r="K35" s="60">
        <v>2829211</v>
      </c>
      <c r="L35" s="60">
        <v>1841884</v>
      </c>
      <c r="M35" s="60">
        <v>2893873</v>
      </c>
      <c r="N35" s="60">
        <v>7564968</v>
      </c>
      <c r="O35" s="60">
        <v>584774</v>
      </c>
      <c r="P35" s="60">
        <v>30900</v>
      </c>
      <c r="Q35" s="60">
        <v>2955271</v>
      </c>
      <c r="R35" s="60">
        <v>3570945</v>
      </c>
      <c r="S35" s="60"/>
      <c r="T35" s="60"/>
      <c r="U35" s="60"/>
      <c r="V35" s="60"/>
      <c r="W35" s="60">
        <v>24000884</v>
      </c>
      <c r="X35" s="60"/>
      <c r="Y35" s="60">
        <v>24000884</v>
      </c>
      <c r="Z35" s="140"/>
      <c r="AA35" s="62">
        <v>32396359</v>
      </c>
    </row>
    <row r="36" spans="1:27" ht="12.7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88785359</v>
      </c>
      <c r="F36" s="220">
        <f t="shared" si="6"/>
        <v>88785359</v>
      </c>
      <c r="G36" s="220">
        <f t="shared" si="6"/>
        <v>2023992</v>
      </c>
      <c r="H36" s="220">
        <f t="shared" si="6"/>
        <v>14218887</v>
      </c>
      <c r="I36" s="220">
        <f t="shared" si="6"/>
        <v>6259746</v>
      </c>
      <c r="J36" s="220">
        <f t="shared" si="6"/>
        <v>22502625</v>
      </c>
      <c r="K36" s="220">
        <f t="shared" si="6"/>
        <v>9323456</v>
      </c>
      <c r="L36" s="220">
        <f t="shared" si="6"/>
        <v>6195133</v>
      </c>
      <c r="M36" s="220">
        <f t="shared" si="6"/>
        <v>16142542</v>
      </c>
      <c r="N36" s="220">
        <f t="shared" si="6"/>
        <v>31661131</v>
      </c>
      <c r="O36" s="220">
        <f t="shared" si="6"/>
        <v>584774</v>
      </c>
      <c r="P36" s="220">
        <f t="shared" si="6"/>
        <v>30900</v>
      </c>
      <c r="Q36" s="220">
        <f t="shared" si="6"/>
        <v>17661271</v>
      </c>
      <c r="R36" s="220">
        <f t="shared" si="6"/>
        <v>18276945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72440701</v>
      </c>
      <c r="X36" s="220">
        <f t="shared" si="6"/>
        <v>0</v>
      </c>
      <c r="Y36" s="220">
        <f t="shared" si="6"/>
        <v>72440701</v>
      </c>
      <c r="Z36" s="221">
        <f>+IF(X36&lt;&gt;0,+(Y36/X36)*100,0)</f>
        <v>0</v>
      </c>
      <c r="AA36" s="239">
        <f>SUM(AA32:AA35)</f>
        <v>88785359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257091</v>
      </c>
      <c r="D6" s="155"/>
      <c r="E6" s="59">
        <v>128800322</v>
      </c>
      <c r="F6" s="60">
        <v>128800322</v>
      </c>
      <c r="G6" s="60">
        <v>81566479</v>
      </c>
      <c r="H6" s="60">
        <v>-18484234</v>
      </c>
      <c r="I6" s="60">
        <v>-30948882</v>
      </c>
      <c r="J6" s="60">
        <v>-30948882</v>
      </c>
      <c r="K6" s="60">
        <v>-45287319</v>
      </c>
      <c r="L6" s="60">
        <v>-58103660</v>
      </c>
      <c r="M6" s="60"/>
      <c r="N6" s="60"/>
      <c r="O6" s="60"/>
      <c r="P6" s="60">
        <v>-20954806</v>
      </c>
      <c r="Q6" s="60">
        <v>-4640730</v>
      </c>
      <c r="R6" s="60">
        <v>-4640730</v>
      </c>
      <c r="S6" s="60"/>
      <c r="T6" s="60"/>
      <c r="U6" s="60"/>
      <c r="V6" s="60"/>
      <c r="W6" s="60">
        <v>-4640730</v>
      </c>
      <c r="X6" s="60">
        <v>96600242</v>
      </c>
      <c r="Y6" s="60">
        <v>-101240972</v>
      </c>
      <c r="Z6" s="140">
        <v>-104.8</v>
      </c>
      <c r="AA6" s="62">
        <v>128800322</v>
      </c>
    </row>
    <row r="7" spans="1:27" ht="12.75">
      <c r="A7" s="249" t="s">
        <v>144</v>
      </c>
      <c r="B7" s="182"/>
      <c r="C7" s="155">
        <v>118512071</v>
      </c>
      <c r="D7" s="155"/>
      <c r="E7" s="59">
        <v>160621180</v>
      </c>
      <c r="F7" s="60">
        <v>160621180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120465885</v>
      </c>
      <c r="Y7" s="60">
        <v>-120465885</v>
      </c>
      <c r="Z7" s="140">
        <v>-100</v>
      </c>
      <c r="AA7" s="62">
        <v>160621180</v>
      </c>
    </row>
    <row r="8" spans="1:27" ht="12.75">
      <c r="A8" s="249" t="s">
        <v>145</v>
      </c>
      <c r="B8" s="182"/>
      <c r="C8" s="155">
        <v>11231143</v>
      </c>
      <c r="D8" s="155"/>
      <c r="E8" s="59">
        <v>27449667</v>
      </c>
      <c r="F8" s="60">
        <v>27449667</v>
      </c>
      <c r="G8" s="60">
        <v>21320307</v>
      </c>
      <c r="H8" s="60">
        <v>-8476720</v>
      </c>
      <c r="I8" s="60">
        <v>-9966962</v>
      </c>
      <c r="J8" s="60">
        <v>-9966962</v>
      </c>
      <c r="K8" s="60">
        <v>-10445520</v>
      </c>
      <c r="L8" s="60">
        <v>-10152995</v>
      </c>
      <c r="M8" s="60"/>
      <c r="N8" s="60"/>
      <c r="O8" s="60"/>
      <c r="P8" s="60">
        <v>-15995587</v>
      </c>
      <c r="Q8" s="60">
        <v>-16139865</v>
      </c>
      <c r="R8" s="60">
        <v>-16139865</v>
      </c>
      <c r="S8" s="60"/>
      <c r="T8" s="60"/>
      <c r="U8" s="60"/>
      <c r="V8" s="60"/>
      <c r="W8" s="60">
        <v>-16139865</v>
      </c>
      <c r="X8" s="60">
        <v>20587250</v>
      </c>
      <c r="Y8" s="60">
        <v>-36727115</v>
      </c>
      <c r="Z8" s="140">
        <v>-178.4</v>
      </c>
      <c r="AA8" s="62">
        <v>27449667</v>
      </c>
    </row>
    <row r="9" spans="1:27" ht="12.75">
      <c r="A9" s="249" t="s">
        <v>146</v>
      </c>
      <c r="B9" s="182"/>
      <c r="C9" s="155">
        <v>19611576</v>
      </c>
      <c r="D9" s="155"/>
      <c r="E9" s="59"/>
      <c r="F9" s="60"/>
      <c r="G9" s="60">
        <v>474955</v>
      </c>
      <c r="H9" s="60">
        <v>2975610</v>
      </c>
      <c r="I9" s="60">
        <v>4361035</v>
      </c>
      <c r="J9" s="60">
        <v>4361035</v>
      </c>
      <c r="K9" s="60">
        <v>6005029</v>
      </c>
      <c r="L9" s="60">
        <v>7277346</v>
      </c>
      <c r="M9" s="60"/>
      <c r="N9" s="60"/>
      <c r="O9" s="60"/>
      <c r="P9" s="60">
        <v>10212263</v>
      </c>
      <c r="Q9" s="60">
        <v>12887143</v>
      </c>
      <c r="R9" s="60">
        <v>12887143</v>
      </c>
      <c r="S9" s="60"/>
      <c r="T9" s="60"/>
      <c r="U9" s="60"/>
      <c r="V9" s="60"/>
      <c r="W9" s="60">
        <v>12887143</v>
      </c>
      <c r="X9" s="60"/>
      <c r="Y9" s="60">
        <v>12887143</v>
      </c>
      <c r="Z9" s="140"/>
      <c r="AA9" s="62"/>
    </row>
    <row r="10" spans="1:27" ht="12.75">
      <c r="A10" s="249" t="s">
        <v>147</v>
      </c>
      <c r="B10" s="182"/>
      <c r="C10" s="155">
        <v>11945446</v>
      </c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1114778</v>
      </c>
      <c r="D11" s="155"/>
      <c r="E11" s="59">
        <v>3685383</v>
      </c>
      <c r="F11" s="60">
        <v>3685383</v>
      </c>
      <c r="G11" s="60">
        <v>-4649</v>
      </c>
      <c r="H11" s="60">
        <v>-41688</v>
      </c>
      <c r="I11" s="60">
        <v>-38721</v>
      </c>
      <c r="J11" s="60">
        <v>-38721</v>
      </c>
      <c r="K11" s="60">
        <v>52829</v>
      </c>
      <c r="L11" s="60">
        <v>78006</v>
      </c>
      <c r="M11" s="60"/>
      <c r="N11" s="60"/>
      <c r="O11" s="60"/>
      <c r="P11" s="60">
        <v>56233</v>
      </c>
      <c r="Q11" s="60">
        <v>33866</v>
      </c>
      <c r="R11" s="60">
        <v>33866</v>
      </c>
      <c r="S11" s="60"/>
      <c r="T11" s="60"/>
      <c r="U11" s="60"/>
      <c r="V11" s="60"/>
      <c r="W11" s="60">
        <v>33866</v>
      </c>
      <c r="X11" s="60">
        <v>2764037</v>
      </c>
      <c r="Y11" s="60">
        <v>-2730171</v>
      </c>
      <c r="Z11" s="140">
        <v>-98.77</v>
      </c>
      <c r="AA11" s="62">
        <v>3685383</v>
      </c>
    </row>
    <row r="12" spans="1:27" ht="12.75">
      <c r="A12" s="250" t="s">
        <v>56</v>
      </c>
      <c r="B12" s="251"/>
      <c r="C12" s="168">
        <f aca="true" t="shared" si="0" ref="C12:Y12">SUM(C6:C11)</f>
        <v>162672105</v>
      </c>
      <c r="D12" s="168">
        <f>SUM(D6:D11)</f>
        <v>0</v>
      </c>
      <c r="E12" s="72">
        <f t="shared" si="0"/>
        <v>320556552</v>
      </c>
      <c r="F12" s="73">
        <f t="shared" si="0"/>
        <v>320556552</v>
      </c>
      <c r="G12" s="73">
        <f t="shared" si="0"/>
        <v>103357092</v>
      </c>
      <c r="H12" s="73">
        <f t="shared" si="0"/>
        <v>-24027032</v>
      </c>
      <c r="I12" s="73">
        <f t="shared" si="0"/>
        <v>-36593530</v>
      </c>
      <c r="J12" s="73">
        <f t="shared" si="0"/>
        <v>-36593530</v>
      </c>
      <c r="K12" s="73">
        <f t="shared" si="0"/>
        <v>-49674981</v>
      </c>
      <c r="L12" s="73">
        <f t="shared" si="0"/>
        <v>-60901303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-26681897</v>
      </c>
      <c r="Q12" s="73">
        <f t="shared" si="0"/>
        <v>-7859586</v>
      </c>
      <c r="R12" s="73">
        <f t="shared" si="0"/>
        <v>-7859586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-7859586</v>
      </c>
      <c r="X12" s="73">
        <f t="shared" si="0"/>
        <v>240417414</v>
      </c>
      <c r="Y12" s="73">
        <f t="shared" si="0"/>
        <v>-248277000</v>
      </c>
      <c r="Z12" s="170">
        <f>+IF(X12&lt;&gt;0,+(Y12/X12)*100,0)</f>
        <v>-103.2691417269799</v>
      </c>
      <c r="AA12" s="74">
        <f>SUM(AA6:AA11)</f>
        <v>320556552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953000</v>
      </c>
      <c r="D17" s="155"/>
      <c r="E17" s="59">
        <v>1021840</v>
      </c>
      <c r="F17" s="60">
        <v>1021840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766380</v>
      </c>
      <c r="Y17" s="60">
        <v>-766380</v>
      </c>
      <c r="Z17" s="140">
        <v>-100</v>
      </c>
      <c r="AA17" s="62">
        <v>1021840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293887738</v>
      </c>
      <c r="D19" s="155"/>
      <c r="E19" s="59">
        <v>312884367</v>
      </c>
      <c r="F19" s="60">
        <v>312884367</v>
      </c>
      <c r="G19" s="60"/>
      <c r="H19" s="60">
        <v>11701172</v>
      </c>
      <c r="I19" s="60">
        <v>17192192</v>
      </c>
      <c r="J19" s="60">
        <v>17192192</v>
      </c>
      <c r="K19" s="60">
        <v>24081788</v>
      </c>
      <c r="L19" s="60">
        <v>29466405</v>
      </c>
      <c r="M19" s="60"/>
      <c r="N19" s="60"/>
      <c r="O19" s="60"/>
      <c r="P19" s="60">
        <v>45578939</v>
      </c>
      <c r="Q19" s="60">
        <v>61718848</v>
      </c>
      <c r="R19" s="60">
        <v>61718848</v>
      </c>
      <c r="S19" s="60"/>
      <c r="T19" s="60"/>
      <c r="U19" s="60"/>
      <c r="V19" s="60"/>
      <c r="W19" s="60">
        <v>61718848</v>
      </c>
      <c r="X19" s="60">
        <v>234663275</v>
      </c>
      <c r="Y19" s="60">
        <v>-172944427</v>
      </c>
      <c r="Z19" s="140">
        <v>-73.7</v>
      </c>
      <c r="AA19" s="62">
        <v>312884367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306757</v>
      </c>
      <c r="D22" s="155"/>
      <c r="E22" s="59">
        <v>460195</v>
      </c>
      <c r="F22" s="60">
        <v>460195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345146</v>
      </c>
      <c r="Y22" s="60">
        <v>-345146</v>
      </c>
      <c r="Z22" s="140">
        <v>-100</v>
      </c>
      <c r="AA22" s="62">
        <v>460195</v>
      </c>
    </row>
    <row r="23" spans="1:27" ht="12.75">
      <c r="A23" s="249" t="s">
        <v>158</v>
      </c>
      <c r="B23" s="182"/>
      <c r="C23" s="155">
        <v>78888</v>
      </c>
      <c r="D23" s="155"/>
      <c r="E23" s="59">
        <v>78888</v>
      </c>
      <c r="F23" s="60">
        <v>78888</v>
      </c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>
        <v>59166</v>
      </c>
      <c r="Y23" s="159">
        <v>-59166</v>
      </c>
      <c r="Z23" s="141">
        <v>-100</v>
      </c>
      <c r="AA23" s="225">
        <v>78888</v>
      </c>
    </row>
    <row r="24" spans="1:27" ht="12.75">
      <c r="A24" s="250" t="s">
        <v>57</v>
      </c>
      <c r="B24" s="253"/>
      <c r="C24" s="168">
        <f aca="true" t="shared" si="1" ref="C24:Y24">SUM(C15:C23)</f>
        <v>295226383</v>
      </c>
      <c r="D24" s="168">
        <f>SUM(D15:D23)</f>
        <v>0</v>
      </c>
      <c r="E24" s="76">
        <f t="shared" si="1"/>
        <v>314445290</v>
      </c>
      <c r="F24" s="77">
        <f t="shared" si="1"/>
        <v>314445290</v>
      </c>
      <c r="G24" s="77">
        <f t="shared" si="1"/>
        <v>0</v>
      </c>
      <c r="H24" s="77">
        <f t="shared" si="1"/>
        <v>11701172</v>
      </c>
      <c r="I24" s="77">
        <f t="shared" si="1"/>
        <v>17192192</v>
      </c>
      <c r="J24" s="77">
        <f t="shared" si="1"/>
        <v>17192192</v>
      </c>
      <c r="K24" s="77">
        <f t="shared" si="1"/>
        <v>24081788</v>
      </c>
      <c r="L24" s="77">
        <f t="shared" si="1"/>
        <v>29466405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45578939</v>
      </c>
      <c r="Q24" s="77">
        <f t="shared" si="1"/>
        <v>61718848</v>
      </c>
      <c r="R24" s="77">
        <f t="shared" si="1"/>
        <v>61718848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61718848</v>
      </c>
      <c r="X24" s="77">
        <f t="shared" si="1"/>
        <v>235833967</v>
      </c>
      <c r="Y24" s="77">
        <f t="shared" si="1"/>
        <v>-174115119</v>
      </c>
      <c r="Z24" s="212">
        <f>+IF(X24&lt;&gt;0,+(Y24/X24)*100,0)</f>
        <v>-73.82953406368303</v>
      </c>
      <c r="AA24" s="79">
        <f>SUM(AA15:AA23)</f>
        <v>314445290</v>
      </c>
    </row>
    <row r="25" spans="1:27" ht="12.75">
      <c r="A25" s="250" t="s">
        <v>159</v>
      </c>
      <c r="B25" s="251"/>
      <c r="C25" s="168">
        <f aca="true" t="shared" si="2" ref="C25:Y25">+C12+C24</f>
        <v>457898488</v>
      </c>
      <c r="D25" s="168">
        <f>+D12+D24</f>
        <v>0</v>
      </c>
      <c r="E25" s="72">
        <f t="shared" si="2"/>
        <v>635001842</v>
      </c>
      <c r="F25" s="73">
        <f t="shared" si="2"/>
        <v>635001842</v>
      </c>
      <c r="G25" s="73">
        <f t="shared" si="2"/>
        <v>103357092</v>
      </c>
      <c r="H25" s="73">
        <f t="shared" si="2"/>
        <v>-12325860</v>
      </c>
      <c r="I25" s="73">
        <f t="shared" si="2"/>
        <v>-19401338</v>
      </c>
      <c r="J25" s="73">
        <f t="shared" si="2"/>
        <v>-19401338</v>
      </c>
      <c r="K25" s="73">
        <f t="shared" si="2"/>
        <v>-25593193</v>
      </c>
      <c r="L25" s="73">
        <f t="shared" si="2"/>
        <v>-31434898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18897042</v>
      </c>
      <c r="Q25" s="73">
        <f t="shared" si="2"/>
        <v>53859262</v>
      </c>
      <c r="R25" s="73">
        <f t="shared" si="2"/>
        <v>53859262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53859262</v>
      </c>
      <c r="X25" s="73">
        <f t="shared" si="2"/>
        <v>476251381</v>
      </c>
      <c r="Y25" s="73">
        <f t="shared" si="2"/>
        <v>-422392119</v>
      </c>
      <c r="Z25" s="170">
        <f>+IF(X25&lt;&gt;0,+(Y25/X25)*100,0)</f>
        <v>-88.69100140205157</v>
      </c>
      <c r="AA25" s="74">
        <f>+AA12+AA24</f>
        <v>635001842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>
        <v>17684</v>
      </c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125643</v>
      </c>
      <c r="D30" s="155"/>
      <c r="E30" s="59">
        <v>122570</v>
      </c>
      <c r="F30" s="60">
        <v>122570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91928</v>
      </c>
      <c r="Y30" s="60">
        <v>-91928</v>
      </c>
      <c r="Z30" s="140">
        <v>-100</v>
      </c>
      <c r="AA30" s="62">
        <v>122570</v>
      </c>
    </row>
    <row r="31" spans="1:27" ht="12.75">
      <c r="A31" s="249" t="s">
        <v>163</v>
      </c>
      <c r="B31" s="182"/>
      <c r="C31" s="155">
        <v>514687</v>
      </c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164</v>
      </c>
      <c r="B32" s="182"/>
      <c r="C32" s="155">
        <v>12488334</v>
      </c>
      <c r="D32" s="155"/>
      <c r="E32" s="59"/>
      <c r="F32" s="60"/>
      <c r="G32" s="60">
        <v>29863137</v>
      </c>
      <c r="H32" s="60">
        <v>-4372449</v>
      </c>
      <c r="I32" s="60">
        <v>-17614581</v>
      </c>
      <c r="J32" s="60">
        <v>-17614581</v>
      </c>
      <c r="K32" s="60">
        <v>-22434662</v>
      </c>
      <c r="L32" s="60">
        <v>-28288454</v>
      </c>
      <c r="M32" s="60"/>
      <c r="N32" s="60"/>
      <c r="O32" s="60"/>
      <c r="P32" s="60">
        <v>-28284898</v>
      </c>
      <c r="Q32" s="60">
        <v>-17920668</v>
      </c>
      <c r="R32" s="60">
        <v>-17920668</v>
      </c>
      <c r="S32" s="60"/>
      <c r="T32" s="60"/>
      <c r="U32" s="60"/>
      <c r="V32" s="60"/>
      <c r="W32" s="60">
        <v>-17920668</v>
      </c>
      <c r="X32" s="60"/>
      <c r="Y32" s="60">
        <v>-17920668</v>
      </c>
      <c r="Z32" s="140"/>
      <c r="AA32" s="62"/>
    </row>
    <row r="33" spans="1:27" ht="12.75">
      <c r="A33" s="249" t="s">
        <v>165</v>
      </c>
      <c r="B33" s="182"/>
      <c r="C33" s="155">
        <v>4254898</v>
      </c>
      <c r="D33" s="155"/>
      <c r="E33" s="59">
        <v>2603298</v>
      </c>
      <c r="F33" s="60">
        <v>2603298</v>
      </c>
      <c r="G33" s="60">
        <v>7146216</v>
      </c>
      <c r="H33" s="60">
        <v>959080</v>
      </c>
      <c r="I33" s="60">
        <v>1114511</v>
      </c>
      <c r="J33" s="60">
        <v>1114511</v>
      </c>
      <c r="K33" s="60">
        <v>1395166</v>
      </c>
      <c r="L33" s="60">
        <v>1708121</v>
      </c>
      <c r="M33" s="60"/>
      <c r="N33" s="60"/>
      <c r="O33" s="60"/>
      <c r="P33" s="60">
        <v>13273772</v>
      </c>
      <c r="Q33" s="60">
        <v>15698336</v>
      </c>
      <c r="R33" s="60">
        <v>15698336</v>
      </c>
      <c r="S33" s="60"/>
      <c r="T33" s="60"/>
      <c r="U33" s="60"/>
      <c r="V33" s="60"/>
      <c r="W33" s="60">
        <v>15698336</v>
      </c>
      <c r="X33" s="60">
        <v>1952474</v>
      </c>
      <c r="Y33" s="60">
        <v>13745862</v>
      </c>
      <c r="Z33" s="140">
        <v>704.02</v>
      </c>
      <c r="AA33" s="62">
        <v>2603298</v>
      </c>
    </row>
    <row r="34" spans="1:27" ht="12.75">
      <c r="A34" s="250" t="s">
        <v>58</v>
      </c>
      <c r="B34" s="251"/>
      <c r="C34" s="168">
        <f aca="true" t="shared" si="3" ref="C34:Y34">SUM(C29:C33)</f>
        <v>17401246</v>
      </c>
      <c r="D34" s="168">
        <f>SUM(D29:D33)</f>
        <v>0</v>
      </c>
      <c r="E34" s="72">
        <f t="shared" si="3"/>
        <v>2725868</v>
      </c>
      <c r="F34" s="73">
        <f t="shared" si="3"/>
        <v>2725868</v>
      </c>
      <c r="G34" s="73">
        <f t="shared" si="3"/>
        <v>37009353</v>
      </c>
      <c r="H34" s="73">
        <f t="shared" si="3"/>
        <v>-3413369</v>
      </c>
      <c r="I34" s="73">
        <f t="shared" si="3"/>
        <v>-16500070</v>
      </c>
      <c r="J34" s="73">
        <f t="shared" si="3"/>
        <v>-16500070</v>
      </c>
      <c r="K34" s="73">
        <f t="shared" si="3"/>
        <v>-21039496</v>
      </c>
      <c r="L34" s="73">
        <f t="shared" si="3"/>
        <v>-26580333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-15011126</v>
      </c>
      <c r="Q34" s="73">
        <f t="shared" si="3"/>
        <v>-2222332</v>
      </c>
      <c r="R34" s="73">
        <f t="shared" si="3"/>
        <v>-2222332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-2222332</v>
      </c>
      <c r="X34" s="73">
        <f t="shared" si="3"/>
        <v>2044402</v>
      </c>
      <c r="Y34" s="73">
        <f t="shared" si="3"/>
        <v>-4266734</v>
      </c>
      <c r="Z34" s="170">
        <f>+IF(X34&lt;&gt;0,+(Y34/X34)*100,0)</f>
        <v>-208.70327851371698</v>
      </c>
      <c r="AA34" s="74">
        <f>SUM(AA29:AA33)</f>
        <v>2725868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9" t="s">
        <v>165</v>
      </c>
      <c r="B38" s="182"/>
      <c r="C38" s="155">
        <v>1384397</v>
      </c>
      <c r="D38" s="155"/>
      <c r="E38" s="59">
        <v>1231991</v>
      </c>
      <c r="F38" s="60">
        <v>1231991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923993</v>
      </c>
      <c r="Y38" s="60">
        <v>-923993</v>
      </c>
      <c r="Z38" s="140">
        <v>-100</v>
      </c>
      <c r="AA38" s="62">
        <v>1231991</v>
      </c>
    </row>
    <row r="39" spans="1:27" ht="12.75">
      <c r="A39" s="250" t="s">
        <v>59</v>
      </c>
      <c r="B39" s="253"/>
      <c r="C39" s="168">
        <f aca="true" t="shared" si="4" ref="C39:Y39">SUM(C37:C38)</f>
        <v>1384397</v>
      </c>
      <c r="D39" s="168">
        <f>SUM(D37:D38)</f>
        <v>0</v>
      </c>
      <c r="E39" s="76">
        <f t="shared" si="4"/>
        <v>1231991</v>
      </c>
      <c r="F39" s="77">
        <f t="shared" si="4"/>
        <v>1231991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923993</v>
      </c>
      <c r="Y39" s="77">
        <f t="shared" si="4"/>
        <v>-923993</v>
      </c>
      <c r="Z39" s="212">
        <f>+IF(X39&lt;&gt;0,+(Y39/X39)*100,0)</f>
        <v>-100</v>
      </c>
      <c r="AA39" s="79">
        <f>SUM(AA37:AA38)</f>
        <v>1231991</v>
      </c>
    </row>
    <row r="40" spans="1:27" ht="12.75">
      <c r="A40" s="250" t="s">
        <v>167</v>
      </c>
      <c r="B40" s="251"/>
      <c r="C40" s="168">
        <f aca="true" t="shared" si="5" ref="C40:Y40">+C34+C39</f>
        <v>18785643</v>
      </c>
      <c r="D40" s="168">
        <f>+D34+D39</f>
        <v>0</v>
      </c>
      <c r="E40" s="72">
        <f t="shared" si="5"/>
        <v>3957859</v>
      </c>
      <c r="F40" s="73">
        <f t="shared" si="5"/>
        <v>3957859</v>
      </c>
      <c r="G40" s="73">
        <f t="shared" si="5"/>
        <v>37009353</v>
      </c>
      <c r="H40" s="73">
        <f t="shared" si="5"/>
        <v>-3413369</v>
      </c>
      <c r="I40" s="73">
        <f t="shared" si="5"/>
        <v>-16500070</v>
      </c>
      <c r="J40" s="73">
        <f t="shared" si="5"/>
        <v>-16500070</v>
      </c>
      <c r="K40" s="73">
        <f t="shared" si="5"/>
        <v>-21039496</v>
      </c>
      <c r="L40" s="73">
        <f t="shared" si="5"/>
        <v>-26580333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-15011126</v>
      </c>
      <c r="Q40" s="73">
        <f t="shared" si="5"/>
        <v>-2222332</v>
      </c>
      <c r="R40" s="73">
        <f t="shared" si="5"/>
        <v>-2222332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-2222332</v>
      </c>
      <c r="X40" s="73">
        <f t="shared" si="5"/>
        <v>2968395</v>
      </c>
      <c r="Y40" s="73">
        <f t="shared" si="5"/>
        <v>-5190727</v>
      </c>
      <c r="Z40" s="170">
        <f>+IF(X40&lt;&gt;0,+(Y40/X40)*100,0)</f>
        <v>-174.86645139881992</v>
      </c>
      <c r="AA40" s="74">
        <f>+AA34+AA39</f>
        <v>3957859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439112845</v>
      </c>
      <c r="D42" s="257">
        <f>+D25-D40</f>
        <v>0</v>
      </c>
      <c r="E42" s="258">
        <f t="shared" si="6"/>
        <v>631043983</v>
      </c>
      <c r="F42" s="259">
        <f t="shared" si="6"/>
        <v>631043983</v>
      </c>
      <c r="G42" s="259">
        <f t="shared" si="6"/>
        <v>66347739</v>
      </c>
      <c r="H42" s="259">
        <f t="shared" si="6"/>
        <v>-8912491</v>
      </c>
      <c r="I42" s="259">
        <f t="shared" si="6"/>
        <v>-2901268</v>
      </c>
      <c r="J42" s="259">
        <f t="shared" si="6"/>
        <v>-2901268</v>
      </c>
      <c r="K42" s="259">
        <f t="shared" si="6"/>
        <v>-4553697</v>
      </c>
      <c r="L42" s="259">
        <f t="shared" si="6"/>
        <v>-4854565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33908168</v>
      </c>
      <c r="Q42" s="259">
        <f t="shared" si="6"/>
        <v>56081594</v>
      </c>
      <c r="R42" s="259">
        <f t="shared" si="6"/>
        <v>56081594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56081594</v>
      </c>
      <c r="X42" s="259">
        <f t="shared" si="6"/>
        <v>473282986</v>
      </c>
      <c r="Y42" s="259">
        <f t="shared" si="6"/>
        <v>-417201392</v>
      </c>
      <c r="Z42" s="260">
        <f>+IF(X42&lt;&gt;0,+(Y42/X42)*100,0)</f>
        <v>-88.15051551420021</v>
      </c>
      <c r="AA42" s="261">
        <f>+AA25-AA40</f>
        <v>631043983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439012639</v>
      </c>
      <c r="D45" s="155"/>
      <c r="E45" s="59">
        <v>631043983</v>
      </c>
      <c r="F45" s="60">
        <v>631043983</v>
      </c>
      <c r="G45" s="60">
        <v>66347739</v>
      </c>
      <c r="H45" s="60">
        <v>-8912491</v>
      </c>
      <c r="I45" s="60">
        <v>-2901268</v>
      </c>
      <c r="J45" s="60">
        <v>-2901268</v>
      </c>
      <c r="K45" s="60">
        <v>-4553697</v>
      </c>
      <c r="L45" s="60">
        <v>-4854565</v>
      </c>
      <c r="M45" s="60"/>
      <c r="N45" s="60"/>
      <c r="O45" s="60"/>
      <c r="P45" s="60">
        <v>33908168</v>
      </c>
      <c r="Q45" s="60">
        <v>56081594</v>
      </c>
      <c r="R45" s="60">
        <v>56081594</v>
      </c>
      <c r="S45" s="60"/>
      <c r="T45" s="60"/>
      <c r="U45" s="60"/>
      <c r="V45" s="60"/>
      <c r="W45" s="60">
        <v>56081594</v>
      </c>
      <c r="X45" s="60">
        <v>473282987</v>
      </c>
      <c r="Y45" s="60">
        <v>-417201393</v>
      </c>
      <c r="Z45" s="139">
        <v>-88.15</v>
      </c>
      <c r="AA45" s="62">
        <v>631043983</v>
      </c>
    </row>
    <row r="46" spans="1:27" ht="12.75">
      <c r="A46" s="249" t="s">
        <v>171</v>
      </c>
      <c r="B46" s="182"/>
      <c r="C46" s="155">
        <v>100206</v>
      </c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439112845</v>
      </c>
      <c r="D48" s="217">
        <f>SUM(D45:D47)</f>
        <v>0</v>
      </c>
      <c r="E48" s="264">
        <f t="shared" si="7"/>
        <v>631043983</v>
      </c>
      <c r="F48" s="219">
        <f t="shared" si="7"/>
        <v>631043983</v>
      </c>
      <c r="G48" s="219">
        <f t="shared" si="7"/>
        <v>66347739</v>
      </c>
      <c r="H48" s="219">
        <f t="shared" si="7"/>
        <v>-8912491</v>
      </c>
      <c r="I48" s="219">
        <f t="shared" si="7"/>
        <v>-2901268</v>
      </c>
      <c r="J48" s="219">
        <f t="shared" si="7"/>
        <v>-2901268</v>
      </c>
      <c r="K48" s="219">
        <f t="shared" si="7"/>
        <v>-4553697</v>
      </c>
      <c r="L48" s="219">
        <f t="shared" si="7"/>
        <v>-4854565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33908168</v>
      </c>
      <c r="Q48" s="219">
        <f t="shared" si="7"/>
        <v>56081594</v>
      </c>
      <c r="R48" s="219">
        <f t="shared" si="7"/>
        <v>56081594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56081594</v>
      </c>
      <c r="X48" s="219">
        <f t="shared" si="7"/>
        <v>473282987</v>
      </c>
      <c r="Y48" s="219">
        <f t="shared" si="7"/>
        <v>-417201393</v>
      </c>
      <c r="Z48" s="265">
        <f>+IF(X48&lt;&gt;0,+(Y48/X48)*100,0)</f>
        <v>-88.15051553923699</v>
      </c>
      <c r="AA48" s="232">
        <f>SUM(AA45:AA47)</f>
        <v>631043983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22006910</v>
      </c>
      <c r="D6" s="155"/>
      <c r="E6" s="59">
        <v>17663892</v>
      </c>
      <c r="F6" s="60">
        <v>17663892</v>
      </c>
      <c r="G6" s="60">
        <v>431843</v>
      </c>
      <c r="H6" s="60">
        <v>9062907</v>
      </c>
      <c r="I6" s="60">
        <v>1809791</v>
      </c>
      <c r="J6" s="60">
        <v>11304541</v>
      </c>
      <c r="K6" s="60">
        <v>660718</v>
      </c>
      <c r="L6" s="60">
        <v>660217</v>
      </c>
      <c r="M6" s="60">
        <v>555105</v>
      </c>
      <c r="N6" s="60">
        <v>1876040</v>
      </c>
      <c r="O6" s="60">
        <v>663813</v>
      </c>
      <c r="P6" s="60">
        <v>555105</v>
      </c>
      <c r="Q6" s="60">
        <v>660509</v>
      </c>
      <c r="R6" s="60">
        <v>1879427</v>
      </c>
      <c r="S6" s="60"/>
      <c r="T6" s="60"/>
      <c r="U6" s="60"/>
      <c r="V6" s="60"/>
      <c r="W6" s="60">
        <v>15060008</v>
      </c>
      <c r="X6" s="60">
        <v>13247919</v>
      </c>
      <c r="Y6" s="60">
        <v>1812089</v>
      </c>
      <c r="Z6" s="140">
        <v>13.68</v>
      </c>
      <c r="AA6" s="62">
        <v>17663892</v>
      </c>
    </row>
    <row r="7" spans="1:27" ht="12.75">
      <c r="A7" s="249" t="s">
        <v>32</v>
      </c>
      <c r="B7" s="182"/>
      <c r="C7" s="155">
        <v>13631465</v>
      </c>
      <c r="D7" s="155"/>
      <c r="E7" s="59">
        <v>17991823</v>
      </c>
      <c r="F7" s="60">
        <v>17991823</v>
      </c>
      <c r="G7" s="60">
        <v>963445</v>
      </c>
      <c r="H7" s="60">
        <v>831090</v>
      </c>
      <c r="I7" s="60">
        <v>1126462</v>
      </c>
      <c r="J7" s="60">
        <v>2920997</v>
      </c>
      <c r="K7" s="60">
        <v>1181489</v>
      </c>
      <c r="L7" s="60">
        <v>892647</v>
      </c>
      <c r="M7" s="60">
        <v>899800</v>
      </c>
      <c r="N7" s="60">
        <v>2973936</v>
      </c>
      <c r="O7" s="60">
        <v>1160466</v>
      </c>
      <c r="P7" s="60">
        <v>899800</v>
      </c>
      <c r="Q7" s="60">
        <v>826163</v>
      </c>
      <c r="R7" s="60">
        <v>2886429</v>
      </c>
      <c r="S7" s="60"/>
      <c r="T7" s="60"/>
      <c r="U7" s="60"/>
      <c r="V7" s="60"/>
      <c r="W7" s="60">
        <v>8781362</v>
      </c>
      <c r="X7" s="60"/>
      <c r="Y7" s="60">
        <v>8781362</v>
      </c>
      <c r="Z7" s="140"/>
      <c r="AA7" s="62">
        <v>17991823</v>
      </c>
    </row>
    <row r="8" spans="1:27" ht="12.75">
      <c r="A8" s="249" t="s">
        <v>178</v>
      </c>
      <c r="B8" s="182"/>
      <c r="C8" s="155">
        <v>3103959</v>
      </c>
      <c r="D8" s="155"/>
      <c r="E8" s="59">
        <v>1974517</v>
      </c>
      <c r="F8" s="60">
        <v>1974517</v>
      </c>
      <c r="G8" s="60">
        <v>96740</v>
      </c>
      <c r="H8" s="60">
        <v>188970</v>
      </c>
      <c r="I8" s="60">
        <v>479721</v>
      </c>
      <c r="J8" s="60">
        <v>765431</v>
      </c>
      <c r="K8" s="60">
        <v>324311</v>
      </c>
      <c r="L8" s="60">
        <v>284327</v>
      </c>
      <c r="M8" s="60">
        <v>410235</v>
      </c>
      <c r="N8" s="60">
        <v>1018873</v>
      </c>
      <c r="O8" s="60">
        <v>265049</v>
      </c>
      <c r="P8" s="60">
        <v>169637</v>
      </c>
      <c r="Q8" s="60">
        <v>197822</v>
      </c>
      <c r="R8" s="60">
        <v>632508</v>
      </c>
      <c r="S8" s="60"/>
      <c r="T8" s="60"/>
      <c r="U8" s="60"/>
      <c r="V8" s="60"/>
      <c r="W8" s="60">
        <v>2416812</v>
      </c>
      <c r="X8" s="60">
        <v>1536274</v>
      </c>
      <c r="Y8" s="60">
        <v>880538</v>
      </c>
      <c r="Z8" s="140">
        <v>57.32</v>
      </c>
      <c r="AA8" s="62">
        <v>1974517</v>
      </c>
    </row>
    <row r="9" spans="1:27" ht="12.75">
      <c r="A9" s="249" t="s">
        <v>179</v>
      </c>
      <c r="B9" s="182"/>
      <c r="C9" s="155">
        <v>142359127</v>
      </c>
      <c r="D9" s="155"/>
      <c r="E9" s="59">
        <v>114939000</v>
      </c>
      <c r="F9" s="60">
        <v>114939000</v>
      </c>
      <c r="G9" s="60">
        <v>45940000</v>
      </c>
      <c r="H9" s="60">
        <v>2924357</v>
      </c>
      <c r="I9" s="60"/>
      <c r="J9" s="60">
        <v>48864357</v>
      </c>
      <c r="K9" s="60"/>
      <c r="L9" s="60">
        <v>319737</v>
      </c>
      <c r="M9" s="60">
        <v>37854939</v>
      </c>
      <c r="N9" s="60">
        <v>38174676</v>
      </c>
      <c r="O9" s="60">
        <v>524433</v>
      </c>
      <c r="P9" s="60"/>
      <c r="Q9" s="60">
        <v>27564000</v>
      </c>
      <c r="R9" s="60">
        <v>28088433</v>
      </c>
      <c r="S9" s="60"/>
      <c r="T9" s="60"/>
      <c r="U9" s="60"/>
      <c r="V9" s="60"/>
      <c r="W9" s="60">
        <v>115127466</v>
      </c>
      <c r="X9" s="60">
        <v>114939000</v>
      </c>
      <c r="Y9" s="60">
        <v>188466</v>
      </c>
      <c r="Z9" s="140">
        <v>0.16</v>
      </c>
      <c r="AA9" s="62">
        <v>114939000</v>
      </c>
    </row>
    <row r="10" spans="1:27" ht="12.75">
      <c r="A10" s="249" t="s">
        <v>180</v>
      </c>
      <c r="B10" s="182"/>
      <c r="C10" s="155">
        <v>66936126</v>
      </c>
      <c r="D10" s="155"/>
      <c r="E10" s="59">
        <v>56389000</v>
      </c>
      <c r="F10" s="60">
        <v>56389000</v>
      </c>
      <c r="G10" s="60">
        <v>29301000</v>
      </c>
      <c r="H10" s="60"/>
      <c r="I10" s="60"/>
      <c r="J10" s="60">
        <v>29301000</v>
      </c>
      <c r="K10" s="60"/>
      <c r="L10" s="60"/>
      <c r="M10" s="60">
        <v>18477000</v>
      </c>
      <c r="N10" s="60">
        <v>18477000</v>
      </c>
      <c r="O10" s="60"/>
      <c r="P10" s="60"/>
      <c r="Q10" s="60"/>
      <c r="R10" s="60"/>
      <c r="S10" s="60"/>
      <c r="T10" s="60"/>
      <c r="U10" s="60"/>
      <c r="V10" s="60"/>
      <c r="W10" s="60">
        <v>47778000</v>
      </c>
      <c r="X10" s="60">
        <v>56389000</v>
      </c>
      <c r="Y10" s="60">
        <v>-8611000</v>
      </c>
      <c r="Z10" s="140">
        <v>-15.27</v>
      </c>
      <c r="AA10" s="62">
        <v>56389000</v>
      </c>
    </row>
    <row r="11" spans="1:27" ht="12.75">
      <c r="A11" s="249" t="s">
        <v>181</v>
      </c>
      <c r="B11" s="182"/>
      <c r="C11" s="155">
        <v>10368197</v>
      </c>
      <c r="D11" s="155"/>
      <c r="E11" s="59">
        <v>11063683</v>
      </c>
      <c r="F11" s="60">
        <v>11063683</v>
      </c>
      <c r="G11" s="60">
        <v>794852</v>
      </c>
      <c r="H11" s="60">
        <v>1145969</v>
      </c>
      <c r="I11" s="60">
        <v>1165484</v>
      </c>
      <c r="J11" s="60">
        <v>3106305</v>
      </c>
      <c r="K11" s="60">
        <v>1213780</v>
      </c>
      <c r="L11" s="60">
        <v>941498</v>
      </c>
      <c r="M11" s="60">
        <v>1106311</v>
      </c>
      <c r="N11" s="60">
        <v>3261589</v>
      </c>
      <c r="O11" s="60">
        <v>1336792</v>
      </c>
      <c r="P11" s="60">
        <v>881777</v>
      </c>
      <c r="Q11" s="60">
        <v>1306219</v>
      </c>
      <c r="R11" s="60">
        <v>3524788</v>
      </c>
      <c r="S11" s="60"/>
      <c r="T11" s="60"/>
      <c r="U11" s="60"/>
      <c r="V11" s="60"/>
      <c r="W11" s="60">
        <v>9892682</v>
      </c>
      <c r="X11" s="60">
        <v>8180692</v>
      </c>
      <c r="Y11" s="60">
        <v>1711990</v>
      </c>
      <c r="Z11" s="140">
        <v>20.93</v>
      </c>
      <c r="AA11" s="62">
        <v>11063683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-147527175</v>
      </c>
      <c r="D14" s="155"/>
      <c r="E14" s="59">
        <v>-99439043</v>
      </c>
      <c r="F14" s="60">
        <v>-99439043</v>
      </c>
      <c r="G14" s="60">
        <v>-40000000</v>
      </c>
      <c r="H14" s="60">
        <v>-11351590</v>
      </c>
      <c r="I14" s="60">
        <v>-9282081</v>
      </c>
      <c r="J14" s="60">
        <v>-60633671</v>
      </c>
      <c r="K14" s="60">
        <v>-8390779</v>
      </c>
      <c r="L14" s="60">
        <v>-7599940</v>
      </c>
      <c r="M14" s="60">
        <v>-6402909</v>
      </c>
      <c r="N14" s="60">
        <v>-22393628</v>
      </c>
      <c r="O14" s="60">
        <v>-6823729</v>
      </c>
      <c r="P14" s="60">
        <v>-6100164</v>
      </c>
      <c r="Q14" s="60">
        <v>-7663757</v>
      </c>
      <c r="R14" s="60">
        <v>-20587650</v>
      </c>
      <c r="S14" s="60"/>
      <c r="T14" s="60"/>
      <c r="U14" s="60"/>
      <c r="V14" s="60"/>
      <c r="W14" s="60">
        <v>-103614949</v>
      </c>
      <c r="X14" s="60">
        <v>-74803705</v>
      </c>
      <c r="Y14" s="60">
        <v>-28811244</v>
      </c>
      <c r="Z14" s="140">
        <v>38.52</v>
      </c>
      <c r="AA14" s="62">
        <v>-99439043</v>
      </c>
    </row>
    <row r="15" spans="1:27" ht="12.75">
      <c r="A15" s="249" t="s">
        <v>40</v>
      </c>
      <c r="B15" s="182"/>
      <c r="C15" s="155">
        <v>-15442</v>
      </c>
      <c r="D15" s="155"/>
      <c r="E15" s="59">
        <v>-6222</v>
      </c>
      <c r="F15" s="60">
        <v>-6222</v>
      </c>
      <c r="G15" s="60"/>
      <c r="H15" s="60"/>
      <c r="I15" s="60"/>
      <c r="J15" s="60"/>
      <c r="K15" s="60"/>
      <c r="L15" s="60">
        <v>-445</v>
      </c>
      <c r="M15" s="60"/>
      <c r="N15" s="60">
        <v>-445</v>
      </c>
      <c r="O15" s="60"/>
      <c r="P15" s="60"/>
      <c r="Q15" s="60"/>
      <c r="R15" s="60"/>
      <c r="S15" s="60"/>
      <c r="T15" s="60"/>
      <c r="U15" s="60"/>
      <c r="V15" s="60"/>
      <c r="W15" s="60">
        <v>-445</v>
      </c>
      <c r="X15" s="60">
        <v>-6222</v>
      </c>
      <c r="Y15" s="60">
        <v>5777</v>
      </c>
      <c r="Z15" s="140">
        <v>-92.85</v>
      </c>
      <c r="AA15" s="62">
        <v>-6222</v>
      </c>
    </row>
    <row r="16" spans="1:27" ht="12.75">
      <c r="A16" s="249" t="s">
        <v>42</v>
      </c>
      <c r="B16" s="182"/>
      <c r="C16" s="155">
        <v>-3234786</v>
      </c>
      <c r="D16" s="155"/>
      <c r="E16" s="59">
        <v>-3300000</v>
      </c>
      <c r="F16" s="60">
        <v>-3300000</v>
      </c>
      <c r="G16" s="60"/>
      <c r="H16" s="60">
        <v>-342930</v>
      </c>
      <c r="I16" s="60">
        <v>-201794</v>
      </c>
      <c r="J16" s="60">
        <v>-544724</v>
      </c>
      <c r="K16" s="60">
        <v>-199296</v>
      </c>
      <c r="L16" s="60">
        <v>-307604</v>
      </c>
      <c r="M16" s="60">
        <v>-196949</v>
      </c>
      <c r="N16" s="60">
        <v>-703849</v>
      </c>
      <c r="O16" s="60">
        <v>-148788</v>
      </c>
      <c r="P16" s="60">
        <v>-1321940</v>
      </c>
      <c r="Q16" s="60">
        <v>-570585</v>
      </c>
      <c r="R16" s="60">
        <v>-2041313</v>
      </c>
      <c r="S16" s="60"/>
      <c r="T16" s="60"/>
      <c r="U16" s="60"/>
      <c r="V16" s="60"/>
      <c r="W16" s="60">
        <v>-3289886</v>
      </c>
      <c r="X16" s="60">
        <v>-2475000</v>
      </c>
      <c r="Y16" s="60">
        <v>-814886</v>
      </c>
      <c r="Z16" s="140">
        <v>32.92</v>
      </c>
      <c r="AA16" s="62">
        <v>-3300000</v>
      </c>
    </row>
    <row r="17" spans="1:27" ht="12.75">
      <c r="A17" s="250" t="s">
        <v>185</v>
      </c>
      <c r="B17" s="251"/>
      <c r="C17" s="168">
        <f aca="true" t="shared" si="0" ref="C17:Y17">SUM(C6:C16)</f>
        <v>107628381</v>
      </c>
      <c r="D17" s="168">
        <f t="shared" si="0"/>
        <v>0</v>
      </c>
      <c r="E17" s="72">
        <f t="shared" si="0"/>
        <v>117276650</v>
      </c>
      <c r="F17" s="73">
        <f t="shared" si="0"/>
        <v>117276650</v>
      </c>
      <c r="G17" s="73">
        <f t="shared" si="0"/>
        <v>37527880</v>
      </c>
      <c r="H17" s="73">
        <f t="shared" si="0"/>
        <v>2458773</v>
      </c>
      <c r="I17" s="73">
        <f t="shared" si="0"/>
        <v>-4902417</v>
      </c>
      <c r="J17" s="73">
        <f t="shared" si="0"/>
        <v>35084236</v>
      </c>
      <c r="K17" s="73">
        <f t="shared" si="0"/>
        <v>-5209777</v>
      </c>
      <c r="L17" s="73">
        <f t="shared" si="0"/>
        <v>-4809563</v>
      </c>
      <c r="M17" s="73">
        <f t="shared" si="0"/>
        <v>52703532</v>
      </c>
      <c r="N17" s="73">
        <f t="shared" si="0"/>
        <v>42684192</v>
      </c>
      <c r="O17" s="73">
        <f t="shared" si="0"/>
        <v>-3021964</v>
      </c>
      <c r="P17" s="73">
        <f t="shared" si="0"/>
        <v>-4915785</v>
      </c>
      <c r="Q17" s="73">
        <f t="shared" si="0"/>
        <v>22320371</v>
      </c>
      <c r="R17" s="73">
        <f t="shared" si="0"/>
        <v>14382622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92151050</v>
      </c>
      <c r="X17" s="73">
        <f t="shared" si="0"/>
        <v>117007958</v>
      </c>
      <c r="Y17" s="73">
        <f t="shared" si="0"/>
        <v>-24856908</v>
      </c>
      <c r="Z17" s="170">
        <f>+IF(X17&lt;&gt;0,+(Y17/X17)*100,0)</f>
        <v>-21.24377557294009</v>
      </c>
      <c r="AA17" s="74">
        <f>SUM(AA6:AA16)</f>
        <v>117276650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-103188129</v>
      </c>
      <c r="D26" s="155"/>
      <c r="E26" s="59">
        <v>-88785358</v>
      </c>
      <c r="F26" s="60">
        <v>-88785358</v>
      </c>
      <c r="G26" s="60"/>
      <c r="H26" s="60">
        <v>-13339336</v>
      </c>
      <c r="I26" s="60">
        <v>-6259746</v>
      </c>
      <c r="J26" s="60">
        <v>-19599082</v>
      </c>
      <c r="K26" s="60">
        <v>-9323456</v>
      </c>
      <c r="L26" s="60">
        <v>-6195133</v>
      </c>
      <c r="M26" s="60">
        <v>-16142542</v>
      </c>
      <c r="N26" s="60">
        <v>-31661131</v>
      </c>
      <c r="O26" s="60">
        <v>-493394</v>
      </c>
      <c r="P26" s="60">
        <v>-30900</v>
      </c>
      <c r="Q26" s="60">
        <v>-16012150</v>
      </c>
      <c r="R26" s="60">
        <v>-16536444</v>
      </c>
      <c r="S26" s="60"/>
      <c r="T26" s="60"/>
      <c r="U26" s="60"/>
      <c r="V26" s="60"/>
      <c r="W26" s="60">
        <v>-67796657</v>
      </c>
      <c r="X26" s="60">
        <v>-68744392</v>
      </c>
      <c r="Y26" s="60">
        <v>947735</v>
      </c>
      <c r="Z26" s="140">
        <v>-1.38</v>
      </c>
      <c r="AA26" s="62">
        <v>-88785358</v>
      </c>
    </row>
    <row r="27" spans="1:27" ht="12.75">
      <c r="A27" s="250" t="s">
        <v>192</v>
      </c>
      <c r="B27" s="251"/>
      <c r="C27" s="168">
        <f aca="true" t="shared" si="1" ref="C27:Y27">SUM(C21:C26)</f>
        <v>-103188129</v>
      </c>
      <c r="D27" s="168">
        <f>SUM(D21:D26)</f>
        <v>0</v>
      </c>
      <c r="E27" s="72">
        <f t="shared" si="1"/>
        <v>-88785358</v>
      </c>
      <c r="F27" s="73">
        <f t="shared" si="1"/>
        <v>-88785358</v>
      </c>
      <c r="G27" s="73">
        <f t="shared" si="1"/>
        <v>0</v>
      </c>
      <c r="H27" s="73">
        <f t="shared" si="1"/>
        <v>-13339336</v>
      </c>
      <c r="I27" s="73">
        <f t="shared" si="1"/>
        <v>-6259746</v>
      </c>
      <c r="J27" s="73">
        <f t="shared" si="1"/>
        <v>-19599082</v>
      </c>
      <c r="K27" s="73">
        <f t="shared" si="1"/>
        <v>-9323456</v>
      </c>
      <c r="L27" s="73">
        <f t="shared" si="1"/>
        <v>-6195133</v>
      </c>
      <c r="M27" s="73">
        <f t="shared" si="1"/>
        <v>-16142542</v>
      </c>
      <c r="N27" s="73">
        <f t="shared" si="1"/>
        <v>-31661131</v>
      </c>
      <c r="O27" s="73">
        <f t="shared" si="1"/>
        <v>-493394</v>
      </c>
      <c r="P27" s="73">
        <f t="shared" si="1"/>
        <v>-30900</v>
      </c>
      <c r="Q27" s="73">
        <f t="shared" si="1"/>
        <v>-16012150</v>
      </c>
      <c r="R27" s="73">
        <f t="shared" si="1"/>
        <v>-16536444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-67796657</v>
      </c>
      <c r="X27" s="73">
        <f t="shared" si="1"/>
        <v>-68744392</v>
      </c>
      <c r="Y27" s="73">
        <f t="shared" si="1"/>
        <v>947735</v>
      </c>
      <c r="Z27" s="170">
        <f>+IF(X27&lt;&gt;0,+(Y27/X27)*100,0)</f>
        <v>-1.3786360929630448</v>
      </c>
      <c r="AA27" s="74">
        <f>SUM(AA21:AA26)</f>
        <v>-88785358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-242142</v>
      </c>
      <c r="D35" s="155"/>
      <c r="E35" s="59">
        <v>-122570</v>
      </c>
      <c r="F35" s="60">
        <v>-122570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-122570</v>
      </c>
      <c r="Y35" s="60">
        <v>122570</v>
      </c>
      <c r="Z35" s="140">
        <v>-100</v>
      </c>
      <c r="AA35" s="62">
        <v>-122570</v>
      </c>
    </row>
    <row r="36" spans="1:27" ht="12.75">
      <c r="A36" s="250" t="s">
        <v>198</v>
      </c>
      <c r="B36" s="251"/>
      <c r="C36" s="168">
        <f aca="true" t="shared" si="2" ref="C36:Y36">SUM(C31:C35)</f>
        <v>-242142</v>
      </c>
      <c r="D36" s="168">
        <f>SUM(D31:D35)</f>
        <v>0</v>
      </c>
      <c r="E36" s="72">
        <f t="shared" si="2"/>
        <v>-122570</v>
      </c>
      <c r="F36" s="73">
        <f t="shared" si="2"/>
        <v>-122570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-122570</v>
      </c>
      <c r="Y36" s="73">
        <f t="shared" si="2"/>
        <v>122570</v>
      </c>
      <c r="Z36" s="170">
        <f>+IF(X36&lt;&gt;0,+(Y36/X36)*100,0)</f>
        <v>-100</v>
      </c>
      <c r="AA36" s="74">
        <f>SUM(AA31:AA35)</f>
        <v>-122570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4198110</v>
      </c>
      <c r="D38" s="153">
        <f>+D17+D27+D36</f>
        <v>0</v>
      </c>
      <c r="E38" s="99">
        <f t="shared" si="3"/>
        <v>28368722</v>
      </c>
      <c r="F38" s="100">
        <f t="shared" si="3"/>
        <v>28368722</v>
      </c>
      <c r="G38" s="100">
        <f t="shared" si="3"/>
        <v>37527880</v>
      </c>
      <c r="H38" s="100">
        <f t="shared" si="3"/>
        <v>-10880563</v>
      </c>
      <c r="I38" s="100">
        <f t="shared" si="3"/>
        <v>-11162163</v>
      </c>
      <c r="J38" s="100">
        <f t="shared" si="3"/>
        <v>15485154</v>
      </c>
      <c r="K38" s="100">
        <f t="shared" si="3"/>
        <v>-14533233</v>
      </c>
      <c r="L38" s="100">
        <f t="shared" si="3"/>
        <v>-11004696</v>
      </c>
      <c r="M38" s="100">
        <f t="shared" si="3"/>
        <v>36560990</v>
      </c>
      <c r="N38" s="100">
        <f t="shared" si="3"/>
        <v>11023061</v>
      </c>
      <c r="O38" s="100">
        <f t="shared" si="3"/>
        <v>-3515358</v>
      </c>
      <c r="P38" s="100">
        <f t="shared" si="3"/>
        <v>-4946685</v>
      </c>
      <c r="Q38" s="100">
        <f t="shared" si="3"/>
        <v>6308221</v>
      </c>
      <c r="R38" s="100">
        <f t="shared" si="3"/>
        <v>-2153822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24354393</v>
      </c>
      <c r="X38" s="100">
        <f t="shared" si="3"/>
        <v>48140996</v>
      </c>
      <c r="Y38" s="100">
        <f t="shared" si="3"/>
        <v>-23786603</v>
      </c>
      <c r="Z38" s="137">
        <f>+IF(X38&lt;&gt;0,+(Y38/X38)*100,0)</f>
        <v>-49.41028432398865</v>
      </c>
      <c r="AA38" s="102">
        <f>+AA17+AA27+AA36</f>
        <v>28368722</v>
      </c>
    </row>
    <row r="39" spans="1:27" ht="12.75">
      <c r="A39" s="249" t="s">
        <v>200</v>
      </c>
      <c r="B39" s="182"/>
      <c r="C39" s="153">
        <v>114553368</v>
      </c>
      <c r="D39" s="153"/>
      <c r="E39" s="99">
        <v>264359005</v>
      </c>
      <c r="F39" s="100">
        <v>264359005</v>
      </c>
      <c r="G39" s="100">
        <v>118985178</v>
      </c>
      <c r="H39" s="100">
        <v>156513058</v>
      </c>
      <c r="I39" s="100">
        <v>145632495</v>
      </c>
      <c r="J39" s="100">
        <v>118985178</v>
      </c>
      <c r="K39" s="100">
        <v>134470332</v>
      </c>
      <c r="L39" s="100">
        <v>119937099</v>
      </c>
      <c r="M39" s="100">
        <v>108932403</v>
      </c>
      <c r="N39" s="100">
        <v>134470332</v>
      </c>
      <c r="O39" s="100">
        <v>145493393</v>
      </c>
      <c r="P39" s="100">
        <v>141978035</v>
      </c>
      <c r="Q39" s="100">
        <v>137031350</v>
      </c>
      <c r="R39" s="100">
        <v>145493393</v>
      </c>
      <c r="S39" s="100"/>
      <c r="T39" s="100"/>
      <c r="U39" s="100"/>
      <c r="V39" s="100"/>
      <c r="W39" s="100">
        <v>118985178</v>
      </c>
      <c r="X39" s="100">
        <v>264359005</v>
      </c>
      <c r="Y39" s="100">
        <v>-145373827</v>
      </c>
      <c r="Z39" s="137">
        <v>-54.99</v>
      </c>
      <c r="AA39" s="102">
        <v>264359005</v>
      </c>
    </row>
    <row r="40" spans="1:27" ht="12.75">
      <c r="A40" s="269" t="s">
        <v>201</v>
      </c>
      <c r="B40" s="256"/>
      <c r="C40" s="257">
        <v>118751478</v>
      </c>
      <c r="D40" s="257"/>
      <c r="E40" s="258">
        <v>292727727</v>
      </c>
      <c r="F40" s="259">
        <v>292727727</v>
      </c>
      <c r="G40" s="259">
        <v>156513058</v>
      </c>
      <c r="H40" s="259">
        <v>145632495</v>
      </c>
      <c r="I40" s="259">
        <v>134470332</v>
      </c>
      <c r="J40" s="259">
        <v>134470332</v>
      </c>
      <c r="K40" s="259">
        <v>119937099</v>
      </c>
      <c r="L40" s="259">
        <v>108932403</v>
      </c>
      <c r="M40" s="259">
        <v>145493393</v>
      </c>
      <c r="N40" s="259">
        <v>145493393</v>
      </c>
      <c r="O40" s="259">
        <v>141978035</v>
      </c>
      <c r="P40" s="259">
        <v>137031350</v>
      </c>
      <c r="Q40" s="259">
        <v>143339571</v>
      </c>
      <c r="R40" s="259">
        <v>143339571</v>
      </c>
      <c r="S40" s="259"/>
      <c r="T40" s="259"/>
      <c r="U40" s="259"/>
      <c r="V40" s="259"/>
      <c r="W40" s="259">
        <v>143339571</v>
      </c>
      <c r="X40" s="259">
        <v>312500001</v>
      </c>
      <c r="Y40" s="259">
        <v>-169160430</v>
      </c>
      <c r="Z40" s="260">
        <v>-54.13</v>
      </c>
      <c r="AA40" s="261">
        <v>292727727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88785359</v>
      </c>
      <c r="F5" s="106">
        <f t="shared" si="0"/>
        <v>88785359</v>
      </c>
      <c r="G5" s="106">
        <f t="shared" si="0"/>
        <v>2023992</v>
      </c>
      <c r="H5" s="106">
        <f t="shared" si="0"/>
        <v>14218887</v>
      </c>
      <c r="I5" s="106">
        <f t="shared" si="0"/>
        <v>6259746</v>
      </c>
      <c r="J5" s="106">
        <f t="shared" si="0"/>
        <v>22502625</v>
      </c>
      <c r="K5" s="106">
        <f t="shared" si="0"/>
        <v>9323456</v>
      </c>
      <c r="L5" s="106">
        <f t="shared" si="0"/>
        <v>6195133</v>
      </c>
      <c r="M5" s="106">
        <f t="shared" si="0"/>
        <v>16142542</v>
      </c>
      <c r="N5" s="106">
        <f t="shared" si="0"/>
        <v>31661131</v>
      </c>
      <c r="O5" s="106">
        <f t="shared" si="0"/>
        <v>584774</v>
      </c>
      <c r="P5" s="106">
        <f t="shared" si="0"/>
        <v>30900</v>
      </c>
      <c r="Q5" s="106">
        <f t="shared" si="0"/>
        <v>17661271</v>
      </c>
      <c r="R5" s="106">
        <f t="shared" si="0"/>
        <v>18276945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72440701</v>
      </c>
      <c r="X5" s="106">
        <f t="shared" si="0"/>
        <v>66589019</v>
      </c>
      <c r="Y5" s="106">
        <f t="shared" si="0"/>
        <v>5851682</v>
      </c>
      <c r="Z5" s="201">
        <f>+IF(X5&lt;&gt;0,+(Y5/X5)*100,0)</f>
        <v>8.787758233831317</v>
      </c>
      <c r="AA5" s="199">
        <f>SUM(AA11:AA18)</f>
        <v>88785359</v>
      </c>
    </row>
    <row r="6" spans="1:27" ht="12.75">
      <c r="A6" s="291" t="s">
        <v>205</v>
      </c>
      <c r="B6" s="142"/>
      <c r="C6" s="62"/>
      <c r="D6" s="156"/>
      <c r="E6" s="60">
        <v>49879171</v>
      </c>
      <c r="F6" s="60">
        <v>49879171</v>
      </c>
      <c r="G6" s="60">
        <v>1742093</v>
      </c>
      <c r="H6" s="60">
        <v>3992908</v>
      </c>
      <c r="I6" s="60">
        <v>4327359</v>
      </c>
      <c r="J6" s="60">
        <v>10062360</v>
      </c>
      <c r="K6" s="60">
        <v>5876178</v>
      </c>
      <c r="L6" s="60">
        <v>4936204</v>
      </c>
      <c r="M6" s="60">
        <v>1766224</v>
      </c>
      <c r="N6" s="60">
        <v>12578606</v>
      </c>
      <c r="O6" s="60">
        <v>456341</v>
      </c>
      <c r="P6" s="60"/>
      <c r="Q6" s="60">
        <v>5729186</v>
      </c>
      <c r="R6" s="60">
        <v>6185527</v>
      </c>
      <c r="S6" s="60"/>
      <c r="T6" s="60"/>
      <c r="U6" s="60"/>
      <c r="V6" s="60"/>
      <c r="W6" s="60">
        <v>28826493</v>
      </c>
      <c r="X6" s="60">
        <v>37409378</v>
      </c>
      <c r="Y6" s="60">
        <v>-8582885</v>
      </c>
      <c r="Z6" s="140">
        <v>-22.94</v>
      </c>
      <c r="AA6" s="155">
        <v>49879171</v>
      </c>
    </row>
    <row r="7" spans="1:27" ht="12.75">
      <c r="A7" s="291" t="s">
        <v>206</v>
      </c>
      <c r="B7" s="142"/>
      <c r="C7" s="62"/>
      <c r="D7" s="156"/>
      <c r="E7" s="60"/>
      <c r="F7" s="60"/>
      <c r="G7" s="60"/>
      <c r="H7" s="60">
        <v>5330429</v>
      </c>
      <c r="I7" s="60"/>
      <c r="J7" s="60">
        <v>5330429</v>
      </c>
      <c r="K7" s="60">
        <v>1470919</v>
      </c>
      <c r="L7" s="60">
        <v>67185</v>
      </c>
      <c r="M7" s="60">
        <v>12490655</v>
      </c>
      <c r="N7" s="60">
        <v>14028759</v>
      </c>
      <c r="O7" s="60"/>
      <c r="P7" s="60"/>
      <c r="Q7" s="60">
        <v>8645142</v>
      </c>
      <c r="R7" s="60">
        <v>8645142</v>
      </c>
      <c r="S7" s="60"/>
      <c r="T7" s="60"/>
      <c r="U7" s="60"/>
      <c r="V7" s="60"/>
      <c r="W7" s="60">
        <v>28004330</v>
      </c>
      <c r="X7" s="60"/>
      <c r="Y7" s="60">
        <v>28004330</v>
      </c>
      <c r="Z7" s="140"/>
      <c r="AA7" s="155"/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210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49879171</v>
      </c>
      <c r="F11" s="295">
        <f t="shared" si="1"/>
        <v>49879171</v>
      </c>
      <c r="G11" s="295">
        <f t="shared" si="1"/>
        <v>1742093</v>
      </c>
      <c r="H11" s="295">
        <f t="shared" si="1"/>
        <v>9323337</v>
      </c>
      <c r="I11" s="295">
        <f t="shared" si="1"/>
        <v>4327359</v>
      </c>
      <c r="J11" s="295">
        <f t="shared" si="1"/>
        <v>15392789</v>
      </c>
      <c r="K11" s="295">
        <f t="shared" si="1"/>
        <v>7347097</v>
      </c>
      <c r="L11" s="295">
        <f t="shared" si="1"/>
        <v>5003389</v>
      </c>
      <c r="M11" s="295">
        <f t="shared" si="1"/>
        <v>14256879</v>
      </c>
      <c r="N11" s="295">
        <f t="shared" si="1"/>
        <v>26607365</v>
      </c>
      <c r="O11" s="295">
        <f t="shared" si="1"/>
        <v>456341</v>
      </c>
      <c r="P11" s="295">
        <f t="shared" si="1"/>
        <v>0</v>
      </c>
      <c r="Q11" s="295">
        <f t="shared" si="1"/>
        <v>14374328</v>
      </c>
      <c r="R11" s="295">
        <f t="shared" si="1"/>
        <v>14830669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56830823</v>
      </c>
      <c r="X11" s="295">
        <f t="shared" si="1"/>
        <v>37409378</v>
      </c>
      <c r="Y11" s="295">
        <f t="shared" si="1"/>
        <v>19421445</v>
      </c>
      <c r="Z11" s="296">
        <f>+IF(X11&lt;&gt;0,+(Y11/X11)*100,0)</f>
        <v>51.915979463759065</v>
      </c>
      <c r="AA11" s="297">
        <f>SUM(AA6:AA10)</f>
        <v>49879171</v>
      </c>
    </row>
    <row r="12" spans="1:27" ht="12.75">
      <c r="A12" s="298" t="s">
        <v>211</v>
      </c>
      <c r="B12" s="136"/>
      <c r="C12" s="62"/>
      <c r="D12" s="156"/>
      <c r="E12" s="60">
        <v>32388492</v>
      </c>
      <c r="F12" s="60">
        <v>32388492</v>
      </c>
      <c r="G12" s="60">
        <v>80172</v>
      </c>
      <c r="H12" s="60">
        <v>4851788</v>
      </c>
      <c r="I12" s="60">
        <v>1932387</v>
      </c>
      <c r="J12" s="60">
        <v>6864347</v>
      </c>
      <c r="K12" s="60">
        <v>1752651</v>
      </c>
      <c r="L12" s="60">
        <v>1167403</v>
      </c>
      <c r="M12" s="60">
        <v>265539</v>
      </c>
      <c r="N12" s="60">
        <v>3185593</v>
      </c>
      <c r="O12" s="60"/>
      <c r="P12" s="60"/>
      <c r="Q12" s="60">
        <v>3272363</v>
      </c>
      <c r="R12" s="60">
        <v>3272363</v>
      </c>
      <c r="S12" s="60"/>
      <c r="T12" s="60"/>
      <c r="U12" s="60"/>
      <c r="V12" s="60"/>
      <c r="W12" s="60">
        <v>13322303</v>
      </c>
      <c r="X12" s="60">
        <v>24291369</v>
      </c>
      <c r="Y12" s="60">
        <v>-10969066</v>
      </c>
      <c r="Z12" s="140">
        <v>-45.16</v>
      </c>
      <c r="AA12" s="155">
        <v>32388492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/>
      <c r="D15" s="156"/>
      <c r="E15" s="60">
        <v>6517696</v>
      </c>
      <c r="F15" s="60">
        <v>6517696</v>
      </c>
      <c r="G15" s="60">
        <v>201727</v>
      </c>
      <c r="H15" s="60">
        <v>43762</v>
      </c>
      <c r="I15" s="60"/>
      <c r="J15" s="60">
        <v>245489</v>
      </c>
      <c r="K15" s="60">
        <v>223708</v>
      </c>
      <c r="L15" s="60">
        <v>24341</v>
      </c>
      <c r="M15" s="60">
        <v>1620124</v>
      </c>
      <c r="N15" s="60">
        <v>1868173</v>
      </c>
      <c r="O15" s="60">
        <v>128433</v>
      </c>
      <c r="P15" s="60">
        <v>30900</v>
      </c>
      <c r="Q15" s="60">
        <v>14580</v>
      </c>
      <c r="R15" s="60">
        <v>173913</v>
      </c>
      <c r="S15" s="60"/>
      <c r="T15" s="60"/>
      <c r="U15" s="60"/>
      <c r="V15" s="60"/>
      <c r="W15" s="60">
        <v>2287575</v>
      </c>
      <c r="X15" s="60">
        <v>4888272</v>
      </c>
      <c r="Y15" s="60">
        <v>-2600697</v>
      </c>
      <c r="Z15" s="140">
        <v>-53.2</v>
      </c>
      <c r="AA15" s="155">
        <v>6517696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49879171</v>
      </c>
      <c r="F36" s="60">
        <f t="shared" si="4"/>
        <v>49879171</v>
      </c>
      <c r="G36" s="60">
        <f t="shared" si="4"/>
        <v>1742093</v>
      </c>
      <c r="H36" s="60">
        <f t="shared" si="4"/>
        <v>3992908</v>
      </c>
      <c r="I36" s="60">
        <f t="shared" si="4"/>
        <v>4327359</v>
      </c>
      <c r="J36" s="60">
        <f t="shared" si="4"/>
        <v>10062360</v>
      </c>
      <c r="K36" s="60">
        <f t="shared" si="4"/>
        <v>5876178</v>
      </c>
      <c r="L36" s="60">
        <f t="shared" si="4"/>
        <v>4936204</v>
      </c>
      <c r="M36" s="60">
        <f t="shared" si="4"/>
        <v>1766224</v>
      </c>
      <c r="N36" s="60">
        <f t="shared" si="4"/>
        <v>12578606</v>
      </c>
      <c r="O36" s="60">
        <f t="shared" si="4"/>
        <v>456341</v>
      </c>
      <c r="P36" s="60">
        <f t="shared" si="4"/>
        <v>0</v>
      </c>
      <c r="Q36" s="60">
        <f t="shared" si="4"/>
        <v>5729186</v>
      </c>
      <c r="R36" s="60">
        <f t="shared" si="4"/>
        <v>6185527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28826493</v>
      </c>
      <c r="X36" s="60">
        <f t="shared" si="4"/>
        <v>37409378</v>
      </c>
      <c r="Y36" s="60">
        <f t="shared" si="4"/>
        <v>-8582885</v>
      </c>
      <c r="Z36" s="140">
        <f aca="true" t="shared" si="5" ref="Z36:Z49">+IF(X36&lt;&gt;0,+(Y36/X36)*100,0)</f>
        <v>-22.94313741329781</v>
      </c>
      <c r="AA36" s="155">
        <f>AA6+AA21</f>
        <v>49879171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5330429</v>
      </c>
      <c r="I37" s="60">
        <f t="shared" si="4"/>
        <v>0</v>
      </c>
      <c r="J37" s="60">
        <f t="shared" si="4"/>
        <v>5330429</v>
      </c>
      <c r="K37" s="60">
        <f t="shared" si="4"/>
        <v>1470919</v>
      </c>
      <c r="L37" s="60">
        <f t="shared" si="4"/>
        <v>67185</v>
      </c>
      <c r="M37" s="60">
        <f t="shared" si="4"/>
        <v>12490655</v>
      </c>
      <c r="N37" s="60">
        <f t="shared" si="4"/>
        <v>14028759</v>
      </c>
      <c r="O37" s="60">
        <f t="shared" si="4"/>
        <v>0</v>
      </c>
      <c r="P37" s="60">
        <f t="shared" si="4"/>
        <v>0</v>
      </c>
      <c r="Q37" s="60">
        <f t="shared" si="4"/>
        <v>8645142</v>
      </c>
      <c r="R37" s="60">
        <f t="shared" si="4"/>
        <v>8645142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28004330</v>
      </c>
      <c r="X37" s="60">
        <f t="shared" si="4"/>
        <v>0</v>
      </c>
      <c r="Y37" s="60">
        <f t="shared" si="4"/>
        <v>28004330</v>
      </c>
      <c r="Z37" s="140">
        <f t="shared" si="5"/>
        <v>0</v>
      </c>
      <c r="AA37" s="155">
        <f>AA7+AA22</f>
        <v>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210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49879171</v>
      </c>
      <c r="F41" s="295">
        <f t="shared" si="6"/>
        <v>49879171</v>
      </c>
      <c r="G41" s="295">
        <f t="shared" si="6"/>
        <v>1742093</v>
      </c>
      <c r="H41" s="295">
        <f t="shared" si="6"/>
        <v>9323337</v>
      </c>
      <c r="I41" s="295">
        <f t="shared" si="6"/>
        <v>4327359</v>
      </c>
      <c r="J41" s="295">
        <f t="shared" si="6"/>
        <v>15392789</v>
      </c>
      <c r="K41" s="295">
        <f t="shared" si="6"/>
        <v>7347097</v>
      </c>
      <c r="L41" s="295">
        <f t="shared" si="6"/>
        <v>5003389</v>
      </c>
      <c r="M41" s="295">
        <f t="shared" si="6"/>
        <v>14256879</v>
      </c>
      <c r="N41" s="295">
        <f t="shared" si="6"/>
        <v>26607365</v>
      </c>
      <c r="O41" s="295">
        <f t="shared" si="6"/>
        <v>456341</v>
      </c>
      <c r="P41" s="295">
        <f t="shared" si="6"/>
        <v>0</v>
      </c>
      <c r="Q41" s="295">
        <f t="shared" si="6"/>
        <v>14374328</v>
      </c>
      <c r="R41" s="295">
        <f t="shared" si="6"/>
        <v>14830669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56830823</v>
      </c>
      <c r="X41" s="295">
        <f t="shared" si="6"/>
        <v>37409378</v>
      </c>
      <c r="Y41" s="295">
        <f t="shared" si="6"/>
        <v>19421445</v>
      </c>
      <c r="Z41" s="296">
        <f t="shared" si="5"/>
        <v>51.915979463759065</v>
      </c>
      <c r="AA41" s="297">
        <f>SUM(AA36:AA40)</f>
        <v>49879171</v>
      </c>
    </row>
    <row r="42" spans="1:27" ht="12.7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32388492</v>
      </c>
      <c r="F42" s="54">
        <f t="shared" si="7"/>
        <v>32388492</v>
      </c>
      <c r="G42" s="54">
        <f t="shared" si="7"/>
        <v>80172</v>
      </c>
      <c r="H42" s="54">
        <f t="shared" si="7"/>
        <v>4851788</v>
      </c>
      <c r="I42" s="54">
        <f t="shared" si="7"/>
        <v>1932387</v>
      </c>
      <c r="J42" s="54">
        <f t="shared" si="7"/>
        <v>6864347</v>
      </c>
      <c r="K42" s="54">
        <f t="shared" si="7"/>
        <v>1752651</v>
      </c>
      <c r="L42" s="54">
        <f t="shared" si="7"/>
        <v>1167403</v>
      </c>
      <c r="M42" s="54">
        <f t="shared" si="7"/>
        <v>265539</v>
      </c>
      <c r="N42" s="54">
        <f t="shared" si="7"/>
        <v>3185593</v>
      </c>
      <c r="O42" s="54">
        <f t="shared" si="7"/>
        <v>0</v>
      </c>
      <c r="P42" s="54">
        <f t="shared" si="7"/>
        <v>0</v>
      </c>
      <c r="Q42" s="54">
        <f t="shared" si="7"/>
        <v>3272363</v>
      </c>
      <c r="R42" s="54">
        <f t="shared" si="7"/>
        <v>3272363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13322303</v>
      </c>
      <c r="X42" s="54">
        <f t="shared" si="7"/>
        <v>24291369</v>
      </c>
      <c r="Y42" s="54">
        <f t="shared" si="7"/>
        <v>-10969066</v>
      </c>
      <c r="Z42" s="184">
        <f t="shared" si="5"/>
        <v>-45.15622812365989</v>
      </c>
      <c r="AA42" s="130">
        <f aca="true" t="shared" si="8" ref="AA42:AA48">AA12+AA27</f>
        <v>32388492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6517696</v>
      </c>
      <c r="F45" s="54">
        <f t="shared" si="7"/>
        <v>6517696</v>
      </c>
      <c r="G45" s="54">
        <f t="shared" si="7"/>
        <v>201727</v>
      </c>
      <c r="H45" s="54">
        <f t="shared" si="7"/>
        <v>43762</v>
      </c>
      <c r="I45" s="54">
        <f t="shared" si="7"/>
        <v>0</v>
      </c>
      <c r="J45" s="54">
        <f t="shared" si="7"/>
        <v>245489</v>
      </c>
      <c r="K45" s="54">
        <f t="shared" si="7"/>
        <v>223708</v>
      </c>
      <c r="L45" s="54">
        <f t="shared" si="7"/>
        <v>24341</v>
      </c>
      <c r="M45" s="54">
        <f t="shared" si="7"/>
        <v>1620124</v>
      </c>
      <c r="N45" s="54">
        <f t="shared" si="7"/>
        <v>1868173</v>
      </c>
      <c r="O45" s="54">
        <f t="shared" si="7"/>
        <v>128433</v>
      </c>
      <c r="P45" s="54">
        <f t="shared" si="7"/>
        <v>30900</v>
      </c>
      <c r="Q45" s="54">
        <f t="shared" si="7"/>
        <v>14580</v>
      </c>
      <c r="R45" s="54">
        <f t="shared" si="7"/>
        <v>173913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2287575</v>
      </c>
      <c r="X45" s="54">
        <f t="shared" si="7"/>
        <v>4888272</v>
      </c>
      <c r="Y45" s="54">
        <f t="shared" si="7"/>
        <v>-2600697</v>
      </c>
      <c r="Z45" s="184">
        <f t="shared" si="5"/>
        <v>-53.20278822455051</v>
      </c>
      <c r="AA45" s="130">
        <f t="shared" si="8"/>
        <v>6517696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88785359</v>
      </c>
      <c r="F49" s="220">
        <f t="shared" si="9"/>
        <v>88785359</v>
      </c>
      <c r="G49" s="220">
        <f t="shared" si="9"/>
        <v>2023992</v>
      </c>
      <c r="H49" s="220">
        <f t="shared" si="9"/>
        <v>14218887</v>
      </c>
      <c r="I49" s="220">
        <f t="shared" si="9"/>
        <v>6259746</v>
      </c>
      <c r="J49" s="220">
        <f t="shared" si="9"/>
        <v>22502625</v>
      </c>
      <c r="K49" s="220">
        <f t="shared" si="9"/>
        <v>9323456</v>
      </c>
      <c r="L49" s="220">
        <f t="shared" si="9"/>
        <v>6195133</v>
      </c>
      <c r="M49" s="220">
        <f t="shared" si="9"/>
        <v>16142542</v>
      </c>
      <c r="N49" s="220">
        <f t="shared" si="9"/>
        <v>31661131</v>
      </c>
      <c r="O49" s="220">
        <f t="shared" si="9"/>
        <v>584774</v>
      </c>
      <c r="P49" s="220">
        <f t="shared" si="9"/>
        <v>30900</v>
      </c>
      <c r="Q49" s="220">
        <f t="shared" si="9"/>
        <v>17661271</v>
      </c>
      <c r="R49" s="220">
        <f t="shared" si="9"/>
        <v>18276945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72440701</v>
      </c>
      <c r="X49" s="220">
        <f t="shared" si="9"/>
        <v>66589019</v>
      </c>
      <c r="Y49" s="220">
        <f t="shared" si="9"/>
        <v>5851682</v>
      </c>
      <c r="Z49" s="221">
        <f t="shared" si="5"/>
        <v>8.787758233831317</v>
      </c>
      <c r="AA49" s="222">
        <f>SUM(AA41:AA48)</f>
        <v>88785359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9428000</v>
      </c>
      <c r="F51" s="54">
        <f t="shared" si="10"/>
        <v>9428000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7071000</v>
      </c>
      <c r="Y51" s="54">
        <f t="shared" si="10"/>
        <v>-7071000</v>
      </c>
      <c r="Z51" s="184">
        <f>+IF(X51&lt;&gt;0,+(Y51/X51)*100,0)</f>
        <v>-100</v>
      </c>
      <c r="AA51" s="130">
        <f>SUM(AA57:AA61)</f>
        <v>9428000</v>
      </c>
    </row>
    <row r="52" spans="1:27" ht="12.75">
      <c r="A52" s="310" t="s">
        <v>205</v>
      </c>
      <c r="B52" s="142"/>
      <c r="C52" s="62"/>
      <c r="D52" s="156"/>
      <c r="E52" s="60">
        <v>3000000</v>
      </c>
      <c r="F52" s="60">
        <v>3000000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2250000</v>
      </c>
      <c r="Y52" s="60">
        <v>-2250000</v>
      </c>
      <c r="Z52" s="140">
        <v>-100</v>
      </c>
      <c r="AA52" s="155">
        <v>3000000</v>
      </c>
    </row>
    <row r="53" spans="1:27" ht="12.75">
      <c r="A53" s="310" t="s">
        <v>206</v>
      </c>
      <c r="B53" s="142"/>
      <c r="C53" s="62"/>
      <c r="D53" s="156"/>
      <c r="E53" s="60">
        <v>1000000</v>
      </c>
      <c r="F53" s="60">
        <v>1000000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750000</v>
      </c>
      <c r="Y53" s="60">
        <v>-750000</v>
      </c>
      <c r="Z53" s="140">
        <v>-100</v>
      </c>
      <c r="AA53" s="155">
        <v>1000000</v>
      </c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4000000</v>
      </c>
      <c r="F57" s="295">
        <f t="shared" si="11"/>
        <v>4000000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3000000</v>
      </c>
      <c r="Y57" s="295">
        <f t="shared" si="11"/>
        <v>-3000000</v>
      </c>
      <c r="Z57" s="296">
        <f>+IF(X57&lt;&gt;0,+(Y57/X57)*100,0)</f>
        <v>-100</v>
      </c>
      <c r="AA57" s="297">
        <f>SUM(AA52:AA56)</f>
        <v>4000000</v>
      </c>
    </row>
    <row r="58" spans="1:27" ht="12.7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>
        <v>5428000</v>
      </c>
      <c r="F61" s="60">
        <v>5428000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4071000</v>
      </c>
      <c r="Y61" s="60">
        <v>-4071000</v>
      </c>
      <c r="Z61" s="140">
        <v>-100</v>
      </c>
      <c r="AA61" s="155">
        <v>5428000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>
        <v>427402</v>
      </c>
      <c r="I65" s="60">
        <v>192456</v>
      </c>
      <c r="J65" s="60">
        <v>619858</v>
      </c>
      <c r="K65" s="60">
        <v>219875</v>
      </c>
      <c r="L65" s="60">
        <v>186289</v>
      </c>
      <c r="M65" s="60">
        <v>206211</v>
      </c>
      <c r="N65" s="60">
        <v>612375</v>
      </c>
      <c r="O65" s="60">
        <v>198307</v>
      </c>
      <c r="P65" s="60">
        <v>193384</v>
      </c>
      <c r="Q65" s="60">
        <v>195105</v>
      </c>
      <c r="R65" s="60">
        <v>586796</v>
      </c>
      <c r="S65" s="60"/>
      <c r="T65" s="60"/>
      <c r="U65" s="60"/>
      <c r="V65" s="60"/>
      <c r="W65" s="60">
        <v>1819029</v>
      </c>
      <c r="X65" s="60"/>
      <c r="Y65" s="60">
        <v>1819029</v>
      </c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>
        <v>9427547</v>
      </c>
      <c r="F68" s="60"/>
      <c r="G68" s="60">
        <v>4866</v>
      </c>
      <c r="H68" s="60">
        <v>27971</v>
      </c>
      <c r="I68" s="60">
        <v>161713</v>
      </c>
      <c r="J68" s="60">
        <v>194550</v>
      </c>
      <c r="K68" s="60">
        <v>35537</v>
      </c>
      <c r="L68" s="60">
        <v>66246</v>
      </c>
      <c r="M68" s="60">
        <v>95196</v>
      </c>
      <c r="N68" s="60">
        <v>196979</v>
      </c>
      <c r="O68" s="60">
        <v>115049</v>
      </c>
      <c r="P68" s="60">
        <v>68011</v>
      </c>
      <c r="Q68" s="60">
        <v>87840</v>
      </c>
      <c r="R68" s="60">
        <v>270900</v>
      </c>
      <c r="S68" s="60"/>
      <c r="T68" s="60"/>
      <c r="U68" s="60"/>
      <c r="V68" s="60"/>
      <c r="W68" s="60">
        <v>662429</v>
      </c>
      <c r="X68" s="60"/>
      <c r="Y68" s="60">
        <v>662429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9427547</v>
      </c>
      <c r="F69" s="220">
        <f t="shared" si="12"/>
        <v>0</v>
      </c>
      <c r="G69" s="220">
        <f t="shared" si="12"/>
        <v>4866</v>
      </c>
      <c r="H69" s="220">
        <f t="shared" si="12"/>
        <v>455373</v>
      </c>
      <c r="I69" s="220">
        <f t="shared" si="12"/>
        <v>354169</v>
      </c>
      <c r="J69" s="220">
        <f t="shared" si="12"/>
        <v>814408</v>
      </c>
      <c r="K69" s="220">
        <f t="shared" si="12"/>
        <v>255412</v>
      </c>
      <c r="L69" s="220">
        <f t="shared" si="12"/>
        <v>252535</v>
      </c>
      <c r="M69" s="220">
        <f t="shared" si="12"/>
        <v>301407</v>
      </c>
      <c r="N69" s="220">
        <f t="shared" si="12"/>
        <v>809354</v>
      </c>
      <c r="O69" s="220">
        <f t="shared" si="12"/>
        <v>313356</v>
      </c>
      <c r="P69" s="220">
        <f t="shared" si="12"/>
        <v>261395</v>
      </c>
      <c r="Q69" s="220">
        <f t="shared" si="12"/>
        <v>282945</v>
      </c>
      <c r="R69" s="220">
        <f t="shared" si="12"/>
        <v>857696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2481458</v>
      </c>
      <c r="X69" s="220">
        <f t="shared" si="12"/>
        <v>0</v>
      </c>
      <c r="Y69" s="220">
        <f t="shared" si="12"/>
        <v>2481458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49879171</v>
      </c>
      <c r="F5" s="358">
        <f t="shared" si="0"/>
        <v>49879171</v>
      </c>
      <c r="G5" s="358">
        <f t="shared" si="0"/>
        <v>1742093</v>
      </c>
      <c r="H5" s="356">
        <f t="shared" si="0"/>
        <v>9323337</v>
      </c>
      <c r="I5" s="356">
        <f t="shared" si="0"/>
        <v>4327359</v>
      </c>
      <c r="J5" s="358">
        <f t="shared" si="0"/>
        <v>15392789</v>
      </c>
      <c r="K5" s="358">
        <f t="shared" si="0"/>
        <v>7347097</v>
      </c>
      <c r="L5" s="356">
        <f t="shared" si="0"/>
        <v>5003389</v>
      </c>
      <c r="M5" s="356">
        <f t="shared" si="0"/>
        <v>14256879</v>
      </c>
      <c r="N5" s="358">
        <f t="shared" si="0"/>
        <v>26607365</v>
      </c>
      <c r="O5" s="358">
        <f t="shared" si="0"/>
        <v>456341</v>
      </c>
      <c r="P5" s="356">
        <f t="shared" si="0"/>
        <v>0</v>
      </c>
      <c r="Q5" s="356">
        <f t="shared" si="0"/>
        <v>14374328</v>
      </c>
      <c r="R5" s="358">
        <f t="shared" si="0"/>
        <v>14830669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56830823</v>
      </c>
      <c r="X5" s="356">
        <f t="shared" si="0"/>
        <v>37409378</v>
      </c>
      <c r="Y5" s="358">
        <f t="shared" si="0"/>
        <v>19421445</v>
      </c>
      <c r="Z5" s="359">
        <f>+IF(X5&lt;&gt;0,+(Y5/X5)*100,0)</f>
        <v>51.915979463759065</v>
      </c>
      <c r="AA5" s="360">
        <f>+AA6+AA8+AA11+AA13+AA15</f>
        <v>49879171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49879171</v>
      </c>
      <c r="F6" s="59">
        <f t="shared" si="1"/>
        <v>49879171</v>
      </c>
      <c r="G6" s="59">
        <f t="shared" si="1"/>
        <v>1742093</v>
      </c>
      <c r="H6" s="60">
        <f t="shared" si="1"/>
        <v>3992908</v>
      </c>
      <c r="I6" s="60">
        <f t="shared" si="1"/>
        <v>4327359</v>
      </c>
      <c r="J6" s="59">
        <f t="shared" si="1"/>
        <v>10062360</v>
      </c>
      <c r="K6" s="59">
        <f t="shared" si="1"/>
        <v>5876178</v>
      </c>
      <c r="L6" s="60">
        <f t="shared" si="1"/>
        <v>4936204</v>
      </c>
      <c r="M6" s="60">
        <f t="shared" si="1"/>
        <v>1766224</v>
      </c>
      <c r="N6" s="59">
        <f t="shared" si="1"/>
        <v>12578606</v>
      </c>
      <c r="O6" s="59">
        <f t="shared" si="1"/>
        <v>456341</v>
      </c>
      <c r="P6" s="60">
        <f t="shared" si="1"/>
        <v>0</v>
      </c>
      <c r="Q6" s="60">
        <f t="shared" si="1"/>
        <v>5729186</v>
      </c>
      <c r="R6" s="59">
        <f t="shared" si="1"/>
        <v>6185527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28826493</v>
      </c>
      <c r="X6" s="60">
        <f t="shared" si="1"/>
        <v>37409378</v>
      </c>
      <c r="Y6" s="59">
        <f t="shared" si="1"/>
        <v>-8582885</v>
      </c>
      <c r="Z6" s="61">
        <f>+IF(X6&lt;&gt;0,+(Y6/X6)*100,0)</f>
        <v>-22.94313741329781</v>
      </c>
      <c r="AA6" s="62">
        <f t="shared" si="1"/>
        <v>49879171</v>
      </c>
    </row>
    <row r="7" spans="1:27" ht="12.75">
      <c r="A7" s="291" t="s">
        <v>229</v>
      </c>
      <c r="B7" s="142"/>
      <c r="C7" s="60"/>
      <c r="D7" s="340"/>
      <c r="E7" s="60">
        <v>49879171</v>
      </c>
      <c r="F7" s="59">
        <v>49879171</v>
      </c>
      <c r="G7" s="59">
        <v>1742093</v>
      </c>
      <c r="H7" s="60">
        <v>3992908</v>
      </c>
      <c r="I7" s="60">
        <v>4327359</v>
      </c>
      <c r="J7" s="59">
        <v>10062360</v>
      </c>
      <c r="K7" s="59">
        <v>5876178</v>
      </c>
      <c r="L7" s="60">
        <v>4936204</v>
      </c>
      <c r="M7" s="60">
        <v>1766224</v>
      </c>
      <c r="N7" s="59">
        <v>12578606</v>
      </c>
      <c r="O7" s="59">
        <v>456341</v>
      </c>
      <c r="P7" s="60"/>
      <c r="Q7" s="60">
        <v>5729186</v>
      </c>
      <c r="R7" s="59">
        <v>6185527</v>
      </c>
      <c r="S7" s="59"/>
      <c r="T7" s="60"/>
      <c r="U7" s="60"/>
      <c r="V7" s="59"/>
      <c r="W7" s="59">
        <v>28826493</v>
      </c>
      <c r="X7" s="60">
        <v>37409378</v>
      </c>
      <c r="Y7" s="59">
        <v>-8582885</v>
      </c>
      <c r="Z7" s="61">
        <v>-22.94</v>
      </c>
      <c r="AA7" s="62">
        <v>49879171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5330429</v>
      </c>
      <c r="I8" s="60">
        <f t="shared" si="2"/>
        <v>0</v>
      </c>
      <c r="J8" s="59">
        <f t="shared" si="2"/>
        <v>5330429</v>
      </c>
      <c r="K8" s="59">
        <f t="shared" si="2"/>
        <v>1470919</v>
      </c>
      <c r="L8" s="60">
        <f t="shared" si="2"/>
        <v>67185</v>
      </c>
      <c r="M8" s="60">
        <f t="shared" si="2"/>
        <v>12490655</v>
      </c>
      <c r="N8" s="59">
        <f t="shared" si="2"/>
        <v>14028759</v>
      </c>
      <c r="O8" s="59">
        <f t="shared" si="2"/>
        <v>0</v>
      </c>
      <c r="P8" s="60">
        <f t="shared" si="2"/>
        <v>0</v>
      </c>
      <c r="Q8" s="60">
        <f t="shared" si="2"/>
        <v>8645142</v>
      </c>
      <c r="R8" s="59">
        <f t="shared" si="2"/>
        <v>8645142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28004330</v>
      </c>
      <c r="X8" s="60">
        <f t="shared" si="2"/>
        <v>0</v>
      </c>
      <c r="Y8" s="59">
        <f t="shared" si="2"/>
        <v>28004330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>
        <v>5330429</v>
      </c>
      <c r="I9" s="60"/>
      <c r="J9" s="59">
        <v>5330429</v>
      </c>
      <c r="K9" s="59"/>
      <c r="L9" s="60"/>
      <c r="M9" s="60">
        <v>12490655</v>
      </c>
      <c r="N9" s="59">
        <v>12490655</v>
      </c>
      <c r="O9" s="59"/>
      <c r="P9" s="60"/>
      <c r="Q9" s="60">
        <v>8645142</v>
      </c>
      <c r="R9" s="59">
        <v>8645142</v>
      </c>
      <c r="S9" s="59"/>
      <c r="T9" s="60"/>
      <c r="U9" s="60"/>
      <c r="V9" s="59"/>
      <c r="W9" s="59">
        <v>26466226</v>
      </c>
      <c r="X9" s="60"/>
      <c r="Y9" s="59">
        <v>26466226</v>
      </c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>
        <v>1470919</v>
      </c>
      <c r="L10" s="60">
        <v>67185</v>
      </c>
      <c r="M10" s="60"/>
      <c r="N10" s="59">
        <v>1538104</v>
      </c>
      <c r="O10" s="59"/>
      <c r="P10" s="60"/>
      <c r="Q10" s="60"/>
      <c r="R10" s="59"/>
      <c r="S10" s="59"/>
      <c r="T10" s="60"/>
      <c r="U10" s="60"/>
      <c r="V10" s="59"/>
      <c r="W10" s="59">
        <v>1538104</v>
      </c>
      <c r="X10" s="60"/>
      <c r="Y10" s="59">
        <v>1538104</v>
      </c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32388492</v>
      </c>
      <c r="F22" s="345">
        <f t="shared" si="6"/>
        <v>32388492</v>
      </c>
      <c r="G22" s="345">
        <f t="shared" si="6"/>
        <v>80172</v>
      </c>
      <c r="H22" s="343">
        <f t="shared" si="6"/>
        <v>4851788</v>
      </c>
      <c r="I22" s="343">
        <f t="shared" si="6"/>
        <v>1932387</v>
      </c>
      <c r="J22" s="345">
        <f t="shared" si="6"/>
        <v>6864347</v>
      </c>
      <c r="K22" s="345">
        <f t="shared" si="6"/>
        <v>1752651</v>
      </c>
      <c r="L22" s="343">
        <f t="shared" si="6"/>
        <v>1167403</v>
      </c>
      <c r="M22" s="343">
        <f t="shared" si="6"/>
        <v>265539</v>
      </c>
      <c r="N22" s="345">
        <f t="shared" si="6"/>
        <v>3185593</v>
      </c>
      <c r="O22" s="345">
        <f t="shared" si="6"/>
        <v>0</v>
      </c>
      <c r="P22" s="343">
        <f t="shared" si="6"/>
        <v>0</v>
      </c>
      <c r="Q22" s="343">
        <f t="shared" si="6"/>
        <v>3272363</v>
      </c>
      <c r="R22" s="345">
        <f t="shared" si="6"/>
        <v>3272363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13322303</v>
      </c>
      <c r="X22" s="343">
        <f t="shared" si="6"/>
        <v>24291369</v>
      </c>
      <c r="Y22" s="345">
        <f t="shared" si="6"/>
        <v>-10969066</v>
      </c>
      <c r="Z22" s="336">
        <f>+IF(X22&lt;&gt;0,+(Y22/X22)*100,0)</f>
        <v>-45.15622812365989</v>
      </c>
      <c r="AA22" s="350">
        <f>SUM(AA23:AA32)</f>
        <v>32388492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>
        <v>4808395</v>
      </c>
      <c r="F24" s="59">
        <v>4808395</v>
      </c>
      <c r="G24" s="59">
        <v>80172</v>
      </c>
      <c r="H24" s="60"/>
      <c r="I24" s="60">
        <v>489777</v>
      </c>
      <c r="J24" s="59">
        <v>569949</v>
      </c>
      <c r="K24" s="59">
        <v>608159</v>
      </c>
      <c r="L24" s="60"/>
      <c r="M24" s="60"/>
      <c r="N24" s="59">
        <v>608159</v>
      </c>
      <c r="O24" s="59"/>
      <c r="P24" s="60"/>
      <c r="Q24" s="60"/>
      <c r="R24" s="59"/>
      <c r="S24" s="59"/>
      <c r="T24" s="60"/>
      <c r="U24" s="60"/>
      <c r="V24" s="59"/>
      <c r="W24" s="59">
        <v>1178108</v>
      </c>
      <c r="X24" s="60">
        <v>3606296</v>
      </c>
      <c r="Y24" s="59">
        <v>-2428188</v>
      </c>
      <c r="Z24" s="61">
        <v>-67.33</v>
      </c>
      <c r="AA24" s="62">
        <v>4808395</v>
      </c>
    </row>
    <row r="25" spans="1:27" ht="12.75">
      <c r="A25" s="361" t="s">
        <v>239</v>
      </c>
      <c r="B25" s="142"/>
      <c r="C25" s="60"/>
      <c r="D25" s="340"/>
      <c r="E25" s="60">
        <v>25980097</v>
      </c>
      <c r="F25" s="59">
        <v>25980097</v>
      </c>
      <c r="G25" s="59"/>
      <c r="H25" s="60">
        <v>4851788</v>
      </c>
      <c r="I25" s="60">
        <v>1442610</v>
      </c>
      <c r="J25" s="59">
        <v>6294398</v>
      </c>
      <c r="K25" s="59">
        <v>1144492</v>
      </c>
      <c r="L25" s="60">
        <v>1167403</v>
      </c>
      <c r="M25" s="60">
        <v>265539</v>
      </c>
      <c r="N25" s="59">
        <v>2577434</v>
      </c>
      <c r="O25" s="59"/>
      <c r="P25" s="60"/>
      <c r="Q25" s="60">
        <v>1757585</v>
      </c>
      <c r="R25" s="59">
        <v>1757585</v>
      </c>
      <c r="S25" s="59"/>
      <c r="T25" s="60"/>
      <c r="U25" s="60"/>
      <c r="V25" s="59"/>
      <c r="W25" s="59">
        <v>10629417</v>
      </c>
      <c r="X25" s="60">
        <v>19485073</v>
      </c>
      <c r="Y25" s="59">
        <v>-8855656</v>
      </c>
      <c r="Z25" s="61">
        <v>-45.45</v>
      </c>
      <c r="AA25" s="62">
        <v>25980097</v>
      </c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1600000</v>
      </c>
      <c r="F32" s="59">
        <v>1600000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>
        <v>1514778</v>
      </c>
      <c r="R32" s="59">
        <v>1514778</v>
      </c>
      <c r="S32" s="59"/>
      <c r="T32" s="60"/>
      <c r="U32" s="60"/>
      <c r="V32" s="59"/>
      <c r="W32" s="59">
        <v>1514778</v>
      </c>
      <c r="X32" s="60">
        <v>1200000</v>
      </c>
      <c r="Y32" s="59">
        <v>314778</v>
      </c>
      <c r="Z32" s="61">
        <v>26.23</v>
      </c>
      <c r="AA32" s="62">
        <v>1600000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6517696</v>
      </c>
      <c r="F40" s="345">
        <f t="shared" si="9"/>
        <v>6517696</v>
      </c>
      <c r="G40" s="345">
        <f t="shared" si="9"/>
        <v>201727</v>
      </c>
      <c r="H40" s="343">
        <f t="shared" si="9"/>
        <v>43762</v>
      </c>
      <c r="I40" s="343">
        <f t="shared" si="9"/>
        <v>0</v>
      </c>
      <c r="J40" s="345">
        <f t="shared" si="9"/>
        <v>245489</v>
      </c>
      <c r="K40" s="345">
        <f t="shared" si="9"/>
        <v>223708</v>
      </c>
      <c r="L40" s="343">
        <f t="shared" si="9"/>
        <v>24341</v>
      </c>
      <c r="M40" s="343">
        <f t="shared" si="9"/>
        <v>1620124</v>
      </c>
      <c r="N40" s="345">
        <f t="shared" si="9"/>
        <v>1868173</v>
      </c>
      <c r="O40" s="345">
        <f t="shared" si="9"/>
        <v>128433</v>
      </c>
      <c r="P40" s="343">
        <f t="shared" si="9"/>
        <v>30900</v>
      </c>
      <c r="Q40" s="343">
        <f t="shared" si="9"/>
        <v>14580</v>
      </c>
      <c r="R40" s="345">
        <f t="shared" si="9"/>
        <v>173913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2287575</v>
      </c>
      <c r="X40" s="343">
        <f t="shared" si="9"/>
        <v>4888272</v>
      </c>
      <c r="Y40" s="345">
        <f t="shared" si="9"/>
        <v>-2600697</v>
      </c>
      <c r="Z40" s="336">
        <f>+IF(X40&lt;&gt;0,+(Y40/X40)*100,0)</f>
        <v>-53.20278822455051</v>
      </c>
      <c r="AA40" s="350">
        <f>SUM(AA41:AA49)</f>
        <v>6517696</v>
      </c>
    </row>
    <row r="41" spans="1:27" ht="12.75">
      <c r="A41" s="361" t="s">
        <v>248</v>
      </c>
      <c r="B41" s="142"/>
      <c r="C41" s="362"/>
      <c r="D41" s="363"/>
      <c r="E41" s="362">
        <v>4500000</v>
      </c>
      <c r="F41" s="364">
        <v>4500000</v>
      </c>
      <c r="G41" s="364"/>
      <c r="H41" s="362"/>
      <c r="I41" s="362"/>
      <c r="J41" s="364"/>
      <c r="K41" s="364"/>
      <c r="L41" s="362"/>
      <c r="M41" s="362"/>
      <c r="N41" s="364"/>
      <c r="O41" s="364">
        <v>17283</v>
      </c>
      <c r="P41" s="362"/>
      <c r="Q41" s="362"/>
      <c r="R41" s="364">
        <v>17283</v>
      </c>
      <c r="S41" s="364"/>
      <c r="T41" s="362"/>
      <c r="U41" s="362"/>
      <c r="V41" s="364"/>
      <c r="W41" s="364">
        <v>17283</v>
      </c>
      <c r="X41" s="362">
        <v>3375000</v>
      </c>
      <c r="Y41" s="364">
        <v>-3357717</v>
      </c>
      <c r="Z41" s="365">
        <v>-99.49</v>
      </c>
      <c r="AA41" s="366">
        <v>4500000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>
        <v>100000</v>
      </c>
      <c r="F43" s="370">
        <v>100000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75000</v>
      </c>
      <c r="Y43" s="370">
        <v>-75000</v>
      </c>
      <c r="Z43" s="371">
        <v>-100</v>
      </c>
      <c r="AA43" s="303">
        <v>100000</v>
      </c>
    </row>
    <row r="44" spans="1:27" ht="12.75">
      <c r="A44" s="361" t="s">
        <v>251</v>
      </c>
      <c r="B44" s="136"/>
      <c r="C44" s="60"/>
      <c r="D44" s="368"/>
      <c r="E44" s="54">
        <v>1917696</v>
      </c>
      <c r="F44" s="53">
        <v>1917696</v>
      </c>
      <c r="G44" s="53">
        <v>201727</v>
      </c>
      <c r="H44" s="54">
        <v>35679</v>
      </c>
      <c r="I44" s="54"/>
      <c r="J44" s="53">
        <v>237406</v>
      </c>
      <c r="K44" s="53">
        <v>11451</v>
      </c>
      <c r="L44" s="54">
        <v>24341</v>
      </c>
      <c r="M44" s="54">
        <v>161757</v>
      </c>
      <c r="N44" s="53">
        <v>197549</v>
      </c>
      <c r="O44" s="53">
        <v>111150</v>
      </c>
      <c r="P44" s="54">
        <v>30900</v>
      </c>
      <c r="Q44" s="54">
        <v>14580</v>
      </c>
      <c r="R44" s="53">
        <v>156630</v>
      </c>
      <c r="S44" s="53"/>
      <c r="T44" s="54"/>
      <c r="U44" s="54"/>
      <c r="V44" s="53"/>
      <c r="W44" s="53">
        <v>591585</v>
      </c>
      <c r="X44" s="54">
        <v>1438272</v>
      </c>
      <c r="Y44" s="53">
        <v>-846687</v>
      </c>
      <c r="Z44" s="94">
        <v>-58.87</v>
      </c>
      <c r="AA44" s="95">
        <v>1917696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>
        <v>1362976</v>
      </c>
      <c r="N48" s="53">
        <v>1362976</v>
      </c>
      <c r="O48" s="53"/>
      <c r="P48" s="54"/>
      <c r="Q48" s="54"/>
      <c r="R48" s="53"/>
      <c r="S48" s="53"/>
      <c r="T48" s="54"/>
      <c r="U48" s="54"/>
      <c r="V48" s="53"/>
      <c r="W48" s="53">
        <v>1362976</v>
      </c>
      <c r="X48" s="54"/>
      <c r="Y48" s="53">
        <v>1362976</v>
      </c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>
        <v>8083</v>
      </c>
      <c r="I49" s="54"/>
      <c r="J49" s="53">
        <v>8083</v>
      </c>
      <c r="K49" s="53">
        <v>212257</v>
      </c>
      <c r="L49" s="54"/>
      <c r="M49" s="54">
        <v>95391</v>
      </c>
      <c r="N49" s="53">
        <v>307648</v>
      </c>
      <c r="O49" s="53"/>
      <c r="P49" s="54"/>
      <c r="Q49" s="54"/>
      <c r="R49" s="53"/>
      <c r="S49" s="53"/>
      <c r="T49" s="54"/>
      <c r="U49" s="54"/>
      <c r="V49" s="53"/>
      <c r="W49" s="53">
        <v>315731</v>
      </c>
      <c r="X49" s="54"/>
      <c r="Y49" s="53">
        <v>315731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88785359</v>
      </c>
      <c r="F60" s="264">
        <f t="shared" si="14"/>
        <v>88785359</v>
      </c>
      <c r="G60" s="264">
        <f t="shared" si="14"/>
        <v>2023992</v>
      </c>
      <c r="H60" s="219">
        <f t="shared" si="14"/>
        <v>14218887</v>
      </c>
      <c r="I60" s="219">
        <f t="shared" si="14"/>
        <v>6259746</v>
      </c>
      <c r="J60" s="264">
        <f t="shared" si="14"/>
        <v>22502625</v>
      </c>
      <c r="K60" s="264">
        <f t="shared" si="14"/>
        <v>9323456</v>
      </c>
      <c r="L60" s="219">
        <f t="shared" si="14"/>
        <v>6195133</v>
      </c>
      <c r="M60" s="219">
        <f t="shared" si="14"/>
        <v>16142542</v>
      </c>
      <c r="N60" s="264">
        <f t="shared" si="14"/>
        <v>31661131</v>
      </c>
      <c r="O60" s="264">
        <f t="shared" si="14"/>
        <v>584774</v>
      </c>
      <c r="P60" s="219">
        <f t="shared" si="14"/>
        <v>30900</v>
      </c>
      <c r="Q60" s="219">
        <f t="shared" si="14"/>
        <v>17661271</v>
      </c>
      <c r="R60" s="264">
        <f t="shared" si="14"/>
        <v>18276945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72440701</v>
      </c>
      <c r="X60" s="219">
        <f t="shared" si="14"/>
        <v>66589019</v>
      </c>
      <c r="Y60" s="264">
        <f t="shared" si="14"/>
        <v>5851682</v>
      </c>
      <c r="Z60" s="337">
        <f>+IF(X60&lt;&gt;0,+(Y60/X60)*100,0)</f>
        <v>8.787758233831317</v>
      </c>
      <c r="AA60" s="232">
        <f>+AA57+AA54+AA51+AA40+AA37+AA34+AA22+AA5</f>
        <v>88785359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2017-05-05T09:18:19Z</dcterms:created>
  <dcterms:modified xsi:type="dcterms:W3CDTF">2017-05-05T09:18:22Z</dcterms:modified>
  <cp:category/>
  <cp:version/>
  <cp:contentType/>
  <cp:contentStatus/>
</cp:coreProperties>
</file>