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<sst xmlns="http://schemas.openxmlformats.org/spreadsheetml/2006/main" count="857" uniqueCount="303">
  <si>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Umvoti(KZN245)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</si>
  <si>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</si>
  <si>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</si>
  <si>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</si>
  <si>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</si>
  <si>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</si>
  <si>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</si>
  <si>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</si>
  <si>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</si>
  <si>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</si>
  <si>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</si>
  <si>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</si>
  <si>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</si>
  <si>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</si>
  <si>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</si>
  <si>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</si>
  <si>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</si>
  <si>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</si>
  <si>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</si>
  <si>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</si>
  <si>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</si>
  <si>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</si>
  <si>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</si>
  <si>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</si>
  <si>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</si>
  <si>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</si>
  <si>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</si>
  <si>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</si>
  <si>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</si>
  <si>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</si>
  <si>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</si>
  <si>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</si>
  <si>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</si>
  <si>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</si>
  <si>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</si>
  <si>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</si>
  <si>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</si>
  <si>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</si>
  <si>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</si>
  <si>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</si>
  <si>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</si>
  <si>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</si>
  <si>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</si>
  <si>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</si>
  <si>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</si>
  <si>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</si>
  <si>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</si>
  <si>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</si>
  <si>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</si>
  <si>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</si>
  <si>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</si>
  <si>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</si>
  <si>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</si>
  <si>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</si>
  <si>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</si>
  <si>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</si>
  <si>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</si>
  <si>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</si>
  <si>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</si>
  <si>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</si>
  <si>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</si>
  <si>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</si>
  <si>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</si>
  <si>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</si>
  <si>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</si>
  <si>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</si>
  <si>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</si>
  <si>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</si>
  <si>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</si>
  <si>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</si>
  <si>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Umvoti(KZN245)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</si>
  <si>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</si>
  <si>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</si>
  <si>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</si>
  <si>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</si>
  <si>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</si>
  <si>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</si>
  <si>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</si>
  <si>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</si>
  <si>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</si>
  <si>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</si>
  <si>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</si>
  <si>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</si>
  <si>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</si>
  <si>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</si>
  <si>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</si>
  <si>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</si>
  <si>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</si>
  <si>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</si>
  <si>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</si>
  <si>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</si>
  <si>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</si>
  <si>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</si>
  <si>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</si>
  <si>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</si>
  <si>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</si>
  <si>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</si>
  <si>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</si>
  <si>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</si>
  <si>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</si>
  <si>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Umvoti(KZN245)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</si>
  <si>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</si>
  <si>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</si>
  <si>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</si>
  <si>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</si>
  <si>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</si>
  <si>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</si>
  <si>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</si>
  <si>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</si>
  <si>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</si>
  <si>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</si>
  <si>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</si>
  <si>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</si>
  <si>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</si>
  <si>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</si>
  <si>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</si>
  <si>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</si>
  <si>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</si>
  <si>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</si>
  <si>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</si>
  <si>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</si>
  <si>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</si>
  <si>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</si>
  <si>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</si>
  <si>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</si>
  <si>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</si>
  <si>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</si>
  <si>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</si>
  <si>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</si>
  <si>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Umvoti(KZN245)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</si>
  <si>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</si>
  <si>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</si>
  <si>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</si>
  <si>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</si>
  <si>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</si>
  <si>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</si>
  <si>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</si>
  <si>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</si>
  <si>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</si>
  <si>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</si>
  <si>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Umvoti(KZN245)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</si>
  <si>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</si>
  <si>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</si>
  <si>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</si>
  <si>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</si>
  <si>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</si>
  <si>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</si>
  <si>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</si>
  <si>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</si>
  <si>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</si>
  <si>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</si>
  <si>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</si>
  <si>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</si>
  <si>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</si>
  <si>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</si>
  <si>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</si>
  <si>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</si>
  <si>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</si>
  <si>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</si>
  <si>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</si>
  <si>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</si>
  <si>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</si>
  <si>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</si>
  <si>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</si>
  <si>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</si>
  <si>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</si>
  <si>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</si>
  <si>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</si>
  <si>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</si>
  <si>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</si>
  <si>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</si>
  <si>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</si>
  <si>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</si>
  <si>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</si>
  <si>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Umvoti(KZN245)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</si>
  <si>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</si>
  <si>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</si>
  <si>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</si>
  <si>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</si>
  <si>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</si>
  <si>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</si>
  <si>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</si>
  <si>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</si>
  <si>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</si>
  <si>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</si>
  <si>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</si>
  <si>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</si>
  <si>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</si>
  <si>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</si>
  <si>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</si>
  <si>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</si>
  <si>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</si>
  <si>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</si>
  <si>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</si>
  <si>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</si>
  <si>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</si>
  <si>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</si>
  <si>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</si>
  <si>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</si>
  <si>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</si>
  <si>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</si>
  <si>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</si>
  <si>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Umvoti(KZN245)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</si>
  <si>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</si>
  <si>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</si>
  <si>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</si>
  <si>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</si>
  <si>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</si>
  <si>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</si>
  <si>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</si>
  <si>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</si>
  <si>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</si>
  <si>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</si>
  <si>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</si>
  <si>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</si>
  <si>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</si>
  <si>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</si>
  <si>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</si>
  <si>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</si>
  <si>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</si>
  <si>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</si>
  <si>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</si>
  <si>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</si>
  <si>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</si>
  <si>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</si>
  <si>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</si>
  <si>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</si>
  <si>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Umvoti(KZN245)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</si>
  <si>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</si>
  <si>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</si>
  <si>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</si>
  <si>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</si>
  <si>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</si>
  <si>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</si>
  <si>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</si>
  <si>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</si>
  <si>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</si>
  <si>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</si>
  <si>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</si>
  <si>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</si>
  <si>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</si>
  <si>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</si>
  <si>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</si>
  <si>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</si>
  <si>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</si>
  <si>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</si>
  <si>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</si>
  <si>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</si>
  <si>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</si>
  <si>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</si>
  <si>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</si>
  <si>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</si>
  <si>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</si>
  <si>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</si>
  <si>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</si>
  <si>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</si>
  <si>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</si>
  <si>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</si>
  <si>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</si>
  <si>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</si>
  <si>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</si>
  <si>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</si>
  <si>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</si>
  <si>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Umvoti(KZN245)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</si>
  <si>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</si>
  <si>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</si>
  <si>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Umvoti(KZN245)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</si>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</sst>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33152667</v>
      </c>
      <c r="C5" s="19">
        <v>0</v>
      </c>
      <c r="D5" s="59">
        <v>35506680</v>
      </c>
      <c r="E5" s="60">
        <v>35506680</v>
      </c>
      <c r="F5" s="60">
        <v>4274637</v>
      </c>
      <c r="G5" s="60">
        <v>3141614</v>
      </c>
      <c r="H5" s="60">
        <v>3099904</v>
      </c>
      <c r="I5" s="60">
        <v>10516155</v>
      </c>
      <c r="J5" s="60">
        <v>3145376</v>
      </c>
      <c r="K5" s="60">
        <v>3156950</v>
      </c>
      <c r="L5" s="60">
        <v>3153371</v>
      </c>
      <c r="M5" s="60">
        <v>9455697</v>
      </c>
      <c r="N5" s="60">
        <v>3194054</v>
      </c>
      <c r="O5" s="60">
        <v>3173199</v>
      </c>
      <c r="P5" s="60">
        <v>3177630</v>
      </c>
      <c r="Q5" s="60">
        <v>9544883</v>
      </c>
      <c r="R5" s="60">
        <v>0</v>
      </c>
      <c r="S5" s="60">
        <v>0</v>
      </c>
      <c r="T5" s="60">
        <v>0</v>
      </c>
      <c r="U5" s="60">
        <v>0</v>
      </c>
      <c r="V5" s="60">
        <v>29516735</v>
      </c>
      <c r="W5" s="60">
        <v>26630253</v>
      </c>
      <c r="X5" s="60">
        <v>2886482</v>
      </c>
      <c r="Y5" s="61">
        <v>10.84</v>
      </c>
      <c r="Z5" s="62">
        <v>35506680</v>
      </c>
    </row>
    <row r="6" spans="1:26" ht="12.75">
      <c r="A6" s="58" t="s">
        <v>32</v>
      </c>
      <c r="B6" s="19">
        <v>66305649</v>
      </c>
      <c r="C6" s="19">
        <v>0</v>
      </c>
      <c r="D6" s="59">
        <v>80122127</v>
      </c>
      <c r="E6" s="60">
        <v>80122127</v>
      </c>
      <c r="F6" s="60">
        <v>5513476</v>
      </c>
      <c r="G6" s="60">
        <v>6637459</v>
      </c>
      <c r="H6" s="60">
        <v>6165883</v>
      </c>
      <c r="I6" s="60">
        <v>18316818</v>
      </c>
      <c r="J6" s="60">
        <v>6312209</v>
      </c>
      <c r="K6" s="60">
        <v>6241017</v>
      </c>
      <c r="L6" s="60">
        <v>5678055</v>
      </c>
      <c r="M6" s="60">
        <v>18231281</v>
      </c>
      <c r="N6" s="60">
        <v>6470990</v>
      </c>
      <c r="O6" s="60">
        <v>5562375</v>
      </c>
      <c r="P6" s="60">
        <v>5979960</v>
      </c>
      <c r="Q6" s="60">
        <v>18013325</v>
      </c>
      <c r="R6" s="60">
        <v>0</v>
      </c>
      <c r="S6" s="60">
        <v>0</v>
      </c>
      <c r="T6" s="60">
        <v>0</v>
      </c>
      <c r="U6" s="60">
        <v>0</v>
      </c>
      <c r="V6" s="60">
        <v>54561424</v>
      </c>
      <c r="W6" s="60">
        <v>60091497</v>
      </c>
      <c r="X6" s="60">
        <v>-5530073</v>
      </c>
      <c r="Y6" s="61">
        <v>-9.2</v>
      </c>
      <c r="Z6" s="62">
        <v>80122127</v>
      </c>
    </row>
    <row r="7" spans="1:26" ht="12.75">
      <c r="A7" s="58" t="s">
        <v>33</v>
      </c>
      <c r="B7" s="19">
        <v>2121815</v>
      </c>
      <c r="C7" s="19">
        <v>0</v>
      </c>
      <c r="D7" s="59">
        <v>1590000</v>
      </c>
      <c r="E7" s="60">
        <v>1590000</v>
      </c>
      <c r="F7" s="60">
        <v>31118</v>
      </c>
      <c r="G7" s="60">
        <v>78605</v>
      </c>
      <c r="H7" s="60">
        <v>651917</v>
      </c>
      <c r="I7" s="60">
        <v>761640</v>
      </c>
      <c r="J7" s="60">
        <v>619872</v>
      </c>
      <c r="K7" s="60">
        <v>248514</v>
      </c>
      <c r="L7" s="60">
        <v>152496</v>
      </c>
      <c r="M7" s="60">
        <v>1020882</v>
      </c>
      <c r="N7" s="60">
        <v>230204</v>
      </c>
      <c r="O7" s="60">
        <v>520023</v>
      </c>
      <c r="P7" s="60">
        <v>93152</v>
      </c>
      <c r="Q7" s="60">
        <v>843379</v>
      </c>
      <c r="R7" s="60">
        <v>0</v>
      </c>
      <c r="S7" s="60">
        <v>0</v>
      </c>
      <c r="T7" s="60">
        <v>0</v>
      </c>
      <c r="U7" s="60">
        <v>0</v>
      </c>
      <c r="V7" s="60">
        <v>2625901</v>
      </c>
      <c r="W7" s="60">
        <v>1192500</v>
      </c>
      <c r="X7" s="60">
        <v>1433401</v>
      </c>
      <c r="Y7" s="61">
        <v>120.2</v>
      </c>
      <c r="Z7" s="62">
        <v>1590000</v>
      </c>
    </row>
    <row r="8" spans="1:26" ht="12.75">
      <c r="A8" s="58" t="s">
        <v>34</v>
      </c>
      <c r="B8" s="19">
        <v>116898598</v>
      </c>
      <c r="C8" s="19">
        <v>0</v>
      </c>
      <c r="D8" s="59">
        <v>131543000</v>
      </c>
      <c r="E8" s="60">
        <v>131543000</v>
      </c>
      <c r="F8" s="60">
        <v>40910905</v>
      </c>
      <c r="G8" s="60">
        <v>970906</v>
      </c>
      <c r="H8" s="60">
        <v>331197</v>
      </c>
      <c r="I8" s="60">
        <v>42213008</v>
      </c>
      <c r="J8" s="60">
        <v>1588803</v>
      </c>
      <c r="K8" s="60">
        <v>8324580</v>
      </c>
      <c r="L8" s="60">
        <v>33742698</v>
      </c>
      <c r="M8" s="60">
        <v>43656081</v>
      </c>
      <c r="N8" s="60">
        <v>103926</v>
      </c>
      <c r="O8" s="60">
        <v>404870</v>
      </c>
      <c r="P8" s="60">
        <v>24932141</v>
      </c>
      <c r="Q8" s="60">
        <v>25440937</v>
      </c>
      <c r="R8" s="60">
        <v>0</v>
      </c>
      <c r="S8" s="60">
        <v>0</v>
      </c>
      <c r="T8" s="60">
        <v>0</v>
      </c>
      <c r="U8" s="60">
        <v>0</v>
      </c>
      <c r="V8" s="60">
        <v>111310026</v>
      </c>
      <c r="W8" s="60">
        <v>98657253</v>
      </c>
      <c r="X8" s="60">
        <v>12652773</v>
      </c>
      <c r="Y8" s="61">
        <v>12.82</v>
      </c>
      <c r="Z8" s="62">
        <v>131543000</v>
      </c>
    </row>
    <row r="9" spans="1:26" ht="12.75">
      <c r="A9" s="58" t="s">
        <v>35</v>
      </c>
      <c r="B9" s="19">
        <v>9846485</v>
      </c>
      <c r="C9" s="19">
        <v>0</v>
      </c>
      <c r="D9" s="59">
        <v>9840916</v>
      </c>
      <c r="E9" s="60">
        <v>9840916</v>
      </c>
      <c r="F9" s="60">
        <v>572073</v>
      </c>
      <c r="G9" s="60">
        <v>414123</v>
      </c>
      <c r="H9" s="60">
        <v>1800156</v>
      </c>
      <c r="I9" s="60">
        <v>2786352</v>
      </c>
      <c r="J9" s="60">
        <v>463059</v>
      </c>
      <c r="K9" s="60">
        <v>426938</v>
      </c>
      <c r="L9" s="60">
        <v>384299</v>
      </c>
      <c r="M9" s="60">
        <v>1274296</v>
      </c>
      <c r="N9" s="60">
        <v>473278</v>
      </c>
      <c r="O9" s="60">
        <v>510565</v>
      </c>
      <c r="P9" s="60">
        <v>1911954</v>
      </c>
      <c r="Q9" s="60">
        <v>2895797</v>
      </c>
      <c r="R9" s="60">
        <v>0</v>
      </c>
      <c r="S9" s="60">
        <v>0</v>
      </c>
      <c r="T9" s="60">
        <v>0</v>
      </c>
      <c r="U9" s="60">
        <v>0</v>
      </c>
      <c r="V9" s="60">
        <v>6956445</v>
      </c>
      <c r="W9" s="60">
        <v>7380738</v>
      </c>
      <c r="X9" s="60">
        <v>-424293</v>
      </c>
      <c r="Y9" s="61">
        <v>-5.75</v>
      </c>
      <c r="Z9" s="62">
        <v>9840916</v>
      </c>
    </row>
    <row r="10" spans="1:26" ht="22.5">
      <c r="A10" s="63" t="s">
        <v>278</v>
      </c>
      <c r="B10" s="64">
        <f>SUM(B5:B9)</f>
        <v>228325214</v>
      </c>
      <c r="C10" s="64">
        <f>SUM(C5:C9)</f>
        <v>0</v>
      </c>
      <c r="D10" s="65">
        <f aca="true" t="shared" si="0" ref="D10:Z10">SUM(D5:D9)</f>
        <v>258602723</v>
      </c>
      <c r="E10" s="66">
        <f t="shared" si="0"/>
        <v>258602723</v>
      </c>
      <c r="F10" s="66">
        <f t="shared" si="0"/>
        <v>51302209</v>
      </c>
      <c r="G10" s="66">
        <f t="shared" si="0"/>
        <v>11242707</v>
      </c>
      <c r="H10" s="66">
        <f t="shared" si="0"/>
        <v>12049057</v>
      </c>
      <c r="I10" s="66">
        <f t="shared" si="0"/>
        <v>74593973</v>
      </c>
      <c r="J10" s="66">
        <f t="shared" si="0"/>
        <v>12129319</v>
      </c>
      <c r="K10" s="66">
        <f t="shared" si="0"/>
        <v>18397999</v>
      </c>
      <c r="L10" s="66">
        <f t="shared" si="0"/>
        <v>43110919</v>
      </c>
      <c r="M10" s="66">
        <f t="shared" si="0"/>
        <v>73638237</v>
      </c>
      <c r="N10" s="66">
        <f t="shared" si="0"/>
        <v>10472452</v>
      </c>
      <c r="O10" s="66">
        <f t="shared" si="0"/>
        <v>10171032</v>
      </c>
      <c r="P10" s="66">
        <f t="shared" si="0"/>
        <v>36094837</v>
      </c>
      <c r="Q10" s="66">
        <f t="shared" si="0"/>
        <v>56738321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204970531</v>
      </c>
      <c r="W10" s="66">
        <f t="shared" si="0"/>
        <v>193952241</v>
      </c>
      <c r="X10" s="66">
        <f t="shared" si="0"/>
        <v>11018290</v>
      </c>
      <c r="Y10" s="67">
        <f>+IF(W10&lt;&gt;0,(X10/W10)*100,0)</f>
        <v>5.680929461392509</v>
      </c>
      <c r="Z10" s="68">
        <f t="shared" si="0"/>
        <v>258602723</v>
      </c>
    </row>
    <row r="11" spans="1:26" ht="12.75">
      <c r="A11" s="58" t="s">
        <v>37</v>
      </c>
      <c r="B11" s="19">
        <v>78459121</v>
      </c>
      <c r="C11" s="19">
        <v>0</v>
      </c>
      <c r="D11" s="59">
        <v>99299071</v>
      </c>
      <c r="E11" s="60">
        <v>99299071</v>
      </c>
      <c r="F11" s="60">
        <v>7146136</v>
      </c>
      <c r="G11" s="60">
        <v>6986754</v>
      </c>
      <c r="H11" s="60">
        <v>7384151</v>
      </c>
      <c r="I11" s="60">
        <v>21517041</v>
      </c>
      <c r="J11" s="60">
        <v>6898191</v>
      </c>
      <c r="K11" s="60">
        <v>11016167</v>
      </c>
      <c r="L11" s="60">
        <v>6829335</v>
      </c>
      <c r="M11" s="60">
        <v>24743693</v>
      </c>
      <c r="N11" s="60">
        <v>7024047</v>
      </c>
      <c r="O11" s="60">
        <v>6958769</v>
      </c>
      <c r="P11" s="60">
        <v>7630682</v>
      </c>
      <c r="Q11" s="60">
        <v>21613498</v>
      </c>
      <c r="R11" s="60">
        <v>0</v>
      </c>
      <c r="S11" s="60">
        <v>0</v>
      </c>
      <c r="T11" s="60">
        <v>0</v>
      </c>
      <c r="U11" s="60">
        <v>0</v>
      </c>
      <c r="V11" s="60">
        <v>67874232</v>
      </c>
      <c r="W11" s="60">
        <v>74474253</v>
      </c>
      <c r="X11" s="60">
        <v>-6600021</v>
      </c>
      <c r="Y11" s="61">
        <v>-8.86</v>
      </c>
      <c r="Z11" s="62">
        <v>99299071</v>
      </c>
    </row>
    <row r="12" spans="1:26" ht="12.75">
      <c r="A12" s="58" t="s">
        <v>38</v>
      </c>
      <c r="B12" s="19">
        <v>7443354</v>
      </c>
      <c r="C12" s="19">
        <v>0</v>
      </c>
      <c r="D12" s="59">
        <v>9030847</v>
      </c>
      <c r="E12" s="60">
        <v>9030847</v>
      </c>
      <c r="F12" s="60">
        <v>712234</v>
      </c>
      <c r="G12" s="60">
        <v>726735</v>
      </c>
      <c r="H12" s="60">
        <v>732121</v>
      </c>
      <c r="I12" s="60">
        <v>2171090</v>
      </c>
      <c r="J12" s="60">
        <v>729548</v>
      </c>
      <c r="K12" s="60">
        <v>752041</v>
      </c>
      <c r="L12" s="60">
        <v>746461</v>
      </c>
      <c r="M12" s="60">
        <v>2228050</v>
      </c>
      <c r="N12" s="60">
        <v>762074</v>
      </c>
      <c r="O12" s="60">
        <v>839456</v>
      </c>
      <c r="P12" s="60">
        <v>750105</v>
      </c>
      <c r="Q12" s="60">
        <v>2351635</v>
      </c>
      <c r="R12" s="60">
        <v>0</v>
      </c>
      <c r="S12" s="60">
        <v>0</v>
      </c>
      <c r="T12" s="60">
        <v>0</v>
      </c>
      <c r="U12" s="60">
        <v>0</v>
      </c>
      <c r="V12" s="60">
        <v>6750775</v>
      </c>
      <c r="W12" s="60">
        <v>6773247</v>
      </c>
      <c r="X12" s="60">
        <v>-22472</v>
      </c>
      <c r="Y12" s="61">
        <v>-0.33</v>
      </c>
      <c r="Z12" s="62">
        <v>9030847</v>
      </c>
    </row>
    <row r="13" spans="1:26" ht="12.75">
      <c r="A13" s="58" t="s">
        <v>279</v>
      </c>
      <c r="B13" s="19">
        <v>23372468</v>
      </c>
      <c r="C13" s="19">
        <v>0</v>
      </c>
      <c r="D13" s="59">
        <v>24375000</v>
      </c>
      <c r="E13" s="60">
        <v>24375000</v>
      </c>
      <c r="F13" s="60">
        <v>0</v>
      </c>
      <c r="G13" s="60">
        <v>0</v>
      </c>
      <c r="H13" s="60">
        <v>6005343</v>
      </c>
      <c r="I13" s="60">
        <v>6005343</v>
      </c>
      <c r="J13" s="60">
        <v>2021714</v>
      </c>
      <c r="K13" s="60">
        <v>1954545</v>
      </c>
      <c r="L13" s="60">
        <v>2019828</v>
      </c>
      <c r="M13" s="60">
        <v>5996087</v>
      </c>
      <c r="N13" s="60">
        <v>1957622</v>
      </c>
      <c r="O13" s="60">
        <v>0</v>
      </c>
      <c r="P13" s="60">
        <v>1792077</v>
      </c>
      <c r="Q13" s="60">
        <v>3749699</v>
      </c>
      <c r="R13" s="60">
        <v>0</v>
      </c>
      <c r="S13" s="60">
        <v>0</v>
      </c>
      <c r="T13" s="60">
        <v>0</v>
      </c>
      <c r="U13" s="60">
        <v>0</v>
      </c>
      <c r="V13" s="60">
        <v>15751129</v>
      </c>
      <c r="W13" s="60">
        <v>18281250</v>
      </c>
      <c r="X13" s="60">
        <v>-2530121</v>
      </c>
      <c r="Y13" s="61">
        <v>-13.84</v>
      </c>
      <c r="Z13" s="62">
        <v>24375000</v>
      </c>
    </row>
    <row r="14" spans="1:26" ht="12.75">
      <c r="A14" s="58" t="s">
        <v>40</v>
      </c>
      <c r="B14" s="19">
        <v>1166366</v>
      </c>
      <c r="C14" s="19">
        <v>0</v>
      </c>
      <c r="D14" s="59">
        <v>1009402</v>
      </c>
      <c r="E14" s="60">
        <v>1009402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1009402</v>
      </c>
    </row>
    <row r="15" spans="1:26" ht="12.75">
      <c r="A15" s="58" t="s">
        <v>41</v>
      </c>
      <c r="B15" s="19">
        <v>41249614</v>
      </c>
      <c r="C15" s="19">
        <v>0</v>
      </c>
      <c r="D15" s="59">
        <v>50585000</v>
      </c>
      <c r="E15" s="60">
        <v>50585000</v>
      </c>
      <c r="F15" s="60">
        <v>71691</v>
      </c>
      <c r="G15" s="60">
        <v>5978766</v>
      </c>
      <c r="H15" s="60">
        <v>5659088</v>
      </c>
      <c r="I15" s="60">
        <v>11709545</v>
      </c>
      <c r="J15" s="60">
        <v>3075394</v>
      </c>
      <c r="K15" s="60">
        <v>3149143</v>
      </c>
      <c r="L15" s="60">
        <v>5835504</v>
      </c>
      <c r="M15" s="60">
        <v>12060041</v>
      </c>
      <c r="N15" s="60">
        <v>102478</v>
      </c>
      <c r="O15" s="60">
        <v>3016874</v>
      </c>
      <c r="P15" s="60">
        <v>2799779</v>
      </c>
      <c r="Q15" s="60">
        <v>5919131</v>
      </c>
      <c r="R15" s="60">
        <v>0</v>
      </c>
      <c r="S15" s="60">
        <v>0</v>
      </c>
      <c r="T15" s="60">
        <v>0</v>
      </c>
      <c r="U15" s="60">
        <v>0</v>
      </c>
      <c r="V15" s="60">
        <v>29688717</v>
      </c>
      <c r="W15" s="60">
        <v>37938753</v>
      </c>
      <c r="X15" s="60">
        <v>-8250036</v>
      </c>
      <c r="Y15" s="61">
        <v>-21.75</v>
      </c>
      <c r="Z15" s="62">
        <v>50585000</v>
      </c>
    </row>
    <row r="16" spans="1:26" ht="12.75">
      <c r="A16" s="69" t="s">
        <v>42</v>
      </c>
      <c r="B16" s="19">
        <v>1786438</v>
      </c>
      <c r="C16" s="19">
        <v>0</v>
      </c>
      <c r="D16" s="59">
        <v>1159000</v>
      </c>
      <c r="E16" s="60">
        <v>1159000</v>
      </c>
      <c r="F16" s="60">
        <v>226456</v>
      </c>
      <c r="G16" s="60">
        <v>169062</v>
      </c>
      <c r="H16" s="60">
        <v>11620</v>
      </c>
      <c r="I16" s="60">
        <v>407138</v>
      </c>
      <c r="J16" s="60">
        <v>5426251</v>
      </c>
      <c r="K16" s="60">
        <v>538828</v>
      </c>
      <c r="L16" s="60">
        <v>1149040</v>
      </c>
      <c r="M16" s="60">
        <v>7114119</v>
      </c>
      <c r="N16" s="60">
        <v>48422</v>
      </c>
      <c r="O16" s="60">
        <v>195424</v>
      </c>
      <c r="P16" s="60">
        <v>120596</v>
      </c>
      <c r="Q16" s="60">
        <v>364442</v>
      </c>
      <c r="R16" s="60">
        <v>0</v>
      </c>
      <c r="S16" s="60">
        <v>0</v>
      </c>
      <c r="T16" s="60">
        <v>0</v>
      </c>
      <c r="U16" s="60">
        <v>0</v>
      </c>
      <c r="V16" s="60">
        <v>7885699</v>
      </c>
      <c r="W16" s="60">
        <v>869247</v>
      </c>
      <c r="X16" s="60">
        <v>7016452</v>
      </c>
      <c r="Y16" s="61">
        <v>807.19</v>
      </c>
      <c r="Z16" s="62">
        <v>1159000</v>
      </c>
    </row>
    <row r="17" spans="1:26" ht="12.75">
      <c r="A17" s="58" t="s">
        <v>43</v>
      </c>
      <c r="B17" s="19">
        <v>78744603</v>
      </c>
      <c r="C17" s="19">
        <v>0</v>
      </c>
      <c r="D17" s="59">
        <v>45342800</v>
      </c>
      <c r="E17" s="60">
        <v>45342800</v>
      </c>
      <c r="F17" s="60">
        <v>5348613</v>
      </c>
      <c r="G17" s="60">
        <v>4239162</v>
      </c>
      <c r="H17" s="60">
        <v>5421623</v>
      </c>
      <c r="I17" s="60">
        <v>15009398</v>
      </c>
      <c r="J17" s="60">
        <v>5462072</v>
      </c>
      <c r="K17" s="60">
        <v>8527914</v>
      </c>
      <c r="L17" s="60">
        <v>4502929</v>
      </c>
      <c r="M17" s="60">
        <v>18492915</v>
      </c>
      <c r="N17" s="60">
        <v>4907797</v>
      </c>
      <c r="O17" s="60">
        <v>4721241</v>
      </c>
      <c r="P17" s="60">
        <v>5546214</v>
      </c>
      <c r="Q17" s="60">
        <v>15175252</v>
      </c>
      <c r="R17" s="60">
        <v>0</v>
      </c>
      <c r="S17" s="60">
        <v>0</v>
      </c>
      <c r="T17" s="60">
        <v>0</v>
      </c>
      <c r="U17" s="60">
        <v>0</v>
      </c>
      <c r="V17" s="60">
        <v>48677565</v>
      </c>
      <c r="W17" s="60">
        <v>32432256</v>
      </c>
      <c r="X17" s="60">
        <v>16245309</v>
      </c>
      <c r="Y17" s="61">
        <v>50.09</v>
      </c>
      <c r="Z17" s="62">
        <v>45342800</v>
      </c>
    </row>
    <row r="18" spans="1:26" ht="12.75">
      <c r="A18" s="70" t="s">
        <v>44</v>
      </c>
      <c r="B18" s="71">
        <f>SUM(B11:B17)</f>
        <v>232221964</v>
      </c>
      <c r="C18" s="71">
        <f>SUM(C11:C17)</f>
        <v>0</v>
      </c>
      <c r="D18" s="72">
        <f aca="true" t="shared" si="1" ref="D18:Z18">SUM(D11:D17)</f>
        <v>230801120</v>
      </c>
      <c r="E18" s="73">
        <f t="shared" si="1"/>
        <v>230801120</v>
      </c>
      <c r="F18" s="73">
        <f t="shared" si="1"/>
        <v>13505130</v>
      </c>
      <c r="G18" s="73">
        <f t="shared" si="1"/>
        <v>18100479</v>
      </c>
      <c r="H18" s="73">
        <f t="shared" si="1"/>
        <v>25213946</v>
      </c>
      <c r="I18" s="73">
        <f t="shared" si="1"/>
        <v>56819555</v>
      </c>
      <c r="J18" s="73">
        <f t="shared" si="1"/>
        <v>23613170</v>
      </c>
      <c r="K18" s="73">
        <f t="shared" si="1"/>
        <v>25938638</v>
      </c>
      <c r="L18" s="73">
        <f t="shared" si="1"/>
        <v>21083097</v>
      </c>
      <c r="M18" s="73">
        <f t="shared" si="1"/>
        <v>70634905</v>
      </c>
      <c r="N18" s="73">
        <f t="shared" si="1"/>
        <v>14802440</v>
      </c>
      <c r="O18" s="73">
        <f t="shared" si="1"/>
        <v>15731764</v>
      </c>
      <c r="P18" s="73">
        <f t="shared" si="1"/>
        <v>18639453</v>
      </c>
      <c r="Q18" s="73">
        <f t="shared" si="1"/>
        <v>49173657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176628117</v>
      </c>
      <c r="W18" s="73">
        <f t="shared" si="1"/>
        <v>170769006</v>
      </c>
      <c r="X18" s="73">
        <f t="shared" si="1"/>
        <v>5859111</v>
      </c>
      <c r="Y18" s="67">
        <f>+IF(W18&lt;&gt;0,(X18/W18)*100,0)</f>
        <v>3.431015461904135</v>
      </c>
      <c r="Z18" s="74">
        <f t="shared" si="1"/>
        <v>230801120</v>
      </c>
    </row>
    <row r="19" spans="1:26" ht="12.75">
      <c r="A19" s="70" t="s">
        <v>45</v>
      </c>
      <c r="B19" s="75">
        <f>+B10-B18</f>
        <v>-3896750</v>
      </c>
      <c r="C19" s="75">
        <f>+C10-C18</f>
        <v>0</v>
      </c>
      <c r="D19" s="76">
        <f aca="true" t="shared" si="2" ref="D19:Z19">+D10-D18</f>
        <v>27801603</v>
      </c>
      <c r="E19" s="77">
        <f t="shared" si="2"/>
        <v>27801603</v>
      </c>
      <c r="F19" s="77">
        <f t="shared" si="2"/>
        <v>37797079</v>
      </c>
      <c r="G19" s="77">
        <f t="shared" si="2"/>
        <v>-6857772</v>
      </c>
      <c r="H19" s="77">
        <f t="shared" si="2"/>
        <v>-13164889</v>
      </c>
      <c r="I19" s="77">
        <f t="shared" si="2"/>
        <v>17774418</v>
      </c>
      <c r="J19" s="77">
        <f t="shared" si="2"/>
        <v>-11483851</v>
      </c>
      <c r="K19" s="77">
        <f t="shared" si="2"/>
        <v>-7540639</v>
      </c>
      <c r="L19" s="77">
        <f t="shared" si="2"/>
        <v>22027822</v>
      </c>
      <c r="M19" s="77">
        <f t="shared" si="2"/>
        <v>3003332</v>
      </c>
      <c r="N19" s="77">
        <f t="shared" si="2"/>
        <v>-4329988</v>
      </c>
      <c r="O19" s="77">
        <f t="shared" si="2"/>
        <v>-5560732</v>
      </c>
      <c r="P19" s="77">
        <f t="shared" si="2"/>
        <v>17455384</v>
      </c>
      <c r="Q19" s="77">
        <f t="shared" si="2"/>
        <v>7564664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28342414</v>
      </c>
      <c r="W19" s="77">
        <f>IF(E10=E18,0,W10-W18)</f>
        <v>23183235</v>
      </c>
      <c r="X19" s="77">
        <f t="shared" si="2"/>
        <v>5159179</v>
      </c>
      <c r="Y19" s="78">
        <f>+IF(W19&lt;&gt;0,(X19/W19)*100,0)</f>
        <v>22.2539218534428</v>
      </c>
      <c r="Z19" s="79">
        <f t="shared" si="2"/>
        <v>27801603</v>
      </c>
    </row>
    <row r="20" spans="1:26" ht="12.75">
      <c r="A20" s="58" t="s">
        <v>46</v>
      </c>
      <c r="B20" s="19">
        <v>84962686</v>
      </c>
      <c r="C20" s="19">
        <v>0</v>
      </c>
      <c r="D20" s="59">
        <v>26311000</v>
      </c>
      <c r="E20" s="60">
        <v>26311000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810520</v>
      </c>
      <c r="O20" s="60">
        <v>0</v>
      </c>
      <c r="P20" s="60">
        <v>0</v>
      </c>
      <c r="Q20" s="60">
        <v>810520</v>
      </c>
      <c r="R20" s="60">
        <v>0</v>
      </c>
      <c r="S20" s="60">
        <v>0</v>
      </c>
      <c r="T20" s="60">
        <v>0</v>
      </c>
      <c r="U20" s="60">
        <v>0</v>
      </c>
      <c r="V20" s="60">
        <v>810520</v>
      </c>
      <c r="W20" s="60">
        <v>19733247</v>
      </c>
      <c r="X20" s="60">
        <v>-18922727</v>
      </c>
      <c r="Y20" s="61">
        <v>-95.89</v>
      </c>
      <c r="Z20" s="62">
        <v>26311000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81065936</v>
      </c>
      <c r="C22" s="86">
        <f>SUM(C19:C21)</f>
        <v>0</v>
      </c>
      <c r="D22" s="87">
        <f aca="true" t="shared" si="3" ref="D22:Z22">SUM(D19:D21)</f>
        <v>54112603</v>
      </c>
      <c r="E22" s="88">
        <f t="shared" si="3"/>
        <v>54112603</v>
      </c>
      <c r="F22" s="88">
        <f t="shared" si="3"/>
        <v>37797079</v>
      </c>
      <c r="G22" s="88">
        <f t="shared" si="3"/>
        <v>-6857772</v>
      </c>
      <c r="H22" s="88">
        <f t="shared" si="3"/>
        <v>-13164889</v>
      </c>
      <c r="I22" s="88">
        <f t="shared" si="3"/>
        <v>17774418</v>
      </c>
      <c r="J22" s="88">
        <f t="shared" si="3"/>
        <v>-11483851</v>
      </c>
      <c r="K22" s="88">
        <f t="shared" si="3"/>
        <v>-7540639</v>
      </c>
      <c r="L22" s="88">
        <f t="shared" si="3"/>
        <v>22027822</v>
      </c>
      <c r="M22" s="88">
        <f t="shared" si="3"/>
        <v>3003332</v>
      </c>
      <c r="N22" s="88">
        <f t="shared" si="3"/>
        <v>-3519468</v>
      </c>
      <c r="O22" s="88">
        <f t="shared" si="3"/>
        <v>-5560732</v>
      </c>
      <c r="P22" s="88">
        <f t="shared" si="3"/>
        <v>17455384</v>
      </c>
      <c r="Q22" s="88">
        <f t="shared" si="3"/>
        <v>8375184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29152934</v>
      </c>
      <c r="W22" s="88">
        <f t="shared" si="3"/>
        <v>42916482</v>
      </c>
      <c r="X22" s="88">
        <f t="shared" si="3"/>
        <v>-13763548</v>
      </c>
      <c r="Y22" s="89">
        <f>+IF(W22&lt;&gt;0,(X22/W22)*100,0)</f>
        <v>-32.07054110353221</v>
      </c>
      <c r="Z22" s="90">
        <f t="shared" si="3"/>
        <v>54112603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81065936</v>
      </c>
      <c r="C24" s="75">
        <f>SUM(C22:C23)</f>
        <v>0</v>
      </c>
      <c r="D24" s="76">
        <f aca="true" t="shared" si="4" ref="D24:Z24">SUM(D22:D23)</f>
        <v>54112603</v>
      </c>
      <c r="E24" s="77">
        <f t="shared" si="4"/>
        <v>54112603</v>
      </c>
      <c r="F24" s="77">
        <f t="shared" si="4"/>
        <v>37797079</v>
      </c>
      <c r="G24" s="77">
        <f t="shared" si="4"/>
        <v>-6857772</v>
      </c>
      <c r="H24" s="77">
        <f t="shared" si="4"/>
        <v>-13164889</v>
      </c>
      <c r="I24" s="77">
        <f t="shared" si="4"/>
        <v>17774418</v>
      </c>
      <c r="J24" s="77">
        <f t="shared" si="4"/>
        <v>-11483851</v>
      </c>
      <c r="K24" s="77">
        <f t="shared" si="4"/>
        <v>-7540639</v>
      </c>
      <c r="L24" s="77">
        <f t="shared" si="4"/>
        <v>22027822</v>
      </c>
      <c r="M24" s="77">
        <f t="shared" si="4"/>
        <v>3003332</v>
      </c>
      <c r="N24" s="77">
        <f t="shared" si="4"/>
        <v>-3519468</v>
      </c>
      <c r="O24" s="77">
        <f t="shared" si="4"/>
        <v>-5560732</v>
      </c>
      <c r="P24" s="77">
        <f t="shared" si="4"/>
        <v>17455384</v>
      </c>
      <c r="Q24" s="77">
        <f t="shared" si="4"/>
        <v>8375184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29152934</v>
      </c>
      <c r="W24" s="77">
        <f t="shared" si="4"/>
        <v>42916482</v>
      </c>
      <c r="X24" s="77">
        <f t="shared" si="4"/>
        <v>-13763548</v>
      </c>
      <c r="Y24" s="78">
        <f>+IF(W24&lt;&gt;0,(X24/W24)*100,0)</f>
        <v>-32.07054110353221</v>
      </c>
      <c r="Z24" s="79">
        <f t="shared" si="4"/>
        <v>54112603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57705870</v>
      </c>
      <c r="C27" s="22">
        <v>0</v>
      </c>
      <c r="D27" s="99">
        <v>45076804</v>
      </c>
      <c r="E27" s="100">
        <v>45076804</v>
      </c>
      <c r="F27" s="100">
        <v>884294</v>
      </c>
      <c r="G27" s="100">
        <v>962121</v>
      </c>
      <c r="H27" s="100">
        <v>292193</v>
      </c>
      <c r="I27" s="100">
        <v>2138608</v>
      </c>
      <c r="J27" s="100">
        <v>1270828</v>
      </c>
      <c r="K27" s="100">
        <v>1406836</v>
      </c>
      <c r="L27" s="100">
        <v>2305846</v>
      </c>
      <c r="M27" s="100">
        <v>4983510</v>
      </c>
      <c r="N27" s="100">
        <v>643359</v>
      </c>
      <c r="O27" s="100">
        <v>7561784</v>
      </c>
      <c r="P27" s="100">
        <v>12165</v>
      </c>
      <c r="Q27" s="100">
        <v>8217308</v>
      </c>
      <c r="R27" s="100">
        <v>0</v>
      </c>
      <c r="S27" s="100">
        <v>0</v>
      </c>
      <c r="T27" s="100">
        <v>0</v>
      </c>
      <c r="U27" s="100">
        <v>0</v>
      </c>
      <c r="V27" s="100">
        <v>15339426</v>
      </c>
      <c r="W27" s="100">
        <v>33807603</v>
      </c>
      <c r="X27" s="100">
        <v>-18468177</v>
      </c>
      <c r="Y27" s="101">
        <v>-54.63</v>
      </c>
      <c r="Z27" s="102">
        <v>45076804</v>
      </c>
    </row>
    <row r="28" spans="1:26" ht="12.75">
      <c r="A28" s="103" t="s">
        <v>46</v>
      </c>
      <c r="B28" s="19">
        <v>27575441</v>
      </c>
      <c r="C28" s="19">
        <v>0</v>
      </c>
      <c r="D28" s="59">
        <v>26311000</v>
      </c>
      <c r="E28" s="60">
        <v>26311000</v>
      </c>
      <c r="F28" s="60">
        <v>777359</v>
      </c>
      <c r="G28" s="60">
        <v>956215</v>
      </c>
      <c r="H28" s="60">
        <v>95652</v>
      </c>
      <c r="I28" s="60">
        <v>1829226</v>
      </c>
      <c r="J28" s="60">
        <v>1234826</v>
      </c>
      <c r="K28" s="60">
        <v>1364685</v>
      </c>
      <c r="L28" s="60">
        <v>2302098</v>
      </c>
      <c r="M28" s="60">
        <v>4901609</v>
      </c>
      <c r="N28" s="60">
        <v>486103</v>
      </c>
      <c r="O28" s="60">
        <v>0</v>
      </c>
      <c r="P28" s="60">
        <v>0</v>
      </c>
      <c r="Q28" s="60">
        <v>486103</v>
      </c>
      <c r="R28" s="60">
        <v>0</v>
      </c>
      <c r="S28" s="60">
        <v>0</v>
      </c>
      <c r="T28" s="60">
        <v>0</v>
      </c>
      <c r="U28" s="60">
        <v>0</v>
      </c>
      <c r="V28" s="60">
        <v>7216938</v>
      </c>
      <c r="W28" s="60">
        <v>19733250</v>
      </c>
      <c r="X28" s="60">
        <v>-12516312</v>
      </c>
      <c r="Y28" s="61">
        <v>-63.43</v>
      </c>
      <c r="Z28" s="62">
        <v>26311000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30130429</v>
      </c>
      <c r="C31" s="19">
        <v>0</v>
      </c>
      <c r="D31" s="59">
        <v>18765804</v>
      </c>
      <c r="E31" s="60">
        <v>18765804</v>
      </c>
      <c r="F31" s="60">
        <v>106935</v>
      </c>
      <c r="G31" s="60">
        <v>5906</v>
      </c>
      <c r="H31" s="60">
        <v>196541</v>
      </c>
      <c r="I31" s="60">
        <v>309382</v>
      </c>
      <c r="J31" s="60">
        <v>36002</v>
      </c>
      <c r="K31" s="60">
        <v>42151</v>
      </c>
      <c r="L31" s="60">
        <v>3748</v>
      </c>
      <c r="M31" s="60">
        <v>81901</v>
      </c>
      <c r="N31" s="60">
        <v>157256</v>
      </c>
      <c r="O31" s="60">
        <v>7561784</v>
      </c>
      <c r="P31" s="60">
        <v>12165</v>
      </c>
      <c r="Q31" s="60">
        <v>7731205</v>
      </c>
      <c r="R31" s="60">
        <v>0</v>
      </c>
      <c r="S31" s="60">
        <v>0</v>
      </c>
      <c r="T31" s="60">
        <v>0</v>
      </c>
      <c r="U31" s="60">
        <v>0</v>
      </c>
      <c r="V31" s="60">
        <v>8122488</v>
      </c>
      <c r="W31" s="60">
        <v>14074353</v>
      </c>
      <c r="X31" s="60">
        <v>-5951865</v>
      </c>
      <c r="Y31" s="61">
        <v>-42.29</v>
      </c>
      <c r="Z31" s="62">
        <v>18765804</v>
      </c>
    </row>
    <row r="32" spans="1:26" ht="12.75">
      <c r="A32" s="70" t="s">
        <v>54</v>
      </c>
      <c r="B32" s="22">
        <f>SUM(B28:B31)</f>
        <v>57705870</v>
      </c>
      <c r="C32" s="22">
        <f>SUM(C28:C31)</f>
        <v>0</v>
      </c>
      <c r="D32" s="99">
        <f aca="true" t="shared" si="5" ref="D32:Z32">SUM(D28:D31)</f>
        <v>45076804</v>
      </c>
      <c r="E32" s="100">
        <f t="shared" si="5"/>
        <v>45076804</v>
      </c>
      <c r="F32" s="100">
        <f t="shared" si="5"/>
        <v>884294</v>
      </c>
      <c r="G32" s="100">
        <f t="shared" si="5"/>
        <v>962121</v>
      </c>
      <c r="H32" s="100">
        <f t="shared" si="5"/>
        <v>292193</v>
      </c>
      <c r="I32" s="100">
        <f t="shared" si="5"/>
        <v>2138608</v>
      </c>
      <c r="J32" s="100">
        <f t="shared" si="5"/>
        <v>1270828</v>
      </c>
      <c r="K32" s="100">
        <f t="shared" si="5"/>
        <v>1406836</v>
      </c>
      <c r="L32" s="100">
        <f t="shared" si="5"/>
        <v>2305846</v>
      </c>
      <c r="M32" s="100">
        <f t="shared" si="5"/>
        <v>4983510</v>
      </c>
      <c r="N32" s="100">
        <f t="shared" si="5"/>
        <v>643359</v>
      </c>
      <c r="O32" s="100">
        <f t="shared" si="5"/>
        <v>7561784</v>
      </c>
      <c r="P32" s="100">
        <f t="shared" si="5"/>
        <v>12165</v>
      </c>
      <c r="Q32" s="100">
        <f t="shared" si="5"/>
        <v>8217308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15339426</v>
      </c>
      <c r="W32" s="100">
        <f t="shared" si="5"/>
        <v>33807603</v>
      </c>
      <c r="X32" s="100">
        <f t="shared" si="5"/>
        <v>-18468177</v>
      </c>
      <c r="Y32" s="101">
        <f>+IF(W32&lt;&gt;0,(X32/W32)*100,0)</f>
        <v>-54.62728901543241</v>
      </c>
      <c r="Z32" s="102">
        <f t="shared" si="5"/>
        <v>45076804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212354496</v>
      </c>
      <c r="C35" s="19">
        <v>0</v>
      </c>
      <c r="D35" s="59">
        <v>74148668</v>
      </c>
      <c r="E35" s="60">
        <v>74148668</v>
      </c>
      <c r="F35" s="60">
        <v>128711944</v>
      </c>
      <c r="G35" s="60">
        <v>99544263</v>
      </c>
      <c r="H35" s="60">
        <v>93019176</v>
      </c>
      <c r="I35" s="60">
        <v>93019176</v>
      </c>
      <c r="J35" s="60">
        <v>97720733</v>
      </c>
      <c r="K35" s="60">
        <v>89211160</v>
      </c>
      <c r="L35" s="60">
        <v>268315570</v>
      </c>
      <c r="M35" s="60">
        <v>268315570</v>
      </c>
      <c r="N35" s="60">
        <v>235309155</v>
      </c>
      <c r="O35" s="60">
        <v>224113222</v>
      </c>
      <c r="P35" s="60">
        <v>243555228</v>
      </c>
      <c r="Q35" s="60">
        <v>243555228</v>
      </c>
      <c r="R35" s="60">
        <v>0</v>
      </c>
      <c r="S35" s="60">
        <v>0</v>
      </c>
      <c r="T35" s="60">
        <v>0</v>
      </c>
      <c r="U35" s="60">
        <v>0</v>
      </c>
      <c r="V35" s="60">
        <v>243555228</v>
      </c>
      <c r="W35" s="60">
        <v>55611501</v>
      </c>
      <c r="X35" s="60">
        <v>187943727</v>
      </c>
      <c r="Y35" s="61">
        <v>337.96</v>
      </c>
      <c r="Z35" s="62">
        <v>74148668</v>
      </c>
    </row>
    <row r="36" spans="1:26" ht="12.75">
      <c r="A36" s="58" t="s">
        <v>57</v>
      </c>
      <c r="B36" s="19">
        <v>476844802</v>
      </c>
      <c r="C36" s="19">
        <v>0</v>
      </c>
      <c r="D36" s="59">
        <v>438974344</v>
      </c>
      <c r="E36" s="60">
        <v>438974344</v>
      </c>
      <c r="F36" s="60">
        <v>473856116</v>
      </c>
      <c r="G36" s="60">
        <v>478589516</v>
      </c>
      <c r="H36" s="60">
        <v>478883235</v>
      </c>
      <c r="I36" s="60">
        <v>478883235</v>
      </c>
      <c r="J36" s="60">
        <v>480226517</v>
      </c>
      <c r="K36" s="60">
        <v>475780008</v>
      </c>
      <c r="L36" s="60">
        <v>478220539</v>
      </c>
      <c r="M36" s="60">
        <v>478220539</v>
      </c>
      <c r="N36" s="60">
        <v>470685710</v>
      </c>
      <c r="O36" s="60">
        <v>478247493</v>
      </c>
      <c r="P36" s="60">
        <v>473766196</v>
      </c>
      <c r="Q36" s="60">
        <v>473766196</v>
      </c>
      <c r="R36" s="60">
        <v>0</v>
      </c>
      <c r="S36" s="60">
        <v>0</v>
      </c>
      <c r="T36" s="60">
        <v>0</v>
      </c>
      <c r="U36" s="60">
        <v>0</v>
      </c>
      <c r="V36" s="60">
        <v>473766196</v>
      </c>
      <c r="W36" s="60">
        <v>329230758</v>
      </c>
      <c r="X36" s="60">
        <v>144535438</v>
      </c>
      <c r="Y36" s="61">
        <v>43.9</v>
      </c>
      <c r="Z36" s="62">
        <v>438974344</v>
      </c>
    </row>
    <row r="37" spans="1:26" ht="12.75">
      <c r="A37" s="58" t="s">
        <v>58</v>
      </c>
      <c r="B37" s="19">
        <v>76240928</v>
      </c>
      <c r="C37" s="19">
        <v>0</v>
      </c>
      <c r="D37" s="59">
        <v>28816000</v>
      </c>
      <c r="E37" s="60">
        <v>28816000</v>
      </c>
      <c r="F37" s="60">
        <v>52998762</v>
      </c>
      <c r="G37" s="60">
        <v>78498759</v>
      </c>
      <c r="H37" s="60">
        <v>125748774</v>
      </c>
      <c r="I37" s="60">
        <v>125748774</v>
      </c>
      <c r="J37" s="60">
        <v>131882291</v>
      </c>
      <c r="K37" s="60">
        <v>58212873</v>
      </c>
      <c r="L37" s="60">
        <v>103891911</v>
      </c>
      <c r="M37" s="60">
        <v>103891911</v>
      </c>
      <c r="N37" s="60">
        <v>77957634</v>
      </c>
      <c r="O37" s="60">
        <v>84479752</v>
      </c>
      <c r="P37" s="60">
        <v>69638149</v>
      </c>
      <c r="Q37" s="60">
        <v>69638149</v>
      </c>
      <c r="R37" s="60">
        <v>0</v>
      </c>
      <c r="S37" s="60">
        <v>0</v>
      </c>
      <c r="T37" s="60">
        <v>0</v>
      </c>
      <c r="U37" s="60">
        <v>0</v>
      </c>
      <c r="V37" s="60">
        <v>69638149</v>
      </c>
      <c r="W37" s="60">
        <v>21612000</v>
      </c>
      <c r="X37" s="60">
        <v>48026149</v>
      </c>
      <c r="Y37" s="61">
        <v>222.22</v>
      </c>
      <c r="Z37" s="62">
        <v>28816000</v>
      </c>
    </row>
    <row r="38" spans="1:26" ht="12.75">
      <c r="A38" s="58" t="s">
        <v>59</v>
      </c>
      <c r="B38" s="19">
        <v>25543562</v>
      </c>
      <c r="C38" s="19">
        <v>0</v>
      </c>
      <c r="D38" s="59">
        <v>20215000</v>
      </c>
      <c r="E38" s="60">
        <v>20215000</v>
      </c>
      <c r="F38" s="60">
        <v>101532772</v>
      </c>
      <c r="G38" s="60">
        <v>60126397</v>
      </c>
      <c r="H38" s="60">
        <v>6645014</v>
      </c>
      <c r="I38" s="60">
        <v>6645014</v>
      </c>
      <c r="J38" s="60">
        <v>6556336</v>
      </c>
      <c r="K38" s="60">
        <v>54379324</v>
      </c>
      <c r="L38" s="60">
        <v>138294335</v>
      </c>
      <c r="M38" s="60">
        <v>138294335</v>
      </c>
      <c r="N38" s="60">
        <v>19827428</v>
      </c>
      <c r="O38" s="60">
        <v>16594544</v>
      </c>
      <c r="P38" s="60">
        <v>26608856</v>
      </c>
      <c r="Q38" s="60">
        <v>26608856</v>
      </c>
      <c r="R38" s="60">
        <v>0</v>
      </c>
      <c r="S38" s="60">
        <v>0</v>
      </c>
      <c r="T38" s="60">
        <v>0</v>
      </c>
      <c r="U38" s="60">
        <v>0</v>
      </c>
      <c r="V38" s="60">
        <v>26608856</v>
      </c>
      <c r="W38" s="60">
        <v>15161250</v>
      </c>
      <c r="X38" s="60">
        <v>11447606</v>
      </c>
      <c r="Y38" s="61">
        <v>75.51</v>
      </c>
      <c r="Z38" s="62">
        <v>20215000</v>
      </c>
    </row>
    <row r="39" spans="1:26" ht="12.75">
      <c r="A39" s="58" t="s">
        <v>60</v>
      </c>
      <c r="B39" s="19">
        <v>587414808</v>
      </c>
      <c r="C39" s="19">
        <v>0</v>
      </c>
      <c r="D39" s="59">
        <v>464092012</v>
      </c>
      <c r="E39" s="60">
        <v>464092012</v>
      </c>
      <c r="F39" s="60">
        <v>448036526</v>
      </c>
      <c r="G39" s="60">
        <v>439508623</v>
      </c>
      <c r="H39" s="60">
        <v>439508623</v>
      </c>
      <c r="I39" s="60">
        <v>439508623</v>
      </c>
      <c r="J39" s="60">
        <v>439508623</v>
      </c>
      <c r="K39" s="60">
        <v>452398971</v>
      </c>
      <c r="L39" s="60">
        <v>504349863</v>
      </c>
      <c r="M39" s="60">
        <v>504349863</v>
      </c>
      <c r="N39" s="60">
        <v>608209803</v>
      </c>
      <c r="O39" s="60">
        <v>601286419</v>
      </c>
      <c r="P39" s="60">
        <v>621074419</v>
      </c>
      <c r="Q39" s="60">
        <v>621074419</v>
      </c>
      <c r="R39" s="60">
        <v>0</v>
      </c>
      <c r="S39" s="60">
        <v>0</v>
      </c>
      <c r="T39" s="60">
        <v>0</v>
      </c>
      <c r="U39" s="60">
        <v>0</v>
      </c>
      <c r="V39" s="60">
        <v>621074419</v>
      </c>
      <c r="W39" s="60">
        <v>348069009</v>
      </c>
      <c r="X39" s="60">
        <v>273005410</v>
      </c>
      <c r="Y39" s="61">
        <v>78.43</v>
      </c>
      <c r="Z39" s="62">
        <v>464092012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37568886</v>
      </c>
      <c r="C42" s="19">
        <v>0</v>
      </c>
      <c r="D42" s="59">
        <v>61297584</v>
      </c>
      <c r="E42" s="60">
        <v>61297584</v>
      </c>
      <c r="F42" s="60">
        <v>33691788</v>
      </c>
      <c r="G42" s="60">
        <v>-8795453</v>
      </c>
      <c r="H42" s="60">
        <v>-9042541</v>
      </c>
      <c r="I42" s="60">
        <v>15853794</v>
      </c>
      <c r="J42" s="60">
        <v>-21109872</v>
      </c>
      <c r="K42" s="60">
        <v>-21924977</v>
      </c>
      <c r="L42" s="60">
        <v>-19062070</v>
      </c>
      <c r="M42" s="60">
        <v>-62096919</v>
      </c>
      <c r="N42" s="60">
        <v>-12534865</v>
      </c>
      <c r="O42" s="60">
        <v>-14296306</v>
      </c>
      <c r="P42" s="60">
        <v>10343711</v>
      </c>
      <c r="Q42" s="60">
        <v>-16487460</v>
      </c>
      <c r="R42" s="60">
        <v>0</v>
      </c>
      <c r="S42" s="60">
        <v>0</v>
      </c>
      <c r="T42" s="60">
        <v>0</v>
      </c>
      <c r="U42" s="60">
        <v>0</v>
      </c>
      <c r="V42" s="60">
        <v>-62730585</v>
      </c>
      <c r="W42" s="60">
        <v>85470438</v>
      </c>
      <c r="X42" s="60">
        <v>-148201023</v>
      </c>
      <c r="Y42" s="61">
        <v>-173.39</v>
      </c>
      <c r="Z42" s="62">
        <v>61297584</v>
      </c>
    </row>
    <row r="43" spans="1:26" ht="12.75">
      <c r="A43" s="58" t="s">
        <v>63</v>
      </c>
      <c r="B43" s="19">
        <v>-57705870</v>
      </c>
      <c r="C43" s="19">
        <v>0</v>
      </c>
      <c r="D43" s="59">
        <v>-36257004</v>
      </c>
      <c r="E43" s="60">
        <v>-36257004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-27192753</v>
      </c>
      <c r="X43" s="60">
        <v>27192753</v>
      </c>
      <c r="Y43" s="61">
        <v>-100</v>
      </c>
      <c r="Z43" s="62">
        <v>-36257004</v>
      </c>
    </row>
    <row r="44" spans="1:26" ht="12.75">
      <c r="A44" s="58" t="s">
        <v>64</v>
      </c>
      <c r="B44" s="19">
        <v>24538425</v>
      </c>
      <c r="C44" s="19">
        <v>0</v>
      </c>
      <c r="D44" s="59">
        <v>-18500000</v>
      </c>
      <c r="E44" s="60">
        <v>-18500000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-18500000</v>
      </c>
      <c r="X44" s="60">
        <v>18500000</v>
      </c>
      <c r="Y44" s="61">
        <v>-100</v>
      </c>
      <c r="Z44" s="62">
        <v>-18500000</v>
      </c>
    </row>
    <row r="45" spans="1:26" ht="12.75">
      <c r="A45" s="70" t="s">
        <v>65</v>
      </c>
      <c r="B45" s="22">
        <v>43877253</v>
      </c>
      <c r="C45" s="22">
        <v>0</v>
      </c>
      <c r="D45" s="99">
        <v>1705580</v>
      </c>
      <c r="E45" s="100">
        <v>1705580</v>
      </c>
      <c r="F45" s="100">
        <v>33691788</v>
      </c>
      <c r="G45" s="100">
        <v>24896335</v>
      </c>
      <c r="H45" s="100">
        <v>15853794</v>
      </c>
      <c r="I45" s="100">
        <v>15853794</v>
      </c>
      <c r="J45" s="100">
        <v>-5256078</v>
      </c>
      <c r="K45" s="100">
        <v>-27181055</v>
      </c>
      <c r="L45" s="100">
        <v>-46243125</v>
      </c>
      <c r="M45" s="100">
        <v>-46243125</v>
      </c>
      <c r="N45" s="100">
        <v>-58777990</v>
      </c>
      <c r="O45" s="100">
        <v>-73074296</v>
      </c>
      <c r="P45" s="100">
        <v>-62730585</v>
      </c>
      <c r="Q45" s="100">
        <v>-62730585</v>
      </c>
      <c r="R45" s="100">
        <v>0</v>
      </c>
      <c r="S45" s="100">
        <v>0</v>
      </c>
      <c r="T45" s="100">
        <v>0</v>
      </c>
      <c r="U45" s="100">
        <v>0</v>
      </c>
      <c r="V45" s="100">
        <v>-62730585</v>
      </c>
      <c r="W45" s="100">
        <v>34942685</v>
      </c>
      <c r="X45" s="100">
        <v>-97673270</v>
      </c>
      <c r="Y45" s="101">
        <v>-279.52</v>
      </c>
      <c r="Z45" s="102">
        <v>1705580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8710317</v>
      </c>
      <c r="C49" s="52">
        <v>0</v>
      </c>
      <c r="D49" s="129">
        <v>2832737</v>
      </c>
      <c r="E49" s="54">
        <v>2019901</v>
      </c>
      <c r="F49" s="54">
        <v>0</v>
      </c>
      <c r="G49" s="54">
        <v>0</v>
      </c>
      <c r="H49" s="54">
        <v>0</v>
      </c>
      <c r="I49" s="54">
        <v>1818770</v>
      </c>
      <c r="J49" s="54">
        <v>0</v>
      </c>
      <c r="K49" s="54">
        <v>0</v>
      </c>
      <c r="L49" s="54">
        <v>0</v>
      </c>
      <c r="M49" s="54">
        <v>208062</v>
      </c>
      <c r="N49" s="54">
        <v>0</v>
      </c>
      <c r="O49" s="54">
        <v>0</v>
      </c>
      <c r="P49" s="54">
        <v>0</v>
      </c>
      <c r="Q49" s="54">
        <v>1672420</v>
      </c>
      <c r="R49" s="54">
        <v>0</v>
      </c>
      <c r="S49" s="54">
        <v>0</v>
      </c>
      <c r="T49" s="54">
        <v>0</v>
      </c>
      <c r="U49" s="54">
        <v>0</v>
      </c>
      <c r="V49" s="54">
        <v>33300087</v>
      </c>
      <c r="W49" s="54">
        <v>0</v>
      </c>
      <c r="X49" s="54">
        <v>50562294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-42097</v>
      </c>
      <c r="C51" s="52">
        <v>0</v>
      </c>
      <c r="D51" s="129">
        <v>3032</v>
      </c>
      <c r="E51" s="54">
        <v>1840</v>
      </c>
      <c r="F51" s="54">
        <v>0</v>
      </c>
      <c r="G51" s="54">
        <v>0</v>
      </c>
      <c r="H51" s="54">
        <v>0</v>
      </c>
      <c r="I51" s="54">
        <v>-86100</v>
      </c>
      <c r="J51" s="54">
        <v>0</v>
      </c>
      <c r="K51" s="54">
        <v>0</v>
      </c>
      <c r="L51" s="54">
        <v>0</v>
      </c>
      <c r="M51" s="54">
        <v>79694</v>
      </c>
      <c r="N51" s="54">
        <v>0</v>
      </c>
      <c r="O51" s="54">
        <v>0</v>
      </c>
      <c r="P51" s="54">
        <v>0</v>
      </c>
      <c r="Q51" s="54">
        <v>-3540</v>
      </c>
      <c r="R51" s="54">
        <v>0</v>
      </c>
      <c r="S51" s="54">
        <v>0</v>
      </c>
      <c r="T51" s="54">
        <v>0</v>
      </c>
      <c r="U51" s="54">
        <v>0</v>
      </c>
      <c r="V51" s="54">
        <v>-11156</v>
      </c>
      <c r="W51" s="54">
        <v>0</v>
      </c>
      <c r="X51" s="54">
        <v>-58327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102.14491208925105</v>
      </c>
      <c r="C58" s="5">
        <f>IF(C67=0,0,+(C76/C67)*100)</f>
        <v>0</v>
      </c>
      <c r="D58" s="6">
        <f aca="true" t="shared" si="6" ref="D58:Z58">IF(D67=0,0,+(D76/D67)*100)</f>
        <v>80.00280148241374</v>
      </c>
      <c r="E58" s="7">
        <f t="shared" si="6"/>
        <v>80.00280148241374</v>
      </c>
      <c r="F58" s="7">
        <f t="shared" si="6"/>
        <v>62.61182266859352</v>
      </c>
      <c r="G58" s="7">
        <f t="shared" si="6"/>
        <v>66.35859418599152</v>
      </c>
      <c r="H58" s="7">
        <f t="shared" si="6"/>
        <v>89.40344595017032</v>
      </c>
      <c r="I58" s="7">
        <f t="shared" si="6"/>
        <v>72.46509317971993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0.2734258920527128</v>
      </c>
      <c r="P58" s="7">
        <f t="shared" si="6"/>
        <v>0.9472902524231348</v>
      </c>
      <c r="Q58" s="7">
        <f t="shared" si="6"/>
        <v>0.40275479962332955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25.079403683955864</v>
      </c>
      <c r="W58" s="7">
        <f t="shared" si="6"/>
        <v>80.0028904771915</v>
      </c>
      <c r="X58" s="7">
        <f t="shared" si="6"/>
        <v>0</v>
      </c>
      <c r="Y58" s="7">
        <f t="shared" si="6"/>
        <v>0</v>
      </c>
      <c r="Z58" s="8">
        <f t="shared" si="6"/>
        <v>80.00280148241374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80.00939904834635</v>
      </c>
      <c r="E59" s="10">
        <f t="shared" si="7"/>
        <v>80.00939904834635</v>
      </c>
      <c r="F59" s="10">
        <f t="shared" si="7"/>
        <v>37.09014179994893</v>
      </c>
      <c r="G59" s="10">
        <f t="shared" si="7"/>
        <v>51.506720243287965</v>
      </c>
      <c r="H59" s="10">
        <f t="shared" si="7"/>
        <v>71.83105989805412</v>
      </c>
      <c r="I59" s="10">
        <f t="shared" si="7"/>
        <v>51.478680442541666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18.605216545429858</v>
      </c>
      <c r="W59" s="10">
        <f t="shared" si="7"/>
        <v>80.00938964819484</v>
      </c>
      <c r="X59" s="10">
        <f t="shared" si="7"/>
        <v>0</v>
      </c>
      <c r="Y59" s="10">
        <f t="shared" si="7"/>
        <v>0</v>
      </c>
      <c r="Z59" s="11">
        <f t="shared" si="7"/>
        <v>80.00939904834635</v>
      </c>
    </row>
    <row r="60" spans="1:26" ht="12.75">
      <c r="A60" s="38" t="s">
        <v>32</v>
      </c>
      <c r="B60" s="12">
        <f t="shared" si="7"/>
        <v>101.34302734899707</v>
      </c>
      <c r="C60" s="12">
        <f t="shared" si="7"/>
        <v>0</v>
      </c>
      <c r="D60" s="3">
        <f t="shared" si="7"/>
        <v>79.99999800304852</v>
      </c>
      <c r="E60" s="13">
        <f t="shared" si="7"/>
        <v>79.99999800304852</v>
      </c>
      <c r="F60" s="13">
        <f t="shared" si="7"/>
        <v>80.56857416265166</v>
      </c>
      <c r="G60" s="13">
        <f t="shared" si="7"/>
        <v>72.59464804227039</v>
      </c>
      <c r="H60" s="13">
        <f t="shared" si="7"/>
        <v>97.98781455956916</v>
      </c>
      <c r="I60" s="13">
        <f t="shared" si="7"/>
        <v>83.54280203035265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28.046157666266186</v>
      </c>
      <c r="W60" s="13">
        <f t="shared" si="7"/>
        <v>80.00012880358098</v>
      </c>
      <c r="X60" s="13">
        <f t="shared" si="7"/>
        <v>0</v>
      </c>
      <c r="Y60" s="13">
        <f t="shared" si="7"/>
        <v>0</v>
      </c>
      <c r="Z60" s="14">
        <f t="shared" si="7"/>
        <v>79.99999800304852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79.99427566521695</v>
      </c>
      <c r="E61" s="13">
        <f t="shared" si="7"/>
        <v>79.99427566521695</v>
      </c>
      <c r="F61" s="13">
        <f t="shared" si="7"/>
        <v>83.34200658448061</v>
      </c>
      <c r="G61" s="13">
        <f t="shared" si="7"/>
        <v>73.30606443817138</v>
      </c>
      <c r="H61" s="13">
        <f t="shared" si="7"/>
        <v>100.91360879308739</v>
      </c>
      <c r="I61" s="13">
        <f t="shared" si="7"/>
        <v>85.58431598309751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28.739936086947242</v>
      </c>
      <c r="W61" s="13">
        <f t="shared" si="7"/>
        <v>79.99458761813564</v>
      </c>
      <c r="X61" s="13">
        <f t="shared" si="7"/>
        <v>0</v>
      </c>
      <c r="Y61" s="13">
        <f t="shared" si="7"/>
        <v>0</v>
      </c>
      <c r="Z61" s="14">
        <f t="shared" si="7"/>
        <v>79.99427566521695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80.05112558875892</v>
      </c>
      <c r="E64" s="13">
        <f t="shared" si="7"/>
        <v>80.05112558875892</v>
      </c>
      <c r="F64" s="13">
        <f t="shared" si="7"/>
        <v>61.24925773580162</v>
      </c>
      <c r="G64" s="13">
        <f t="shared" si="7"/>
        <v>66.38434476693051</v>
      </c>
      <c r="H64" s="13">
        <f t="shared" si="7"/>
        <v>74.79400526732621</v>
      </c>
      <c r="I64" s="13">
        <f t="shared" si="7"/>
        <v>67.47592750066343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22.600226458685402</v>
      </c>
      <c r="W64" s="13">
        <f t="shared" si="7"/>
        <v>80.04963672641622</v>
      </c>
      <c r="X64" s="13">
        <f t="shared" si="7"/>
        <v>0</v>
      </c>
      <c r="Y64" s="13">
        <f t="shared" si="7"/>
        <v>0</v>
      </c>
      <c r="Z64" s="14">
        <f t="shared" si="7"/>
        <v>80.05112558875892</v>
      </c>
    </row>
    <row r="65" spans="1:26" ht="12.75">
      <c r="A65" s="39" t="s">
        <v>107</v>
      </c>
      <c r="B65" s="12">
        <f t="shared" si="7"/>
        <v>406.46657787597525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236.62220784869135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78.8271756474776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80.15039495410797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51.92292896319012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98633786</v>
      </c>
      <c r="C67" s="24"/>
      <c r="D67" s="25">
        <v>114168127</v>
      </c>
      <c r="E67" s="26">
        <v>114168127</v>
      </c>
      <c r="F67" s="26">
        <v>9626067</v>
      </c>
      <c r="G67" s="26">
        <v>9534661</v>
      </c>
      <c r="H67" s="26">
        <v>9036985</v>
      </c>
      <c r="I67" s="26">
        <v>28197713</v>
      </c>
      <c r="J67" s="26">
        <v>9207138</v>
      </c>
      <c r="K67" s="26">
        <v>9145639</v>
      </c>
      <c r="L67" s="26">
        <v>8598915</v>
      </c>
      <c r="M67" s="26">
        <v>26951692</v>
      </c>
      <c r="N67" s="26">
        <v>9371462</v>
      </c>
      <c r="O67" s="26">
        <v>8446530</v>
      </c>
      <c r="P67" s="26">
        <v>8937493</v>
      </c>
      <c r="Q67" s="26">
        <v>26755485</v>
      </c>
      <c r="R67" s="26"/>
      <c r="S67" s="26"/>
      <c r="T67" s="26"/>
      <c r="U67" s="26"/>
      <c r="V67" s="26">
        <v>81904890</v>
      </c>
      <c r="W67" s="26">
        <v>85626000</v>
      </c>
      <c r="X67" s="26"/>
      <c r="Y67" s="25"/>
      <c r="Z67" s="27">
        <v>114168127</v>
      </c>
    </row>
    <row r="68" spans="1:26" ht="12.75" hidden="1">
      <c r="A68" s="37" t="s">
        <v>31</v>
      </c>
      <c r="B68" s="19">
        <v>31431427</v>
      </c>
      <c r="C68" s="19"/>
      <c r="D68" s="20">
        <v>34046000</v>
      </c>
      <c r="E68" s="21">
        <v>34046000</v>
      </c>
      <c r="F68" s="21">
        <v>4017914</v>
      </c>
      <c r="G68" s="21">
        <v>2863438</v>
      </c>
      <c r="H68" s="21">
        <v>2836603</v>
      </c>
      <c r="I68" s="21">
        <v>9717955</v>
      </c>
      <c r="J68" s="21">
        <v>2856894</v>
      </c>
      <c r="K68" s="21">
        <v>2849996</v>
      </c>
      <c r="L68" s="21">
        <v>2856002</v>
      </c>
      <c r="M68" s="21">
        <v>8562892</v>
      </c>
      <c r="N68" s="21">
        <v>2873785</v>
      </c>
      <c r="O68" s="21">
        <v>2861060</v>
      </c>
      <c r="P68" s="21">
        <v>2872869</v>
      </c>
      <c r="Q68" s="21">
        <v>8607714</v>
      </c>
      <c r="R68" s="21"/>
      <c r="S68" s="21"/>
      <c r="T68" s="21"/>
      <c r="U68" s="21"/>
      <c r="V68" s="21">
        <v>26888561</v>
      </c>
      <c r="W68" s="21">
        <v>25534503</v>
      </c>
      <c r="X68" s="21"/>
      <c r="Y68" s="20"/>
      <c r="Z68" s="23">
        <v>34046000</v>
      </c>
    </row>
    <row r="69" spans="1:26" ht="12.75" hidden="1">
      <c r="A69" s="38" t="s">
        <v>32</v>
      </c>
      <c r="B69" s="19">
        <v>66305649</v>
      </c>
      <c r="C69" s="19"/>
      <c r="D69" s="20">
        <v>80122127</v>
      </c>
      <c r="E69" s="21">
        <v>80122127</v>
      </c>
      <c r="F69" s="21">
        <v>5513476</v>
      </c>
      <c r="G69" s="21">
        <v>6637459</v>
      </c>
      <c r="H69" s="21">
        <v>6165883</v>
      </c>
      <c r="I69" s="21">
        <v>18316818</v>
      </c>
      <c r="J69" s="21">
        <v>6312209</v>
      </c>
      <c r="K69" s="21">
        <v>6241017</v>
      </c>
      <c r="L69" s="21">
        <v>5678055</v>
      </c>
      <c r="M69" s="21">
        <v>18231281</v>
      </c>
      <c r="N69" s="21">
        <v>6470990</v>
      </c>
      <c r="O69" s="21">
        <v>5562375</v>
      </c>
      <c r="P69" s="21">
        <v>5979960</v>
      </c>
      <c r="Q69" s="21">
        <v>18013325</v>
      </c>
      <c r="R69" s="21"/>
      <c r="S69" s="21"/>
      <c r="T69" s="21"/>
      <c r="U69" s="21"/>
      <c r="V69" s="21">
        <v>54561424</v>
      </c>
      <c r="W69" s="21">
        <v>60091497</v>
      </c>
      <c r="X69" s="21"/>
      <c r="Y69" s="20"/>
      <c r="Z69" s="23">
        <v>80122127</v>
      </c>
    </row>
    <row r="70" spans="1:26" ht="12.75" hidden="1">
      <c r="A70" s="39" t="s">
        <v>103</v>
      </c>
      <c r="B70" s="19">
        <v>58257951</v>
      </c>
      <c r="C70" s="19"/>
      <c r="D70" s="20">
        <v>72057281</v>
      </c>
      <c r="E70" s="21">
        <v>72057281</v>
      </c>
      <c r="F70" s="21">
        <v>4821337</v>
      </c>
      <c r="G70" s="21">
        <v>5955259</v>
      </c>
      <c r="H70" s="21">
        <v>5475210</v>
      </c>
      <c r="I70" s="21">
        <v>16251806</v>
      </c>
      <c r="J70" s="21">
        <v>5589797</v>
      </c>
      <c r="K70" s="21">
        <v>5574121</v>
      </c>
      <c r="L70" s="21">
        <v>4992897</v>
      </c>
      <c r="M70" s="21">
        <v>16156815</v>
      </c>
      <c r="N70" s="21">
        <v>5798978</v>
      </c>
      <c r="O70" s="21">
        <v>4886560</v>
      </c>
      <c r="P70" s="21">
        <v>5301902</v>
      </c>
      <c r="Q70" s="21">
        <v>15987440</v>
      </c>
      <c r="R70" s="21"/>
      <c r="S70" s="21"/>
      <c r="T70" s="21"/>
      <c r="U70" s="21"/>
      <c r="V70" s="21">
        <v>48396061</v>
      </c>
      <c r="W70" s="21">
        <v>54042750</v>
      </c>
      <c r="X70" s="21"/>
      <c r="Y70" s="20"/>
      <c r="Z70" s="23">
        <v>72057281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7757127</v>
      </c>
      <c r="C73" s="19"/>
      <c r="D73" s="20">
        <v>8064846</v>
      </c>
      <c r="E73" s="21">
        <v>8064846</v>
      </c>
      <c r="F73" s="21">
        <v>692139</v>
      </c>
      <c r="G73" s="21">
        <v>682200</v>
      </c>
      <c r="H73" s="21">
        <v>690673</v>
      </c>
      <c r="I73" s="21">
        <v>2065012</v>
      </c>
      <c r="J73" s="21">
        <v>722412</v>
      </c>
      <c r="K73" s="21">
        <v>666896</v>
      </c>
      <c r="L73" s="21">
        <v>685158</v>
      </c>
      <c r="M73" s="21">
        <v>2074466</v>
      </c>
      <c r="N73" s="21">
        <v>672012</v>
      </c>
      <c r="O73" s="21">
        <v>675815</v>
      </c>
      <c r="P73" s="21">
        <v>678058</v>
      </c>
      <c r="Q73" s="21">
        <v>2025885</v>
      </c>
      <c r="R73" s="21"/>
      <c r="S73" s="21"/>
      <c r="T73" s="21"/>
      <c r="U73" s="21"/>
      <c r="V73" s="21">
        <v>6165363</v>
      </c>
      <c r="W73" s="21">
        <v>6048747</v>
      </c>
      <c r="X73" s="21"/>
      <c r="Y73" s="20"/>
      <c r="Z73" s="23">
        <v>8064846</v>
      </c>
    </row>
    <row r="74" spans="1:26" ht="12.75" hidden="1">
      <c r="A74" s="39" t="s">
        <v>107</v>
      </c>
      <c r="B74" s="19">
        <v>290571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896710</v>
      </c>
      <c r="C75" s="28"/>
      <c r="D75" s="29"/>
      <c r="E75" s="30"/>
      <c r="F75" s="30">
        <v>94677</v>
      </c>
      <c r="G75" s="30">
        <v>33764</v>
      </c>
      <c r="H75" s="30">
        <v>34499</v>
      </c>
      <c r="I75" s="30">
        <v>162940</v>
      </c>
      <c r="J75" s="30">
        <v>38035</v>
      </c>
      <c r="K75" s="30">
        <v>54626</v>
      </c>
      <c r="L75" s="30">
        <v>64858</v>
      </c>
      <c r="M75" s="30">
        <v>157519</v>
      </c>
      <c r="N75" s="30">
        <v>26687</v>
      </c>
      <c r="O75" s="30">
        <v>23095</v>
      </c>
      <c r="P75" s="30">
        <v>84664</v>
      </c>
      <c r="Q75" s="30">
        <v>134446</v>
      </c>
      <c r="R75" s="30"/>
      <c r="S75" s="30"/>
      <c r="T75" s="30"/>
      <c r="U75" s="30"/>
      <c r="V75" s="30">
        <v>454905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100749394</v>
      </c>
      <c r="C76" s="32"/>
      <c r="D76" s="33">
        <v>91337700</v>
      </c>
      <c r="E76" s="34">
        <v>91337700</v>
      </c>
      <c r="F76" s="34">
        <v>6027056</v>
      </c>
      <c r="G76" s="34">
        <v>6327067</v>
      </c>
      <c r="H76" s="34">
        <v>8079376</v>
      </c>
      <c r="I76" s="34">
        <v>20433499</v>
      </c>
      <c r="J76" s="34"/>
      <c r="K76" s="34"/>
      <c r="L76" s="34"/>
      <c r="M76" s="34"/>
      <c r="N76" s="34"/>
      <c r="O76" s="34">
        <v>23095</v>
      </c>
      <c r="P76" s="34">
        <v>84664</v>
      </c>
      <c r="Q76" s="34">
        <v>107759</v>
      </c>
      <c r="R76" s="34"/>
      <c r="S76" s="34"/>
      <c r="T76" s="34"/>
      <c r="U76" s="34"/>
      <c r="V76" s="34">
        <v>20541258</v>
      </c>
      <c r="W76" s="34">
        <v>68503275</v>
      </c>
      <c r="X76" s="34"/>
      <c r="Y76" s="33"/>
      <c r="Z76" s="35">
        <v>91337700</v>
      </c>
    </row>
    <row r="77" spans="1:26" ht="12.75" hidden="1">
      <c r="A77" s="37" t="s">
        <v>31</v>
      </c>
      <c r="B77" s="19">
        <v>31431427</v>
      </c>
      <c r="C77" s="19"/>
      <c r="D77" s="20">
        <v>27240000</v>
      </c>
      <c r="E77" s="21">
        <v>27240000</v>
      </c>
      <c r="F77" s="21">
        <v>1490250</v>
      </c>
      <c r="G77" s="21">
        <v>1474863</v>
      </c>
      <c r="H77" s="21">
        <v>2037562</v>
      </c>
      <c r="I77" s="21">
        <v>5002675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5002675</v>
      </c>
      <c r="W77" s="21">
        <v>20430000</v>
      </c>
      <c r="X77" s="21"/>
      <c r="Y77" s="20"/>
      <c r="Z77" s="23">
        <v>27240000</v>
      </c>
    </row>
    <row r="78" spans="1:26" ht="12.75" hidden="1">
      <c r="A78" s="38" t="s">
        <v>32</v>
      </c>
      <c r="B78" s="19">
        <v>67196152</v>
      </c>
      <c r="C78" s="19"/>
      <c r="D78" s="20">
        <v>64097700</v>
      </c>
      <c r="E78" s="21">
        <v>64097700</v>
      </c>
      <c r="F78" s="21">
        <v>4442129</v>
      </c>
      <c r="G78" s="21">
        <v>4818440</v>
      </c>
      <c r="H78" s="21">
        <v>6041814</v>
      </c>
      <c r="I78" s="21">
        <v>15302383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15302383</v>
      </c>
      <c r="W78" s="21">
        <v>48073275</v>
      </c>
      <c r="X78" s="21"/>
      <c r="Y78" s="20"/>
      <c r="Z78" s="23">
        <v>64097700</v>
      </c>
    </row>
    <row r="79" spans="1:26" ht="12.75" hidden="1">
      <c r="A79" s="39" t="s">
        <v>103</v>
      </c>
      <c r="B79" s="19">
        <v>58257951</v>
      </c>
      <c r="C79" s="19"/>
      <c r="D79" s="20">
        <v>57641700</v>
      </c>
      <c r="E79" s="21">
        <v>57641700</v>
      </c>
      <c r="F79" s="21">
        <v>4018199</v>
      </c>
      <c r="G79" s="21">
        <v>4365566</v>
      </c>
      <c r="H79" s="21">
        <v>5525232</v>
      </c>
      <c r="I79" s="21">
        <v>13908997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13908997</v>
      </c>
      <c r="W79" s="21">
        <v>43231275</v>
      </c>
      <c r="X79" s="21"/>
      <c r="Y79" s="20"/>
      <c r="Z79" s="23">
        <v>57641700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7757127</v>
      </c>
      <c r="C82" s="19"/>
      <c r="D82" s="20">
        <v>6456000</v>
      </c>
      <c r="E82" s="21">
        <v>6456000</v>
      </c>
      <c r="F82" s="21">
        <v>423930</v>
      </c>
      <c r="G82" s="21">
        <v>452874</v>
      </c>
      <c r="H82" s="21">
        <v>516582</v>
      </c>
      <c r="I82" s="21">
        <v>1393386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1393386</v>
      </c>
      <c r="W82" s="21">
        <v>4842000</v>
      </c>
      <c r="X82" s="21"/>
      <c r="Y82" s="20"/>
      <c r="Z82" s="23">
        <v>6456000</v>
      </c>
    </row>
    <row r="83" spans="1:26" ht="12.75" hidden="1">
      <c r="A83" s="39" t="s">
        <v>107</v>
      </c>
      <c r="B83" s="19">
        <v>1181074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2121815</v>
      </c>
      <c r="C84" s="28"/>
      <c r="D84" s="29"/>
      <c r="E84" s="30"/>
      <c r="F84" s="30">
        <v>94677</v>
      </c>
      <c r="G84" s="30">
        <v>33764</v>
      </c>
      <c r="H84" s="30"/>
      <c r="I84" s="30">
        <v>128441</v>
      </c>
      <c r="J84" s="30"/>
      <c r="K84" s="30"/>
      <c r="L84" s="30"/>
      <c r="M84" s="30"/>
      <c r="N84" s="30"/>
      <c r="O84" s="30">
        <v>23095</v>
      </c>
      <c r="P84" s="30">
        <v>84664</v>
      </c>
      <c r="Q84" s="30">
        <v>107759</v>
      </c>
      <c r="R84" s="30"/>
      <c r="S84" s="30"/>
      <c r="T84" s="30"/>
      <c r="U84" s="30"/>
      <c r="V84" s="30">
        <v>236200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124767226</v>
      </c>
      <c r="D5" s="153">
        <f>SUM(D6:D8)</f>
        <v>0</v>
      </c>
      <c r="E5" s="154">
        <f t="shared" si="0"/>
        <v>134081398</v>
      </c>
      <c r="F5" s="100">
        <f t="shared" si="0"/>
        <v>134081398</v>
      </c>
      <c r="G5" s="100">
        <f t="shared" si="0"/>
        <v>43969171</v>
      </c>
      <c r="H5" s="100">
        <f t="shared" si="0"/>
        <v>3343989</v>
      </c>
      <c r="I5" s="100">
        <f t="shared" si="0"/>
        <v>4152820</v>
      </c>
      <c r="J5" s="100">
        <f t="shared" si="0"/>
        <v>51465980</v>
      </c>
      <c r="K5" s="100">
        <f t="shared" si="0"/>
        <v>4234816</v>
      </c>
      <c r="L5" s="100">
        <f t="shared" si="0"/>
        <v>3516179</v>
      </c>
      <c r="M5" s="100">
        <f t="shared" si="0"/>
        <v>34118901</v>
      </c>
      <c r="N5" s="100">
        <f t="shared" si="0"/>
        <v>41869896</v>
      </c>
      <c r="O5" s="100">
        <f t="shared" si="0"/>
        <v>3556779</v>
      </c>
      <c r="P5" s="100">
        <f t="shared" si="0"/>
        <v>3990754</v>
      </c>
      <c r="Q5" s="100">
        <f t="shared" si="0"/>
        <v>27223963</v>
      </c>
      <c r="R5" s="100">
        <f t="shared" si="0"/>
        <v>34771496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128107372</v>
      </c>
      <c r="X5" s="100">
        <f t="shared" si="0"/>
        <v>101701503</v>
      </c>
      <c r="Y5" s="100">
        <f t="shared" si="0"/>
        <v>26405869</v>
      </c>
      <c r="Z5" s="137">
        <f>+IF(X5&lt;&gt;0,+(Y5/X5)*100,0)</f>
        <v>25.964089242614243</v>
      </c>
      <c r="AA5" s="153">
        <f>SUM(AA6:AA8)</f>
        <v>134081398</v>
      </c>
    </row>
    <row r="6" spans="1:27" ht="12.75">
      <c r="A6" s="138" t="s">
        <v>75</v>
      </c>
      <c r="B6" s="136"/>
      <c r="C6" s="155">
        <v>85271078</v>
      </c>
      <c r="D6" s="155"/>
      <c r="E6" s="156">
        <v>94786000</v>
      </c>
      <c r="F6" s="60">
        <v>94786000</v>
      </c>
      <c r="G6" s="60">
        <v>39494000</v>
      </c>
      <c r="H6" s="60"/>
      <c r="I6" s="60"/>
      <c r="J6" s="60">
        <v>39494000</v>
      </c>
      <c r="K6" s="60"/>
      <c r="L6" s="60"/>
      <c r="M6" s="60">
        <v>30639000</v>
      </c>
      <c r="N6" s="60">
        <v>30639000</v>
      </c>
      <c r="O6" s="60"/>
      <c r="P6" s="60"/>
      <c r="Q6" s="60">
        <v>23697000</v>
      </c>
      <c r="R6" s="60">
        <v>23697000</v>
      </c>
      <c r="S6" s="60"/>
      <c r="T6" s="60"/>
      <c r="U6" s="60"/>
      <c r="V6" s="60"/>
      <c r="W6" s="60">
        <v>93830000</v>
      </c>
      <c r="X6" s="60">
        <v>71089497</v>
      </c>
      <c r="Y6" s="60">
        <v>22740503</v>
      </c>
      <c r="Z6" s="140">
        <v>31.99</v>
      </c>
      <c r="AA6" s="155">
        <v>94786000</v>
      </c>
    </row>
    <row r="7" spans="1:27" ht="12.75">
      <c r="A7" s="138" t="s">
        <v>76</v>
      </c>
      <c r="B7" s="136"/>
      <c r="C7" s="157">
        <v>39439414</v>
      </c>
      <c r="D7" s="157"/>
      <c r="E7" s="158">
        <v>39137649</v>
      </c>
      <c r="F7" s="159">
        <v>39137649</v>
      </c>
      <c r="G7" s="159">
        <v>4475171</v>
      </c>
      <c r="H7" s="159">
        <v>3343989</v>
      </c>
      <c r="I7" s="159">
        <v>4129423</v>
      </c>
      <c r="J7" s="159">
        <v>11948583</v>
      </c>
      <c r="K7" s="159">
        <v>4198617</v>
      </c>
      <c r="L7" s="159">
        <v>3516179</v>
      </c>
      <c r="M7" s="159">
        <v>3479901</v>
      </c>
      <c r="N7" s="159">
        <v>11194697</v>
      </c>
      <c r="O7" s="159">
        <v>3501275</v>
      </c>
      <c r="P7" s="159">
        <v>3990754</v>
      </c>
      <c r="Q7" s="159">
        <v>3526963</v>
      </c>
      <c r="R7" s="159">
        <v>11018992</v>
      </c>
      <c r="S7" s="159"/>
      <c r="T7" s="159"/>
      <c r="U7" s="159"/>
      <c r="V7" s="159"/>
      <c r="W7" s="159">
        <v>34162272</v>
      </c>
      <c r="X7" s="159">
        <v>30448503</v>
      </c>
      <c r="Y7" s="159">
        <v>3713769</v>
      </c>
      <c r="Z7" s="141">
        <v>12.2</v>
      </c>
      <c r="AA7" s="157">
        <v>39137649</v>
      </c>
    </row>
    <row r="8" spans="1:27" ht="12.75">
      <c r="A8" s="138" t="s">
        <v>77</v>
      </c>
      <c r="B8" s="136"/>
      <c r="C8" s="155">
        <v>56734</v>
      </c>
      <c r="D8" s="155"/>
      <c r="E8" s="156">
        <v>157749</v>
      </c>
      <c r="F8" s="60">
        <v>157749</v>
      </c>
      <c r="G8" s="60"/>
      <c r="H8" s="60"/>
      <c r="I8" s="60">
        <v>23397</v>
      </c>
      <c r="J8" s="60">
        <v>23397</v>
      </c>
      <c r="K8" s="60">
        <v>36199</v>
      </c>
      <c r="L8" s="60"/>
      <c r="M8" s="60"/>
      <c r="N8" s="60">
        <v>36199</v>
      </c>
      <c r="O8" s="60">
        <v>55504</v>
      </c>
      <c r="P8" s="60"/>
      <c r="Q8" s="60"/>
      <c r="R8" s="60">
        <v>55504</v>
      </c>
      <c r="S8" s="60"/>
      <c r="T8" s="60"/>
      <c r="U8" s="60"/>
      <c r="V8" s="60"/>
      <c r="W8" s="60">
        <v>115100</v>
      </c>
      <c r="X8" s="60">
        <v>163503</v>
      </c>
      <c r="Y8" s="60">
        <v>-48403</v>
      </c>
      <c r="Z8" s="140">
        <v>-29.6</v>
      </c>
      <c r="AA8" s="155">
        <v>157749</v>
      </c>
    </row>
    <row r="9" spans="1:27" ht="12.75">
      <c r="A9" s="135" t="s">
        <v>78</v>
      </c>
      <c r="B9" s="136"/>
      <c r="C9" s="153">
        <f aca="true" t="shared" si="1" ref="C9:Y9">SUM(C10:C14)</f>
        <v>6557549</v>
      </c>
      <c r="D9" s="153">
        <f>SUM(D10:D14)</f>
        <v>0</v>
      </c>
      <c r="E9" s="154">
        <f t="shared" si="1"/>
        <v>5322529</v>
      </c>
      <c r="F9" s="100">
        <f t="shared" si="1"/>
        <v>5322529</v>
      </c>
      <c r="G9" s="100">
        <f t="shared" si="1"/>
        <v>336652</v>
      </c>
      <c r="H9" s="100">
        <f t="shared" si="1"/>
        <v>302028</v>
      </c>
      <c r="I9" s="100">
        <f t="shared" si="1"/>
        <v>289396</v>
      </c>
      <c r="J9" s="100">
        <f t="shared" si="1"/>
        <v>928076</v>
      </c>
      <c r="K9" s="100">
        <f t="shared" si="1"/>
        <v>1501002</v>
      </c>
      <c r="L9" s="100">
        <f t="shared" si="1"/>
        <v>281441</v>
      </c>
      <c r="M9" s="100">
        <f t="shared" si="1"/>
        <v>223627</v>
      </c>
      <c r="N9" s="100">
        <f t="shared" si="1"/>
        <v>2006070</v>
      </c>
      <c r="O9" s="100">
        <f t="shared" si="1"/>
        <v>369717</v>
      </c>
      <c r="P9" s="100">
        <f t="shared" si="1"/>
        <v>321792</v>
      </c>
      <c r="Q9" s="100">
        <f t="shared" si="1"/>
        <v>328266</v>
      </c>
      <c r="R9" s="100">
        <f t="shared" si="1"/>
        <v>1019775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3953921</v>
      </c>
      <c r="X9" s="100">
        <f t="shared" si="1"/>
        <v>3992256</v>
      </c>
      <c r="Y9" s="100">
        <f t="shared" si="1"/>
        <v>-38335</v>
      </c>
      <c r="Z9" s="137">
        <f>+IF(X9&lt;&gt;0,+(Y9/X9)*100,0)</f>
        <v>-0.9602340130492634</v>
      </c>
      <c r="AA9" s="153">
        <f>SUM(AA10:AA14)</f>
        <v>5322529</v>
      </c>
    </row>
    <row r="10" spans="1:27" ht="12.75">
      <c r="A10" s="138" t="s">
        <v>79</v>
      </c>
      <c r="B10" s="136"/>
      <c r="C10" s="155">
        <v>6557549</v>
      </c>
      <c r="D10" s="155"/>
      <c r="E10" s="156">
        <v>1420642</v>
      </c>
      <c r="F10" s="60">
        <v>1420642</v>
      </c>
      <c r="G10" s="60">
        <v>77849</v>
      </c>
      <c r="H10" s="60">
        <v>20551</v>
      </c>
      <c r="I10" s="60">
        <v>17096</v>
      </c>
      <c r="J10" s="60">
        <v>115496</v>
      </c>
      <c r="K10" s="60">
        <v>1240653</v>
      </c>
      <c r="L10" s="60">
        <v>20962</v>
      </c>
      <c r="M10" s="60">
        <v>15915</v>
      </c>
      <c r="N10" s="60">
        <v>1277530</v>
      </c>
      <c r="O10" s="60">
        <v>53367</v>
      </c>
      <c r="P10" s="60">
        <v>20436</v>
      </c>
      <c r="Q10" s="60">
        <v>16020</v>
      </c>
      <c r="R10" s="60">
        <v>89823</v>
      </c>
      <c r="S10" s="60"/>
      <c r="T10" s="60"/>
      <c r="U10" s="60"/>
      <c r="V10" s="60"/>
      <c r="W10" s="60">
        <v>1482849</v>
      </c>
      <c r="X10" s="60">
        <v>1065753</v>
      </c>
      <c r="Y10" s="60">
        <v>417096</v>
      </c>
      <c r="Z10" s="140">
        <v>39.14</v>
      </c>
      <c r="AA10" s="155">
        <v>1420642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3901887</v>
      </c>
      <c r="F12" s="60">
        <v>3901887</v>
      </c>
      <c r="G12" s="60">
        <v>258803</v>
      </c>
      <c r="H12" s="60">
        <v>281477</v>
      </c>
      <c r="I12" s="60">
        <v>272300</v>
      </c>
      <c r="J12" s="60">
        <v>812580</v>
      </c>
      <c r="K12" s="60">
        <v>260349</v>
      </c>
      <c r="L12" s="60">
        <v>260479</v>
      </c>
      <c r="M12" s="60">
        <v>207712</v>
      </c>
      <c r="N12" s="60">
        <v>728540</v>
      </c>
      <c r="O12" s="60">
        <v>316350</v>
      </c>
      <c r="P12" s="60">
        <v>301356</v>
      </c>
      <c r="Q12" s="60">
        <v>312246</v>
      </c>
      <c r="R12" s="60">
        <v>929952</v>
      </c>
      <c r="S12" s="60"/>
      <c r="T12" s="60"/>
      <c r="U12" s="60"/>
      <c r="V12" s="60"/>
      <c r="W12" s="60">
        <v>2471072</v>
      </c>
      <c r="X12" s="60">
        <v>2926503</v>
      </c>
      <c r="Y12" s="60">
        <v>-455431</v>
      </c>
      <c r="Z12" s="140">
        <v>-15.56</v>
      </c>
      <c r="AA12" s="155">
        <v>3901887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32182858</v>
      </c>
      <c r="D15" s="153">
        <f>SUM(D16:D18)</f>
        <v>0</v>
      </c>
      <c r="E15" s="154">
        <f t="shared" si="2"/>
        <v>33077144</v>
      </c>
      <c r="F15" s="100">
        <f t="shared" si="2"/>
        <v>33077144</v>
      </c>
      <c r="G15" s="100">
        <f t="shared" si="2"/>
        <v>1482164</v>
      </c>
      <c r="H15" s="100">
        <f t="shared" si="2"/>
        <v>959231</v>
      </c>
      <c r="I15" s="100">
        <f t="shared" si="2"/>
        <v>1440958</v>
      </c>
      <c r="J15" s="100">
        <f t="shared" si="2"/>
        <v>3882353</v>
      </c>
      <c r="K15" s="100">
        <f t="shared" si="2"/>
        <v>81292</v>
      </c>
      <c r="L15" s="100">
        <f t="shared" si="2"/>
        <v>2807570</v>
      </c>
      <c r="M15" s="100">
        <f t="shared" si="2"/>
        <v>3073170</v>
      </c>
      <c r="N15" s="100">
        <f t="shared" si="2"/>
        <v>5962032</v>
      </c>
      <c r="O15" s="100">
        <f t="shared" si="2"/>
        <v>885486</v>
      </c>
      <c r="P15" s="100">
        <f t="shared" si="2"/>
        <v>296111</v>
      </c>
      <c r="Q15" s="100">
        <f t="shared" si="2"/>
        <v>2562648</v>
      </c>
      <c r="R15" s="100">
        <f t="shared" si="2"/>
        <v>3744245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13588630</v>
      </c>
      <c r="X15" s="100">
        <f t="shared" si="2"/>
        <v>24807753</v>
      </c>
      <c r="Y15" s="100">
        <f t="shared" si="2"/>
        <v>-11219123</v>
      </c>
      <c r="Z15" s="137">
        <f>+IF(X15&lt;&gt;0,+(Y15/X15)*100,0)</f>
        <v>-45.224261141264996</v>
      </c>
      <c r="AA15" s="153">
        <f>SUM(AA16:AA18)</f>
        <v>33077144</v>
      </c>
    </row>
    <row r="16" spans="1:27" ht="12.75">
      <c r="A16" s="138" t="s">
        <v>85</v>
      </c>
      <c r="B16" s="136"/>
      <c r="C16" s="155">
        <v>5658858</v>
      </c>
      <c r="D16" s="155"/>
      <c r="E16" s="156">
        <v>4394144</v>
      </c>
      <c r="F16" s="60">
        <v>4394144</v>
      </c>
      <c r="G16" s="60">
        <v>432587</v>
      </c>
      <c r="H16" s="60">
        <v>73353</v>
      </c>
      <c r="I16" s="60">
        <v>1440958</v>
      </c>
      <c r="J16" s="60">
        <v>1946898</v>
      </c>
      <c r="K16" s="60">
        <v>81292</v>
      </c>
      <c r="L16" s="60">
        <v>83151</v>
      </c>
      <c r="M16" s="60">
        <v>133980</v>
      </c>
      <c r="N16" s="60">
        <v>298423</v>
      </c>
      <c r="O16" s="60">
        <v>74966</v>
      </c>
      <c r="P16" s="60">
        <v>86665</v>
      </c>
      <c r="Q16" s="60">
        <v>1448103</v>
      </c>
      <c r="R16" s="60">
        <v>1609734</v>
      </c>
      <c r="S16" s="60"/>
      <c r="T16" s="60"/>
      <c r="U16" s="60"/>
      <c r="V16" s="60"/>
      <c r="W16" s="60">
        <v>3855055</v>
      </c>
      <c r="X16" s="60">
        <v>3295503</v>
      </c>
      <c r="Y16" s="60">
        <v>559552</v>
      </c>
      <c r="Z16" s="140">
        <v>16.98</v>
      </c>
      <c r="AA16" s="155">
        <v>4394144</v>
      </c>
    </row>
    <row r="17" spans="1:27" ht="12.75">
      <c r="A17" s="138" t="s">
        <v>86</v>
      </c>
      <c r="B17" s="136"/>
      <c r="C17" s="155">
        <v>26524000</v>
      </c>
      <c r="D17" s="155"/>
      <c r="E17" s="156">
        <v>28683000</v>
      </c>
      <c r="F17" s="60">
        <v>28683000</v>
      </c>
      <c r="G17" s="60">
        <v>1049577</v>
      </c>
      <c r="H17" s="60">
        <v>885878</v>
      </c>
      <c r="I17" s="60"/>
      <c r="J17" s="60">
        <v>1935455</v>
      </c>
      <c r="K17" s="60"/>
      <c r="L17" s="60">
        <v>2724419</v>
      </c>
      <c r="M17" s="60">
        <v>2939190</v>
      </c>
      <c r="N17" s="60">
        <v>5663609</v>
      </c>
      <c r="O17" s="60">
        <v>810520</v>
      </c>
      <c r="P17" s="60">
        <v>209446</v>
      </c>
      <c r="Q17" s="60">
        <v>1114545</v>
      </c>
      <c r="R17" s="60">
        <v>2134511</v>
      </c>
      <c r="S17" s="60"/>
      <c r="T17" s="60"/>
      <c r="U17" s="60"/>
      <c r="V17" s="60"/>
      <c r="W17" s="60">
        <v>9733575</v>
      </c>
      <c r="X17" s="60">
        <v>21512250</v>
      </c>
      <c r="Y17" s="60">
        <v>-11778675</v>
      </c>
      <c r="Z17" s="140">
        <v>-54.75</v>
      </c>
      <c r="AA17" s="155">
        <v>28683000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149780267</v>
      </c>
      <c r="D19" s="153">
        <f>SUM(D20:D23)</f>
        <v>0</v>
      </c>
      <c r="E19" s="154">
        <f t="shared" si="3"/>
        <v>112432652</v>
      </c>
      <c r="F19" s="100">
        <f t="shared" si="3"/>
        <v>112432652</v>
      </c>
      <c r="G19" s="100">
        <f t="shared" si="3"/>
        <v>5514222</v>
      </c>
      <c r="H19" s="100">
        <f t="shared" si="3"/>
        <v>6637459</v>
      </c>
      <c r="I19" s="100">
        <f t="shared" si="3"/>
        <v>6165883</v>
      </c>
      <c r="J19" s="100">
        <f t="shared" si="3"/>
        <v>18317564</v>
      </c>
      <c r="K19" s="100">
        <f t="shared" si="3"/>
        <v>6312209</v>
      </c>
      <c r="L19" s="100">
        <f t="shared" si="3"/>
        <v>11792809</v>
      </c>
      <c r="M19" s="100">
        <f t="shared" si="3"/>
        <v>5695221</v>
      </c>
      <c r="N19" s="100">
        <f t="shared" si="3"/>
        <v>23800239</v>
      </c>
      <c r="O19" s="100">
        <f t="shared" si="3"/>
        <v>6470990</v>
      </c>
      <c r="P19" s="100">
        <f t="shared" si="3"/>
        <v>5562375</v>
      </c>
      <c r="Q19" s="100">
        <f t="shared" si="3"/>
        <v>5979960</v>
      </c>
      <c r="R19" s="100">
        <f t="shared" si="3"/>
        <v>18013325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60131128</v>
      </c>
      <c r="X19" s="100">
        <f t="shared" si="3"/>
        <v>83183994</v>
      </c>
      <c r="Y19" s="100">
        <f t="shared" si="3"/>
        <v>-23052866</v>
      </c>
      <c r="Z19" s="137">
        <f>+IF(X19&lt;&gt;0,+(Y19/X19)*100,0)</f>
        <v>-27.713103076055713</v>
      </c>
      <c r="AA19" s="153">
        <f>SUM(AA20:AA23)</f>
        <v>112432652</v>
      </c>
    </row>
    <row r="20" spans="1:27" ht="12.75">
      <c r="A20" s="138" t="s">
        <v>89</v>
      </c>
      <c r="B20" s="136"/>
      <c r="C20" s="155">
        <v>142023140</v>
      </c>
      <c r="D20" s="155"/>
      <c r="E20" s="156">
        <v>104367806</v>
      </c>
      <c r="F20" s="60">
        <v>104367806</v>
      </c>
      <c r="G20" s="60">
        <v>4822083</v>
      </c>
      <c r="H20" s="60">
        <v>5955259</v>
      </c>
      <c r="I20" s="60">
        <v>5475210</v>
      </c>
      <c r="J20" s="60">
        <v>16252552</v>
      </c>
      <c r="K20" s="60">
        <v>5589797</v>
      </c>
      <c r="L20" s="60">
        <v>11125913</v>
      </c>
      <c r="M20" s="60">
        <v>5010063</v>
      </c>
      <c r="N20" s="60">
        <v>21725773</v>
      </c>
      <c r="O20" s="60">
        <v>5798978</v>
      </c>
      <c r="P20" s="60">
        <v>4886560</v>
      </c>
      <c r="Q20" s="60">
        <v>5301902</v>
      </c>
      <c r="R20" s="60">
        <v>15987440</v>
      </c>
      <c r="S20" s="60"/>
      <c r="T20" s="60"/>
      <c r="U20" s="60"/>
      <c r="V20" s="60"/>
      <c r="W20" s="60">
        <v>53965765</v>
      </c>
      <c r="X20" s="60">
        <v>77135247</v>
      </c>
      <c r="Y20" s="60">
        <v>-23169482</v>
      </c>
      <c r="Z20" s="140">
        <v>-30.04</v>
      </c>
      <c r="AA20" s="155">
        <v>104367806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7757127</v>
      </c>
      <c r="D23" s="155"/>
      <c r="E23" s="156">
        <v>8064846</v>
      </c>
      <c r="F23" s="60">
        <v>8064846</v>
      </c>
      <c r="G23" s="60">
        <v>692139</v>
      </c>
      <c r="H23" s="60">
        <v>682200</v>
      </c>
      <c r="I23" s="60">
        <v>690673</v>
      </c>
      <c r="J23" s="60">
        <v>2065012</v>
      </c>
      <c r="K23" s="60">
        <v>722412</v>
      </c>
      <c r="L23" s="60">
        <v>666896</v>
      </c>
      <c r="M23" s="60">
        <v>685158</v>
      </c>
      <c r="N23" s="60">
        <v>2074466</v>
      </c>
      <c r="O23" s="60">
        <v>672012</v>
      </c>
      <c r="P23" s="60">
        <v>675815</v>
      </c>
      <c r="Q23" s="60">
        <v>678058</v>
      </c>
      <c r="R23" s="60">
        <v>2025885</v>
      </c>
      <c r="S23" s="60"/>
      <c r="T23" s="60"/>
      <c r="U23" s="60"/>
      <c r="V23" s="60"/>
      <c r="W23" s="60">
        <v>6165363</v>
      </c>
      <c r="X23" s="60">
        <v>6048747</v>
      </c>
      <c r="Y23" s="60">
        <v>116616</v>
      </c>
      <c r="Z23" s="140">
        <v>1.93</v>
      </c>
      <c r="AA23" s="155">
        <v>8064846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313287900</v>
      </c>
      <c r="D25" s="168">
        <f>+D5+D9+D15+D19+D24</f>
        <v>0</v>
      </c>
      <c r="E25" s="169">
        <f t="shared" si="4"/>
        <v>284913723</v>
      </c>
      <c r="F25" s="73">
        <f t="shared" si="4"/>
        <v>284913723</v>
      </c>
      <c r="G25" s="73">
        <f t="shared" si="4"/>
        <v>51302209</v>
      </c>
      <c r="H25" s="73">
        <f t="shared" si="4"/>
        <v>11242707</v>
      </c>
      <c r="I25" s="73">
        <f t="shared" si="4"/>
        <v>12049057</v>
      </c>
      <c r="J25" s="73">
        <f t="shared" si="4"/>
        <v>74593973</v>
      </c>
      <c r="K25" s="73">
        <f t="shared" si="4"/>
        <v>12129319</v>
      </c>
      <c r="L25" s="73">
        <f t="shared" si="4"/>
        <v>18397999</v>
      </c>
      <c r="M25" s="73">
        <f t="shared" si="4"/>
        <v>43110919</v>
      </c>
      <c r="N25" s="73">
        <f t="shared" si="4"/>
        <v>73638237</v>
      </c>
      <c r="O25" s="73">
        <f t="shared" si="4"/>
        <v>11282972</v>
      </c>
      <c r="P25" s="73">
        <f t="shared" si="4"/>
        <v>10171032</v>
      </c>
      <c r="Q25" s="73">
        <f t="shared" si="4"/>
        <v>36094837</v>
      </c>
      <c r="R25" s="73">
        <f t="shared" si="4"/>
        <v>57548841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205781051</v>
      </c>
      <c r="X25" s="73">
        <f t="shared" si="4"/>
        <v>213685506</v>
      </c>
      <c r="Y25" s="73">
        <f t="shared" si="4"/>
        <v>-7904455</v>
      </c>
      <c r="Z25" s="170">
        <f>+IF(X25&lt;&gt;0,+(Y25/X25)*100,0)</f>
        <v>-3.6991067611296016</v>
      </c>
      <c r="AA25" s="168">
        <f>+AA5+AA9+AA15+AA19+AA24</f>
        <v>284913723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81175814</v>
      </c>
      <c r="D28" s="153">
        <f>SUM(D29:D31)</f>
        <v>0</v>
      </c>
      <c r="E28" s="154">
        <f t="shared" si="5"/>
        <v>56333414</v>
      </c>
      <c r="F28" s="100">
        <f t="shared" si="5"/>
        <v>56333414</v>
      </c>
      <c r="G28" s="100">
        <f t="shared" si="5"/>
        <v>3869193</v>
      </c>
      <c r="H28" s="100">
        <f t="shared" si="5"/>
        <v>4788440</v>
      </c>
      <c r="I28" s="100">
        <f t="shared" si="5"/>
        <v>6709932</v>
      </c>
      <c r="J28" s="100">
        <f t="shared" si="5"/>
        <v>15367565</v>
      </c>
      <c r="K28" s="100">
        <f t="shared" si="5"/>
        <v>4732320</v>
      </c>
      <c r="L28" s="100">
        <f t="shared" si="5"/>
        <v>7285048</v>
      </c>
      <c r="M28" s="100">
        <f t="shared" si="5"/>
        <v>5730655</v>
      </c>
      <c r="N28" s="100">
        <f t="shared" si="5"/>
        <v>17748023</v>
      </c>
      <c r="O28" s="100">
        <f t="shared" si="5"/>
        <v>5233126</v>
      </c>
      <c r="P28" s="100">
        <f t="shared" si="5"/>
        <v>4964897</v>
      </c>
      <c r="Q28" s="100">
        <f t="shared" si="5"/>
        <v>4920597</v>
      </c>
      <c r="R28" s="100">
        <f t="shared" si="5"/>
        <v>15118620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48234208</v>
      </c>
      <c r="X28" s="100">
        <f t="shared" si="5"/>
        <v>49811247</v>
      </c>
      <c r="Y28" s="100">
        <f t="shared" si="5"/>
        <v>-1577039</v>
      </c>
      <c r="Z28" s="137">
        <f>+IF(X28&lt;&gt;0,+(Y28/X28)*100,0)</f>
        <v>-3.166029953034503</v>
      </c>
      <c r="AA28" s="153">
        <f>SUM(AA29:AA31)</f>
        <v>56333414</v>
      </c>
    </row>
    <row r="29" spans="1:27" ht="12.75">
      <c r="A29" s="138" t="s">
        <v>75</v>
      </c>
      <c r="B29" s="136"/>
      <c r="C29" s="155">
        <v>38754308</v>
      </c>
      <c r="D29" s="155"/>
      <c r="E29" s="156">
        <v>19339377</v>
      </c>
      <c r="F29" s="60">
        <v>19339377</v>
      </c>
      <c r="G29" s="60">
        <v>1798683</v>
      </c>
      <c r="H29" s="60">
        <v>2228088</v>
      </c>
      <c r="I29" s="60">
        <v>4194665</v>
      </c>
      <c r="J29" s="60">
        <v>8221436</v>
      </c>
      <c r="K29" s="60">
        <v>2326938</v>
      </c>
      <c r="L29" s="60">
        <v>3352490</v>
      </c>
      <c r="M29" s="60">
        <v>3332953</v>
      </c>
      <c r="N29" s="60">
        <v>9012381</v>
      </c>
      <c r="O29" s="60">
        <v>2795595</v>
      </c>
      <c r="P29" s="60">
        <v>2677644</v>
      </c>
      <c r="Q29" s="60">
        <v>2136178</v>
      </c>
      <c r="R29" s="60">
        <v>7609417</v>
      </c>
      <c r="S29" s="60"/>
      <c r="T29" s="60"/>
      <c r="U29" s="60"/>
      <c r="V29" s="60"/>
      <c r="W29" s="60">
        <v>24843234</v>
      </c>
      <c r="X29" s="60">
        <v>22585500</v>
      </c>
      <c r="Y29" s="60">
        <v>2257734</v>
      </c>
      <c r="Z29" s="140">
        <v>10</v>
      </c>
      <c r="AA29" s="155">
        <v>19339377</v>
      </c>
    </row>
    <row r="30" spans="1:27" ht="12.75">
      <c r="A30" s="138" t="s">
        <v>76</v>
      </c>
      <c r="B30" s="136"/>
      <c r="C30" s="157">
        <v>26850089</v>
      </c>
      <c r="D30" s="157"/>
      <c r="E30" s="158">
        <v>18617077</v>
      </c>
      <c r="F30" s="159">
        <v>18617077</v>
      </c>
      <c r="G30" s="159">
        <v>1227750</v>
      </c>
      <c r="H30" s="159">
        <v>1482400</v>
      </c>
      <c r="I30" s="159">
        <v>1044798</v>
      </c>
      <c r="J30" s="159">
        <v>3754948</v>
      </c>
      <c r="K30" s="159">
        <v>1482840</v>
      </c>
      <c r="L30" s="159">
        <v>2495445</v>
      </c>
      <c r="M30" s="159">
        <v>1150515</v>
      </c>
      <c r="N30" s="159">
        <v>5128800</v>
      </c>
      <c r="O30" s="159">
        <v>1359565</v>
      </c>
      <c r="P30" s="159">
        <v>1182965</v>
      </c>
      <c r="Q30" s="159">
        <v>1501220</v>
      </c>
      <c r="R30" s="159">
        <v>4043750</v>
      </c>
      <c r="S30" s="159"/>
      <c r="T30" s="159"/>
      <c r="U30" s="159"/>
      <c r="V30" s="159"/>
      <c r="W30" s="159">
        <v>12927498</v>
      </c>
      <c r="X30" s="159">
        <v>15270750</v>
      </c>
      <c r="Y30" s="159">
        <v>-2343252</v>
      </c>
      <c r="Z30" s="141">
        <v>-15.34</v>
      </c>
      <c r="AA30" s="157">
        <v>18617077</v>
      </c>
    </row>
    <row r="31" spans="1:27" ht="12.75">
      <c r="A31" s="138" t="s">
        <v>77</v>
      </c>
      <c r="B31" s="136"/>
      <c r="C31" s="155">
        <v>15571417</v>
      </c>
      <c r="D31" s="155"/>
      <c r="E31" s="156">
        <v>18376960</v>
      </c>
      <c r="F31" s="60">
        <v>18376960</v>
      </c>
      <c r="G31" s="60">
        <v>842760</v>
      </c>
      <c r="H31" s="60">
        <v>1077952</v>
      </c>
      <c r="I31" s="60">
        <v>1470469</v>
      </c>
      <c r="J31" s="60">
        <v>3391181</v>
      </c>
      <c r="K31" s="60">
        <v>922542</v>
      </c>
      <c r="L31" s="60">
        <v>1437113</v>
      </c>
      <c r="M31" s="60">
        <v>1247187</v>
      </c>
      <c r="N31" s="60">
        <v>3606842</v>
      </c>
      <c r="O31" s="60">
        <v>1077966</v>
      </c>
      <c r="P31" s="60">
        <v>1104288</v>
      </c>
      <c r="Q31" s="60">
        <v>1283199</v>
      </c>
      <c r="R31" s="60">
        <v>3465453</v>
      </c>
      <c r="S31" s="60"/>
      <c r="T31" s="60"/>
      <c r="U31" s="60"/>
      <c r="V31" s="60"/>
      <c r="W31" s="60">
        <v>10463476</v>
      </c>
      <c r="X31" s="60">
        <v>11954997</v>
      </c>
      <c r="Y31" s="60">
        <v>-1491521</v>
      </c>
      <c r="Z31" s="140">
        <v>-12.48</v>
      </c>
      <c r="AA31" s="155">
        <v>18376960</v>
      </c>
    </row>
    <row r="32" spans="1:27" ht="12.75">
      <c r="A32" s="135" t="s">
        <v>78</v>
      </c>
      <c r="B32" s="136"/>
      <c r="C32" s="153">
        <f aca="true" t="shared" si="6" ref="C32:Y32">SUM(C33:C37)</f>
        <v>37844575</v>
      </c>
      <c r="D32" s="153">
        <f>SUM(D33:D37)</f>
        <v>0</v>
      </c>
      <c r="E32" s="154">
        <f t="shared" si="6"/>
        <v>45083517</v>
      </c>
      <c r="F32" s="100">
        <f t="shared" si="6"/>
        <v>45083517</v>
      </c>
      <c r="G32" s="100">
        <f t="shared" si="6"/>
        <v>2294097</v>
      </c>
      <c r="H32" s="100">
        <f t="shared" si="6"/>
        <v>2904467</v>
      </c>
      <c r="I32" s="100">
        <f t="shared" si="6"/>
        <v>3429611</v>
      </c>
      <c r="J32" s="100">
        <f t="shared" si="6"/>
        <v>8628175</v>
      </c>
      <c r="K32" s="100">
        <f t="shared" si="6"/>
        <v>3244593</v>
      </c>
      <c r="L32" s="100">
        <f t="shared" si="6"/>
        <v>4668901</v>
      </c>
      <c r="M32" s="100">
        <f t="shared" si="6"/>
        <v>3259710</v>
      </c>
      <c r="N32" s="100">
        <f t="shared" si="6"/>
        <v>11173204</v>
      </c>
      <c r="O32" s="100">
        <f t="shared" si="6"/>
        <v>3319121</v>
      </c>
      <c r="P32" s="100">
        <f t="shared" si="6"/>
        <v>3129047</v>
      </c>
      <c r="Q32" s="100">
        <f t="shared" si="6"/>
        <v>4060626</v>
      </c>
      <c r="R32" s="100">
        <f t="shared" si="6"/>
        <v>10508794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30310173</v>
      </c>
      <c r="X32" s="100">
        <f t="shared" si="6"/>
        <v>34380000</v>
      </c>
      <c r="Y32" s="100">
        <f t="shared" si="6"/>
        <v>-4069827</v>
      </c>
      <c r="Z32" s="137">
        <f>+IF(X32&lt;&gt;0,+(Y32/X32)*100,0)</f>
        <v>-11.837774869109948</v>
      </c>
      <c r="AA32" s="153">
        <f>SUM(AA33:AA37)</f>
        <v>45083517</v>
      </c>
    </row>
    <row r="33" spans="1:27" ht="12.75">
      <c r="A33" s="138" t="s">
        <v>79</v>
      </c>
      <c r="B33" s="136"/>
      <c r="C33" s="155">
        <v>37844575</v>
      </c>
      <c r="D33" s="155"/>
      <c r="E33" s="156">
        <v>17210142</v>
      </c>
      <c r="F33" s="60">
        <v>17210142</v>
      </c>
      <c r="G33" s="60">
        <v>577594</v>
      </c>
      <c r="H33" s="60">
        <v>1100698</v>
      </c>
      <c r="I33" s="60">
        <v>1436484</v>
      </c>
      <c r="J33" s="60">
        <v>3114776</v>
      </c>
      <c r="K33" s="60">
        <v>1298503</v>
      </c>
      <c r="L33" s="60">
        <v>1382872</v>
      </c>
      <c r="M33" s="60">
        <v>1323843</v>
      </c>
      <c r="N33" s="60">
        <v>4005218</v>
      </c>
      <c r="O33" s="60">
        <v>1298937</v>
      </c>
      <c r="P33" s="60">
        <v>1259263</v>
      </c>
      <c r="Q33" s="60">
        <v>1728256</v>
      </c>
      <c r="R33" s="60">
        <v>4286456</v>
      </c>
      <c r="S33" s="60"/>
      <c r="T33" s="60"/>
      <c r="U33" s="60"/>
      <c r="V33" s="60"/>
      <c r="W33" s="60">
        <v>11406450</v>
      </c>
      <c r="X33" s="60">
        <v>12963753</v>
      </c>
      <c r="Y33" s="60">
        <v>-1557303</v>
      </c>
      <c r="Z33" s="140">
        <v>-12.01</v>
      </c>
      <c r="AA33" s="155">
        <v>17210142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27873375</v>
      </c>
      <c r="F35" s="60">
        <v>27873375</v>
      </c>
      <c r="G35" s="60">
        <v>1716503</v>
      </c>
      <c r="H35" s="60">
        <v>1803769</v>
      </c>
      <c r="I35" s="60">
        <v>1993127</v>
      </c>
      <c r="J35" s="60">
        <v>5513399</v>
      </c>
      <c r="K35" s="60">
        <v>1946090</v>
      </c>
      <c r="L35" s="60">
        <v>3286029</v>
      </c>
      <c r="M35" s="60">
        <v>1935867</v>
      </c>
      <c r="N35" s="60">
        <v>7167986</v>
      </c>
      <c r="O35" s="60">
        <v>2020184</v>
      </c>
      <c r="P35" s="60">
        <v>1869784</v>
      </c>
      <c r="Q35" s="60">
        <v>2332370</v>
      </c>
      <c r="R35" s="60">
        <v>6222338</v>
      </c>
      <c r="S35" s="60"/>
      <c r="T35" s="60"/>
      <c r="U35" s="60"/>
      <c r="V35" s="60"/>
      <c r="W35" s="60">
        <v>18903723</v>
      </c>
      <c r="X35" s="60">
        <v>21416247</v>
      </c>
      <c r="Y35" s="60">
        <v>-2512524</v>
      </c>
      <c r="Z35" s="140">
        <v>-11.73</v>
      </c>
      <c r="AA35" s="155">
        <v>27873375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34706517</v>
      </c>
      <c r="D38" s="153">
        <f>SUM(D39:D41)</f>
        <v>0</v>
      </c>
      <c r="E38" s="154">
        <f t="shared" si="7"/>
        <v>45192552</v>
      </c>
      <c r="F38" s="100">
        <f t="shared" si="7"/>
        <v>45192552</v>
      </c>
      <c r="G38" s="100">
        <f t="shared" si="7"/>
        <v>5484160</v>
      </c>
      <c r="H38" s="100">
        <f t="shared" si="7"/>
        <v>2357026</v>
      </c>
      <c r="I38" s="100">
        <f t="shared" si="7"/>
        <v>5330678</v>
      </c>
      <c r="J38" s="100">
        <f t="shared" si="7"/>
        <v>13171864</v>
      </c>
      <c r="K38" s="100">
        <f t="shared" si="7"/>
        <v>4721832</v>
      </c>
      <c r="L38" s="100">
        <f t="shared" si="7"/>
        <v>6661007</v>
      </c>
      <c r="M38" s="100">
        <f t="shared" si="7"/>
        <v>3056411</v>
      </c>
      <c r="N38" s="100">
        <f t="shared" si="7"/>
        <v>14439250</v>
      </c>
      <c r="O38" s="100">
        <f t="shared" si="7"/>
        <v>3294990</v>
      </c>
      <c r="P38" s="100">
        <f t="shared" si="7"/>
        <v>2548934</v>
      </c>
      <c r="Q38" s="100">
        <f t="shared" si="7"/>
        <v>3052857</v>
      </c>
      <c r="R38" s="100">
        <f t="shared" si="7"/>
        <v>8896781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36507895</v>
      </c>
      <c r="X38" s="100">
        <f t="shared" si="7"/>
        <v>35878500</v>
      </c>
      <c r="Y38" s="100">
        <f t="shared" si="7"/>
        <v>629395</v>
      </c>
      <c r="Z38" s="137">
        <f>+IF(X38&lt;&gt;0,+(Y38/X38)*100,0)</f>
        <v>1.7542400044594952</v>
      </c>
      <c r="AA38" s="153">
        <f>SUM(AA39:AA41)</f>
        <v>45192552</v>
      </c>
    </row>
    <row r="39" spans="1:27" ht="12.75">
      <c r="A39" s="138" t="s">
        <v>85</v>
      </c>
      <c r="B39" s="136"/>
      <c r="C39" s="155">
        <v>10680202</v>
      </c>
      <c r="D39" s="155"/>
      <c r="E39" s="156">
        <v>10668260</v>
      </c>
      <c r="F39" s="60">
        <v>10668260</v>
      </c>
      <c r="G39" s="60">
        <v>3715674</v>
      </c>
      <c r="H39" s="60">
        <v>401423</v>
      </c>
      <c r="I39" s="60">
        <v>517987</v>
      </c>
      <c r="J39" s="60">
        <v>4635084</v>
      </c>
      <c r="K39" s="60">
        <v>2179352</v>
      </c>
      <c r="L39" s="60">
        <v>1303596</v>
      </c>
      <c r="M39" s="60">
        <v>416428</v>
      </c>
      <c r="N39" s="60">
        <v>3899376</v>
      </c>
      <c r="O39" s="60">
        <v>688643</v>
      </c>
      <c r="P39" s="60">
        <v>1432819</v>
      </c>
      <c r="Q39" s="60">
        <v>449491</v>
      </c>
      <c r="R39" s="60">
        <v>2570953</v>
      </c>
      <c r="S39" s="60"/>
      <c r="T39" s="60"/>
      <c r="U39" s="60"/>
      <c r="V39" s="60"/>
      <c r="W39" s="60">
        <v>11105413</v>
      </c>
      <c r="X39" s="60">
        <v>9505503</v>
      </c>
      <c r="Y39" s="60">
        <v>1599910</v>
      </c>
      <c r="Z39" s="140">
        <v>16.83</v>
      </c>
      <c r="AA39" s="155">
        <v>10668260</v>
      </c>
    </row>
    <row r="40" spans="1:27" ht="12.75">
      <c r="A40" s="138" t="s">
        <v>86</v>
      </c>
      <c r="B40" s="136"/>
      <c r="C40" s="155">
        <v>24026315</v>
      </c>
      <c r="D40" s="155"/>
      <c r="E40" s="156">
        <v>34524292</v>
      </c>
      <c r="F40" s="60">
        <v>34524292</v>
      </c>
      <c r="G40" s="60">
        <v>1768486</v>
      </c>
      <c r="H40" s="60">
        <v>1955603</v>
      </c>
      <c r="I40" s="60">
        <v>4812691</v>
      </c>
      <c r="J40" s="60">
        <v>8536780</v>
      </c>
      <c r="K40" s="60">
        <v>2542480</v>
      </c>
      <c r="L40" s="60">
        <v>5357411</v>
      </c>
      <c r="M40" s="60">
        <v>2639983</v>
      </c>
      <c r="N40" s="60">
        <v>10539874</v>
      </c>
      <c r="O40" s="60">
        <v>2606347</v>
      </c>
      <c r="P40" s="60">
        <v>1116115</v>
      </c>
      <c r="Q40" s="60">
        <v>2603366</v>
      </c>
      <c r="R40" s="60">
        <v>6325828</v>
      </c>
      <c r="S40" s="60"/>
      <c r="T40" s="60"/>
      <c r="U40" s="60"/>
      <c r="V40" s="60"/>
      <c r="W40" s="60">
        <v>25402482</v>
      </c>
      <c r="X40" s="60">
        <v>26372997</v>
      </c>
      <c r="Y40" s="60">
        <v>-970515</v>
      </c>
      <c r="Z40" s="140">
        <v>-3.68</v>
      </c>
      <c r="AA40" s="155">
        <v>34524292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78495058</v>
      </c>
      <c r="D42" s="153">
        <f>SUM(D43:D46)</f>
        <v>0</v>
      </c>
      <c r="E42" s="154">
        <f t="shared" si="8"/>
        <v>84191637</v>
      </c>
      <c r="F42" s="100">
        <f t="shared" si="8"/>
        <v>84191637</v>
      </c>
      <c r="G42" s="100">
        <f t="shared" si="8"/>
        <v>1857680</v>
      </c>
      <c r="H42" s="100">
        <f t="shared" si="8"/>
        <v>8050546</v>
      </c>
      <c r="I42" s="100">
        <f t="shared" si="8"/>
        <v>9743725</v>
      </c>
      <c r="J42" s="100">
        <f t="shared" si="8"/>
        <v>19651951</v>
      </c>
      <c r="K42" s="100">
        <f t="shared" si="8"/>
        <v>10914425</v>
      </c>
      <c r="L42" s="100">
        <f t="shared" si="8"/>
        <v>7323682</v>
      </c>
      <c r="M42" s="100">
        <f t="shared" si="8"/>
        <v>9036321</v>
      </c>
      <c r="N42" s="100">
        <f t="shared" si="8"/>
        <v>27274428</v>
      </c>
      <c r="O42" s="100">
        <f t="shared" si="8"/>
        <v>2955203</v>
      </c>
      <c r="P42" s="100">
        <f t="shared" si="8"/>
        <v>5088886</v>
      </c>
      <c r="Q42" s="100">
        <f t="shared" si="8"/>
        <v>6605373</v>
      </c>
      <c r="R42" s="100">
        <f t="shared" si="8"/>
        <v>14649462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61575841</v>
      </c>
      <c r="X42" s="100">
        <f t="shared" si="8"/>
        <v>50698503</v>
      </c>
      <c r="Y42" s="100">
        <f t="shared" si="8"/>
        <v>10877338</v>
      </c>
      <c r="Z42" s="137">
        <f>+IF(X42&lt;&gt;0,+(Y42/X42)*100,0)</f>
        <v>21.454949074137357</v>
      </c>
      <c r="AA42" s="153">
        <f>SUM(AA43:AA46)</f>
        <v>84191637</v>
      </c>
    </row>
    <row r="43" spans="1:27" ht="12.75">
      <c r="A43" s="138" t="s">
        <v>89</v>
      </c>
      <c r="B43" s="136"/>
      <c r="C43" s="155">
        <v>57000629</v>
      </c>
      <c r="D43" s="155"/>
      <c r="E43" s="156">
        <v>63970485</v>
      </c>
      <c r="F43" s="60">
        <v>63970485</v>
      </c>
      <c r="G43" s="60">
        <v>489626</v>
      </c>
      <c r="H43" s="60">
        <v>6604040</v>
      </c>
      <c r="I43" s="60">
        <v>6844855</v>
      </c>
      <c r="J43" s="60">
        <v>13938521</v>
      </c>
      <c r="K43" s="60">
        <v>9061108</v>
      </c>
      <c r="L43" s="60">
        <v>4761787</v>
      </c>
      <c r="M43" s="60">
        <v>7350259</v>
      </c>
      <c r="N43" s="60">
        <v>21173154</v>
      </c>
      <c r="O43" s="60">
        <v>986920</v>
      </c>
      <c r="P43" s="60">
        <v>3642270</v>
      </c>
      <c r="Q43" s="60">
        <v>4417157</v>
      </c>
      <c r="R43" s="60">
        <v>9046347</v>
      </c>
      <c r="S43" s="60"/>
      <c r="T43" s="60"/>
      <c r="U43" s="60"/>
      <c r="V43" s="60"/>
      <c r="W43" s="60">
        <v>44158022</v>
      </c>
      <c r="X43" s="60">
        <v>35427753</v>
      </c>
      <c r="Y43" s="60">
        <v>8730269</v>
      </c>
      <c r="Z43" s="140">
        <v>24.64</v>
      </c>
      <c r="AA43" s="155">
        <v>63970485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21494429</v>
      </c>
      <c r="D46" s="155"/>
      <c r="E46" s="156">
        <v>20221152</v>
      </c>
      <c r="F46" s="60">
        <v>20221152</v>
      </c>
      <c r="G46" s="60">
        <v>1368054</v>
      </c>
      <c r="H46" s="60">
        <v>1446506</v>
      </c>
      <c r="I46" s="60">
        <v>2898870</v>
      </c>
      <c r="J46" s="60">
        <v>5713430</v>
      </c>
      <c r="K46" s="60">
        <v>1853317</v>
      </c>
      <c r="L46" s="60">
        <v>2561895</v>
      </c>
      <c r="M46" s="60">
        <v>1686062</v>
      </c>
      <c r="N46" s="60">
        <v>6101274</v>
      </c>
      <c r="O46" s="60">
        <v>1968283</v>
      </c>
      <c r="P46" s="60">
        <v>1446616</v>
      </c>
      <c r="Q46" s="60">
        <v>2188216</v>
      </c>
      <c r="R46" s="60">
        <v>5603115</v>
      </c>
      <c r="S46" s="60"/>
      <c r="T46" s="60"/>
      <c r="U46" s="60"/>
      <c r="V46" s="60"/>
      <c r="W46" s="60">
        <v>17417819</v>
      </c>
      <c r="X46" s="60">
        <v>15270750</v>
      </c>
      <c r="Y46" s="60">
        <v>2147069</v>
      </c>
      <c r="Z46" s="140">
        <v>14.06</v>
      </c>
      <c r="AA46" s="155">
        <v>20221152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232221964</v>
      </c>
      <c r="D48" s="168">
        <f>+D28+D32+D38+D42+D47</f>
        <v>0</v>
      </c>
      <c r="E48" s="169">
        <f t="shared" si="9"/>
        <v>230801120</v>
      </c>
      <c r="F48" s="73">
        <f t="shared" si="9"/>
        <v>230801120</v>
      </c>
      <c r="G48" s="73">
        <f t="shared" si="9"/>
        <v>13505130</v>
      </c>
      <c r="H48" s="73">
        <f t="shared" si="9"/>
        <v>18100479</v>
      </c>
      <c r="I48" s="73">
        <f t="shared" si="9"/>
        <v>25213946</v>
      </c>
      <c r="J48" s="73">
        <f t="shared" si="9"/>
        <v>56819555</v>
      </c>
      <c r="K48" s="73">
        <f t="shared" si="9"/>
        <v>23613170</v>
      </c>
      <c r="L48" s="73">
        <f t="shared" si="9"/>
        <v>25938638</v>
      </c>
      <c r="M48" s="73">
        <f t="shared" si="9"/>
        <v>21083097</v>
      </c>
      <c r="N48" s="73">
        <f t="shared" si="9"/>
        <v>70634905</v>
      </c>
      <c r="O48" s="73">
        <f t="shared" si="9"/>
        <v>14802440</v>
      </c>
      <c r="P48" s="73">
        <f t="shared" si="9"/>
        <v>15731764</v>
      </c>
      <c r="Q48" s="73">
        <f t="shared" si="9"/>
        <v>18639453</v>
      </c>
      <c r="R48" s="73">
        <f t="shared" si="9"/>
        <v>49173657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176628117</v>
      </c>
      <c r="X48" s="73">
        <f t="shared" si="9"/>
        <v>170768250</v>
      </c>
      <c r="Y48" s="73">
        <f t="shared" si="9"/>
        <v>5859867</v>
      </c>
      <c r="Z48" s="170">
        <f>+IF(X48&lt;&gt;0,+(Y48/X48)*100,0)</f>
        <v>3.431473356434817</v>
      </c>
      <c r="AA48" s="168">
        <f>+AA28+AA32+AA38+AA42+AA47</f>
        <v>230801120</v>
      </c>
    </row>
    <row r="49" spans="1:27" ht="12.75">
      <c r="A49" s="148" t="s">
        <v>49</v>
      </c>
      <c r="B49" s="149"/>
      <c r="C49" s="171">
        <f aca="true" t="shared" si="10" ref="C49:Y49">+C25-C48</f>
        <v>81065936</v>
      </c>
      <c r="D49" s="171">
        <f>+D25-D48</f>
        <v>0</v>
      </c>
      <c r="E49" s="172">
        <f t="shared" si="10"/>
        <v>54112603</v>
      </c>
      <c r="F49" s="173">
        <f t="shared" si="10"/>
        <v>54112603</v>
      </c>
      <c r="G49" s="173">
        <f t="shared" si="10"/>
        <v>37797079</v>
      </c>
      <c r="H49" s="173">
        <f t="shared" si="10"/>
        <v>-6857772</v>
      </c>
      <c r="I49" s="173">
        <f t="shared" si="10"/>
        <v>-13164889</v>
      </c>
      <c r="J49" s="173">
        <f t="shared" si="10"/>
        <v>17774418</v>
      </c>
      <c r="K49" s="173">
        <f t="shared" si="10"/>
        <v>-11483851</v>
      </c>
      <c r="L49" s="173">
        <f t="shared" si="10"/>
        <v>-7540639</v>
      </c>
      <c r="M49" s="173">
        <f t="shared" si="10"/>
        <v>22027822</v>
      </c>
      <c r="N49" s="173">
        <f t="shared" si="10"/>
        <v>3003332</v>
      </c>
      <c r="O49" s="173">
        <f t="shared" si="10"/>
        <v>-3519468</v>
      </c>
      <c r="P49" s="173">
        <f t="shared" si="10"/>
        <v>-5560732</v>
      </c>
      <c r="Q49" s="173">
        <f t="shared" si="10"/>
        <v>17455384</v>
      </c>
      <c r="R49" s="173">
        <f t="shared" si="10"/>
        <v>8375184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29152934</v>
      </c>
      <c r="X49" s="173">
        <f>IF(F25=F48,0,X25-X48)</f>
        <v>42917256</v>
      </c>
      <c r="Y49" s="173">
        <f t="shared" si="10"/>
        <v>-13764322</v>
      </c>
      <c r="Z49" s="174">
        <f>+IF(X49&lt;&gt;0,+(Y49/X49)*100,0)</f>
        <v>-32.071766191202904</v>
      </c>
      <c r="AA49" s="171">
        <f>+AA25-AA48</f>
        <v>54112603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31431427</v>
      </c>
      <c r="D5" s="155">
        <v>0</v>
      </c>
      <c r="E5" s="156">
        <v>34046000</v>
      </c>
      <c r="F5" s="60">
        <v>34046000</v>
      </c>
      <c r="G5" s="60">
        <v>4017914</v>
      </c>
      <c r="H5" s="60">
        <v>2863438</v>
      </c>
      <c r="I5" s="60">
        <v>2836603</v>
      </c>
      <c r="J5" s="60">
        <v>9717955</v>
      </c>
      <c r="K5" s="60">
        <v>2856894</v>
      </c>
      <c r="L5" s="60">
        <v>2849996</v>
      </c>
      <c r="M5" s="60">
        <v>2856002</v>
      </c>
      <c r="N5" s="60">
        <v>8562892</v>
      </c>
      <c r="O5" s="60">
        <v>2873785</v>
      </c>
      <c r="P5" s="60">
        <v>2861060</v>
      </c>
      <c r="Q5" s="60">
        <v>2872869</v>
      </c>
      <c r="R5" s="60">
        <v>8607714</v>
      </c>
      <c r="S5" s="60">
        <v>0</v>
      </c>
      <c r="T5" s="60">
        <v>0</v>
      </c>
      <c r="U5" s="60">
        <v>0</v>
      </c>
      <c r="V5" s="60">
        <v>0</v>
      </c>
      <c r="W5" s="60">
        <v>26888561</v>
      </c>
      <c r="X5" s="60">
        <v>25534503</v>
      </c>
      <c r="Y5" s="60">
        <v>1354058</v>
      </c>
      <c r="Z5" s="140">
        <v>5.3</v>
      </c>
      <c r="AA5" s="155">
        <v>34046000</v>
      </c>
    </row>
    <row r="6" spans="1:27" ht="12.75">
      <c r="A6" s="181" t="s">
        <v>102</v>
      </c>
      <c r="B6" s="182"/>
      <c r="C6" s="155">
        <v>1721240</v>
      </c>
      <c r="D6" s="155">
        <v>0</v>
      </c>
      <c r="E6" s="156">
        <v>1460680</v>
      </c>
      <c r="F6" s="60">
        <v>1460680</v>
      </c>
      <c r="G6" s="60">
        <v>256723</v>
      </c>
      <c r="H6" s="60">
        <v>278176</v>
      </c>
      <c r="I6" s="60">
        <v>263301</v>
      </c>
      <c r="J6" s="60">
        <v>798200</v>
      </c>
      <c r="K6" s="60">
        <v>288482</v>
      </c>
      <c r="L6" s="60">
        <v>306954</v>
      </c>
      <c r="M6" s="60">
        <v>297369</v>
      </c>
      <c r="N6" s="60">
        <v>892805</v>
      </c>
      <c r="O6" s="60">
        <v>320269</v>
      </c>
      <c r="P6" s="60">
        <v>312139</v>
      </c>
      <c r="Q6" s="60">
        <v>304761</v>
      </c>
      <c r="R6" s="60">
        <v>937169</v>
      </c>
      <c r="S6" s="60">
        <v>0</v>
      </c>
      <c r="T6" s="60">
        <v>0</v>
      </c>
      <c r="U6" s="60">
        <v>0</v>
      </c>
      <c r="V6" s="60">
        <v>0</v>
      </c>
      <c r="W6" s="60">
        <v>2628174</v>
      </c>
      <c r="X6" s="60">
        <v>1095750</v>
      </c>
      <c r="Y6" s="60">
        <v>1532424</v>
      </c>
      <c r="Z6" s="140">
        <v>139.85</v>
      </c>
      <c r="AA6" s="155">
        <v>1460680</v>
      </c>
    </row>
    <row r="7" spans="1:27" ht="12.75">
      <c r="A7" s="183" t="s">
        <v>103</v>
      </c>
      <c r="B7" s="182"/>
      <c r="C7" s="155">
        <v>58257951</v>
      </c>
      <c r="D7" s="155">
        <v>0</v>
      </c>
      <c r="E7" s="156">
        <v>72057281</v>
      </c>
      <c r="F7" s="60">
        <v>72057281</v>
      </c>
      <c r="G7" s="60">
        <v>4821337</v>
      </c>
      <c r="H7" s="60">
        <v>5955259</v>
      </c>
      <c r="I7" s="60">
        <v>5475210</v>
      </c>
      <c r="J7" s="60">
        <v>16251806</v>
      </c>
      <c r="K7" s="60">
        <v>5589797</v>
      </c>
      <c r="L7" s="60">
        <v>5574121</v>
      </c>
      <c r="M7" s="60">
        <v>4992897</v>
      </c>
      <c r="N7" s="60">
        <v>16156815</v>
      </c>
      <c r="O7" s="60">
        <v>5798978</v>
      </c>
      <c r="P7" s="60">
        <v>4886560</v>
      </c>
      <c r="Q7" s="60">
        <v>5301902</v>
      </c>
      <c r="R7" s="60">
        <v>15987440</v>
      </c>
      <c r="S7" s="60">
        <v>0</v>
      </c>
      <c r="T7" s="60">
        <v>0</v>
      </c>
      <c r="U7" s="60">
        <v>0</v>
      </c>
      <c r="V7" s="60">
        <v>0</v>
      </c>
      <c r="W7" s="60">
        <v>48396061</v>
      </c>
      <c r="X7" s="60">
        <v>54042750</v>
      </c>
      <c r="Y7" s="60">
        <v>-5646689</v>
      </c>
      <c r="Z7" s="140">
        <v>-10.45</v>
      </c>
      <c r="AA7" s="155">
        <v>72057281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7757127</v>
      </c>
      <c r="D10" s="155">
        <v>0</v>
      </c>
      <c r="E10" s="156">
        <v>8064846</v>
      </c>
      <c r="F10" s="54">
        <v>8064846</v>
      </c>
      <c r="G10" s="54">
        <v>692139</v>
      </c>
      <c r="H10" s="54">
        <v>682200</v>
      </c>
      <c r="I10" s="54">
        <v>690673</v>
      </c>
      <c r="J10" s="54">
        <v>2065012</v>
      </c>
      <c r="K10" s="54">
        <v>722412</v>
      </c>
      <c r="L10" s="54">
        <v>666896</v>
      </c>
      <c r="M10" s="54">
        <v>685158</v>
      </c>
      <c r="N10" s="54">
        <v>2074466</v>
      </c>
      <c r="O10" s="54">
        <v>672012</v>
      </c>
      <c r="P10" s="54">
        <v>675815</v>
      </c>
      <c r="Q10" s="54">
        <v>678058</v>
      </c>
      <c r="R10" s="54">
        <v>2025885</v>
      </c>
      <c r="S10" s="54">
        <v>0</v>
      </c>
      <c r="T10" s="54">
        <v>0</v>
      </c>
      <c r="U10" s="54">
        <v>0</v>
      </c>
      <c r="V10" s="54">
        <v>0</v>
      </c>
      <c r="W10" s="54">
        <v>6165363</v>
      </c>
      <c r="X10" s="54">
        <v>6048747</v>
      </c>
      <c r="Y10" s="54">
        <v>116616</v>
      </c>
      <c r="Z10" s="184">
        <v>1.93</v>
      </c>
      <c r="AA10" s="130">
        <v>8064846</v>
      </c>
    </row>
    <row r="11" spans="1:27" ht="12.75">
      <c r="A11" s="183" t="s">
        <v>107</v>
      </c>
      <c r="B11" s="185"/>
      <c r="C11" s="155">
        <v>290571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3300893</v>
      </c>
      <c r="D12" s="155">
        <v>0</v>
      </c>
      <c r="E12" s="156">
        <v>4458181</v>
      </c>
      <c r="F12" s="60">
        <v>4458181</v>
      </c>
      <c r="G12" s="60">
        <v>172917</v>
      </c>
      <c r="H12" s="60">
        <v>67405</v>
      </c>
      <c r="I12" s="60">
        <v>1437167</v>
      </c>
      <c r="J12" s="60">
        <v>1677489</v>
      </c>
      <c r="K12" s="60">
        <v>77476</v>
      </c>
      <c r="L12" s="60">
        <v>80381</v>
      </c>
      <c r="M12" s="60">
        <v>77928</v>
      </c>
      <c r="N12" s="60">
        <v>235785</v>
      </c>
      <c r="O12" s="60">
        <v>85830</v>
      </c>
      <c r="P12" s="60">
        <v>80622</v>
      </c>
      <c r="Q12" s="60">
        <v>1440200</v>
      </c>
      <c r="R12" s="60">
        <v>1606652</v>
      </c>
      <c r="S12" s="60">
        <v>0</v>
      </c>
      <c r="T12" s="60">
        <v>0</v>
      </c>
      <c r="U12" s="60">
        <v>0</v>
      </c>
      <c r="V12" s="60">
        <v>0</v>
      </c>
      <c r="W12" s="60">
        <v>3519926</v>
      </c>
      <c r="X12" s="60">
        <v>3343500</v>
      </c>
      <c r="Y12" s="60">
        <v>176426</v>
      </c>
      <c r="Z12" s="140">
        <v>5.28</v>
      </c>
      <c r="AA12" s="155">
        <v>4458181</v>
      </c>
    </row>
    <row r="13" spans="1:27" ht="12.75">
      <c r="A13" s="181" t="s">
        <v>109</v>
      </c>
      <c r="B13" s="185"/>
      <c r="C13" s="155">
        <v>2121815</v>
      </c>
      <c r="D13" s="155">
        <v>0</v>
      </c>
      <c r="E13" s="156">
        <v>1590000</v>
      </c>
      <c r="F13" s="60">
        <v>1590000</v>
      </c>
      <c r="G13" s="60">
        <v>31118</v>
      </c>
      <c r="H13" s="60">
        <v>78605</v>
      </c>
      <c r="I13" s="60">
        <v>651917</v>
      </c>
      <c r="J13" s="60">
        <v>761640</v>
      </c>
      <c r="K13" s="60">
        <v>619872</v>
      </c>
      <c r="L13" s="60">
        <v>248514</v>
      </c>
      <c r="M13" s="60">
        <v>152496</v>
      </c>
      <c r="N13" s="60">
        <v>1020882</v>
      </c>
      <c r="O13" s="60">
        <v>230204</v>
      </c>
      <c r="P13" s="60">
        <v>520023</v>
      </c>
      <c r="Q13" s="60">
        <v>93152</v>
      </c>
      <c r="R13" s="60">
        <v>843379</v>
      </c>
      <c r="S13" s="60">
        <v>0</v>
      </c>
      <c r="T13" s="60">
        <v>0</v>
      </c>
      <c r="U13" s="60">
        <v>0</v>
      </c>
      <c r="V13" s="60">
        <v>0</v>
      </c>
      <c r="W13" s="60">
        <v>2625901</v>
      </c>
      <c r="X13" s="60">
        <v>1192500</v>
      </c>
      <c r="Y13" s="60">
        <v>1433401</v>
      </c>
      <c r="Z13" s="140">
        <v>120.2</v>
      </c>
      <c r="AA13" s="155">
        <v>1590000</v>
      </c>
    </row>
    <row r="14" spans="1:27" ht="12.75">
      <c r="A14" s="181" t="s">
        <v>110</v>
      </c>
      <c r="B14" s="185"/>
      <c r="C14" s="155">
        <v>896710</v>
      </c>
      <c r="D14" s="155">
        <v>0</v>
      </c>
      <c r="E14" s="156">
        <v>0</v>
      </c>
      <c r="F14" s="60">
        <v>0</v>
      </c>
      <c r="G14" s="60">
        <v>94677</v>
      </c>
      <c r="H14" s="60">
        <v>33764</v>
      </c>
      <c r="I14" s="60">
        <v>34499</v>
      </c>
      <c r="J14" s="60">
        <v>162940</v>
      </c>
      <c r="K14" s="60">
        <v>38035</v>
      </c>
      <c r="L14" s="60">
        <v>54626</v>
      </c>
      <c r="M14" s="60">
        <v>64858</v>
      </c>
      <c r="N14" s="60">
        <v>157519</v>
      </c>
      <c r="O14" s="60">
        <v>26687</v>
      </c>
      <c r="P14" s="60">
        <v>23095</v>
      </c>
      <c r="Q14" s="60">
        <v>84664</v>
      </c>
      <c r="R14" s="60">
        <v>134446</v>
      </c>
      <c r="S14" s="60">
        <v>0</v>
      </c>
      <c r="T14" s="60">
        <v>0</v>
      </c>
      <c r="U14" s="60">
        <v>0</v>
      </c>
      <c r="V14" s="60">
        <v>0</v>
      </c>
      <c r="W14" s="60">
        <v>454905</v>
      </c>
      <c r="X14" s="60"/>
      <c r="Y14" s="60">
        <v>454905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2342469</v>
      </c>
      <c r="D16" s="155">
        <v>0</v>
      </c>
      <c r="E16" s="156">
        <v>243783</v>
      </c>
      <c r="F16" s="60">
        <v>243783</v>
      </c>
      <c r="G16" s="60">
        <v>11032</v>
      </c>
      <c r="H16" s="60">
        <v>7689</v>
      </c>
      <c r="I16" s="60">
        <v>7136</v>
      </c>
      <c r="J16" s="60">
        <v>25857</v>
      </c>
      <c r="K16" s="60">
        <v>6714</v>
      </c>
      <c r="L16" s="60">
        <v>7488</v>
      </c>
      <c r="M16" s="60">
        <v>0</v>
      </c>
      <c r="N16" s="60">
        <v>14202</v>
      </c>
      <c r="O16" s="60">
        <v>8858</v>
      </c>
      <c r="P16" s="60">
        <v>43198</v>
      </c>
      <c r="Q16" s="60">
        <v>6491</v>
      </c>
      <c r="R16" s="60">
        <v>58547</v>
      </c>
      <c r="S16" s="60">
        <v>0</v>
      </c>
      <c r="T16" s="60">
        <v>0</v>
      </c>
      <c r="U16" s="60">
        <v>0</v>
      </c>
      <c r="V16" s="60">
        <v>0</v>
      </c>
      <c r="W16" s="60">
        <v>98606</v>
      </c>
      <c r="X16" s="60">
        <v>182997</v>
      </c>
      <c r="Y16" s="60">
        <v>-84391</v>
      </c>
      <c r="Z16" s="140">
        <v>-46.12</v>
      </c>
      <c r="AA16" s="155">
        <v>243783</v>
      </c>
    </row>
    <row r="17" spans="1:27" ht="12.75">
      <c r="A17" s="181" t="s">
        <v>113</v>
      </c>
      <c r="B17" s="185"/>
      <c r="C17" s="155">
        <v>1690008</v>
      </c>
      <c r="D17" s="155">
        <v>0</v>
      </c>
      <c r="E17" s="156">
        <v>2280605</v>
      </c>
      <c r="F17" s="60">
        <v>2280605</v>
      </c>
      <c r="G17" s="60">
        <v>133486</v>
      </c>
      <c r="H17" s="60">
        <v>138879</v>
      </c>
      <c r="I17" s="60">
        <v>142473</v>
      </c>
      <c r="J17" s="60">
        <v>414838</v>
      </c>
      <c r="K17" s="60">
        <v>135432</v>
      </c>
      <c r="L17" s="60">
        <v>148036</v>
      </c>
      <c r="M17" s="60">
        <v>410</v>
      </c>
      <c r="N17" s="60">
        <v>283878</v>
      </c>
      <c r="O17" s="60">
        <v>156490</v>
      </c>
      <c r="P17" s="60">
        <v>136352</v>
      </c>
      <c r="Q17" s="60">
        <v>164369</v>
      </c>
      <c r="R17" s="60">
        <v>457211</v>
      </c>
      <c r="S17" s="60">
        <v>0</v>
      </c>
      <c r="T17" s="60">
        <v>0</v>
      </c>
      <c r="U17" s="60">
        <v>0</v>
      </c>
      <c r="V17" s="60">
        <v>0</v>
      </c>
      <c r="W17" s="60">
        <v>1155927</v>
      </c>
      <c r="X17" s="60">
        <v>1710747</v>
      </c>
      <c r="Y17" s="60">
        <v>-554820</v>
      </c>
      <c r="Z17" s="140">
        <v>-32.43</v>
      </c>
      <c r="AA17" s="155">
        <v>2280605</v>
      </c>
    </row>
    <row r="18" spans="1:27" ht="12.75">
      <c r="A18" s="183" t="s">
        <v>114</v>
      </c>
      <c r="B18" s="182"/>
      <c r="C18" s="155">
        <v>1268754</v>
      </c>
      <c r="D18" s="155">
        <v>0</v>
      </c>
      <c r="E18" s="156">
        <v>1219000</v>
      </c>
      <c r="F18" s="60">
        <v>1219000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144936</v>
      </c>
      <c r="N18" s="60">
        <v>144936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144936</v>
      </c>
      <c r="X18" s="60">
        <v>914247</v>
      </c>
      <c r="Y18" s="60">
        <v>-769311</v>
      </c>
      <c r="Z18" s="140">
        <v>-84.15</v>
      </c>
      <c r="AA18" s="155">
        <v>1219000</v>
      </c>
    </row>
    <row r="19" spans="1:27" ht="12.75">
      <c r="A19" s="181" t="s">
        <v>34</v>
      </c>
      <c r="B19" s="185"/>
      <c r="C19" s="155">
        <v>116898598</v>
      </c>
      <c r="D19" s="155">
        <v>0</v>
      </c>
      <c r="E19" s="156">
        <v>131543000</v>
      </c>
      <c r="F19" s="60">
        <v>131543000</v>
      </c>
      <c r="G19" s="60">
        <v>40910905</v>
      </c>
      <c r="H19" s="60">
        <v>970906</v>
      </c>
      <c r="I19" s="60">
        <v>331197</v>
      </c>
      <c r="J19" s="60">
        <v>42213008</v>
      </c>
      <c r="K19" s="60">
        <v>1588803</v>
      </c>
      <c r="L19" s="60">
        <v>8324580</v>
      </c>
      <c r="M19" s="60">
        <v>33742698</v>
      </c>
      <c r="N19" s="60">
        <v>43656081</v>
      </c>
      <c r="O19" s="60">
        <v>103926</v>
      </c>
      <c r="P19" s="60">
        <v>404870</v>
      </c>
      <c r="Q19" s="60">
        <v>24932141</v>
      </c>
      <c r="R19" s="60">
        <v>25440937</v>
      </c>
      <c r="S19" s="60">
        <v>0</v>
      </c>
      <c r="T19" s="60">
        <v>0</v>
      </c>
      <c r="U19" s="60">
        <v>0</v>
      </c>
      <c r="V19" s="60">
        <v>0</v>
      </c>
      <c r="W19" s="60">
        <v>111310026</v>
      </c>
      <c r="X19" s="60">
        <v>98657253</v>
      </c>
      <c r="Y19" s="60">
        <v>12652773</v>
      </c>
      <c r="Z19" s="140">
        <v>12.82</v>
      </c>
      <c r="AA19" s="155">
        <v>131543000</v>
      </c>
    </row>
    <row r="20" spans="1:27" ht="12.75">
      <c r="A20" s="181" t="s">
        <v>35</v>
      </c>
      <c r="B20" s="185"/>
      <c r="C20" s="155">
        <v>347651</v>
      </c>
      <c r="D20" s="155">
        <v>0</v>
      </c>
      <c r="E20" s="156">
        <v>1639347</v>
      </c>
      <c r="F20" s="54">
        <v>1639347</v>
      </c>
      <c r="G20" s="54">
        <v>159961</v>
      </c>
      <c r="H20" s="54">
        <v>166386</v>
      </c>
      <c r="I20" s="54">
        <v>178881</v>
      </c>
      <c r="J20" s="54">
        <v>505228</v>
      </c>
      <c r="K20" s="54">
        <v>149027</v>
      </c>
      <c r="L20" s="54">
        <v>136407</v>
      </c>
      <c r="M20" s="54">
        <v>96167</v>
      </c>
      <c r="N20" s="54">
        <v>381601</v>
      </c>
      <c r="O20" s="54">
        <v>196626</v>
      </c>
      <c r="P20" s="54">
        <v>227298</v>
      </c>
      <c r="Q20" s="54">
        <v>216230</v>
      </c>
      <c r="R20" s="54">
        <v>640154</v>
      </c>
      <c r="S20" s="54">
        <v>0</v>
      </c>
      <c r="T20" s="54">
        <v>0</v>
      </c>
      <c r="U20" s="54">
        <v>0</v>
      </c>
      <c r="V20" s="54">
        <v>0</v>
      </c>
      <c r="W20" s="54">
        <v>1526983</v>
      </c>
      <c r="X20" s="54">
        <v>1229247</v>
      </c>
      <c r="Y20" s="54">
        <v>297736</v>
      </c>
      <c r="Z20" s="184">
        <v>24.22</v>
      </c>
      <c r="AA20" s="130">
        <v>1639347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56375</v>
      </c>
      <c r="L21" s="60">
        <v>0</v>
      </c>
      <c r="M21" s="60">
        <v>0</v>
      </c>
      <c r="N21" s="60">
        <v>56375</v>
      </c>
      <c r="O21" s="60">
        <v>-1213</v>
      </c>
      <c r="P21" s="82">
        <v>0</v>
      </c>
      <c r="Q21" s="60">
        <v>0</v>
      </c>
      <c r="R21" s="60">
        <v>-1213</v>
      </c>
      <c r="S21" s="60">
        <v>0</v>
      </c>
      <c r="T21" s="60">
        <v>0</v>
      </c>
      <c r="U21" s="60">
        <v>0</v>
      </c>
      <c r="V21" s="60">
        <v>0</v>
      </c>
      <c r="W21" s="82">
        <v>55162</v>
      </c>
      <c r="X21" s="60"/>
      <c r="Y21" s="60">
        <v>55162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228325214</v>
      </c>
      <c r="D22" s="188">
        <f>SUM(D5:D21)</f>
        <v>0</v>
      </c>
      <c r="E22" s="189">
        <f t="shared" si="0"/>
        <v>258602723</v>
      </c>
      <c r="F22" s="190">
        <f t="shared" si="0"/>
        <v>258602723</v>
      </c>
      <c r="G22" s="190">
        <f t="shared" si="0"/>
        <v>51302209</v>
      </c>
      <c r="H22" s="190">
        <f t="shared" si="0"/>
        <v>11242707</v>
      </c>
      <c r="I22" s="190">
        <f t="shared" si="0"/>
        <v>12049057</v>
      </c>
      <c r="J22" s="190">
        <f t="shared" si="0"/>
        <v>74593973</v>
      </c>
      <c r="K22" s="190">
        <f t="shared" si="0"/>
        <v>12129319</v>
      </c>
      <c r="L22" s="190">
        <f t="shared" si="0"/>
        <v>18397999</v>
      </c>
      <c r="M22" s="190">
        <f t="shared" si="0"/>
        <v>43110919</v>
      </c>
      <c r="N22" s="190">
        <f t="shared" si="0"/>
        <v>73638237</v>
      </c>
      <c r="O22" s="190">
        <f t="shared" si="0"/>
        <v>10472452</v>
      </c>
      <c r="P22" s="190">
        <f t="shared" si="0"/>
        <v>10171032</v>
      </c>
      <c r="Q22" s="190">
        <f t="shared" si="0"/>
        <v>36094837</v>
      </c>
      <c r="R22" s="190">
        <f t="shared" si="0"/>
        <v>56738321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204970531</v>
      </c>
      <c r="X22" s="190">
        <f t="shared" si="0"/>
        <v>193952241</v>
      </c>
      <c r="Y22" s="190">
        <f t="shared" si="0"/>
        <v>11018290</v>
      </c>
      <c r="Z22" s="191">
        <f>+IF(X22&lt;&gt;0,+(Y22/X22)*100,0)</f>
        <v>5.680929461392509</v>
      </c>
      <c r="AA22" s="188">
        <f>SUM(AA5:AA21)</f>
        <v>258602723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78459121</v>
      </c>
      <c r="D25" s="155">
        <v>0</v>
      </c>
      <c r="E25" s="156">
        <v>99299071</v>
      </c>
      <c r="F25" s="60">
        <v>99299071</v>
      </c>
      <c r="G25" s="60">
        <v>7146136</v>
      </c>
      <c r="H25" s="60">
        <v>6986754</v>
      </c>
      <c r="I25" s="60">
        <v>7384151</v>
      </c>
      <c r="J25" s="60">
        <v>21517041</v>
      </c>
      <c r="K25" s="60">
        <v>6898191</v>
      </c>
      <c r="L25" s="60">
        <v>11016167</v>
      </c>
      <c r="M25" s="60">
        <v>6829335</v>
      </c>
      <c r="N25" s="60">
        <v>24743693</v>
      </c>
      <c r="O25" s="60">
        <v>7024047</v>
      </c>
      <c r="P25" s="60">
        <v>6958769</v>
      </c>
      <c r="Q25" s="60">
        <v>7630682</v>
      </c>
      <c r="R25" s="60">
        <v>21613498</v>
      </c>
      <c r="S25" s="60">
        <v>0</v>
      </c>
      <c r="T25" s="60">
        <v>0</v>
      </c>
      <c r="U25" s="60">
        <v>0</v>
      </c>
      <c r="V25" s="60">
        <v>0</v>
      </c>
      <c r="W25" s="60">
        <v>67874232</v>
      </c>
      <c r="X25" s="60">
        <v>74474253</v>
      </c>
      <c r="Y25" s="60">
        <v>-6600021</v>
      </c>
      <c r="Z25" s="140">
        <v>-8.86</v>
      </c>
      <c r="AA25" s="155">
        <v>99299071</v>
      </c>
    </row>
    <row r="26" spans="1:27" ht="12.75">
      <c r="A26" s="183" t="s">
        <v>38</v>
      </c>
      <c r="B26" s="182"/>
      <c r="C26" s="155">
        <v>7443354</v>
      </c>
      <c r="D26" s="155">
        <v>0</v>
      </c>
      <c r="E26" s="156">
        <v>9030847</v>
      </c>
      <c r="F26" s="60">
        <v>9030847</v>
      </c>
      <c r="G26" s="60">
        <v>712234</v>
      </c>
      <c r="H26" s="60">
        <v>726735</v>
      </c>
      <c r="I26" s="60">
        <v>732121</v>
      </c>
      <c r="J26" s="60">
        <v>2171090</v>
      </c>
      <c r="K26" s="60">
        <v>729548</v>
      </c>
      <c r="L26" s="60">
        <v>752041</v>
      </c>
      <c r="M26" s="60">
        <v>746461</v>
      </c>
      <c r="N26" s="60">
        <v>2228050</v>
      </c>
      <c r="O26" s="60">
        <v>762074</v>
      </c>
      <c r="P26" s="60">
        <v>839456</v>
      </c>
      <c r="Q26" s="60">
        <v>750105</v>
      </c>
      <c r="R26" s="60">
        <v>2351635</v>
      </c>
      <c r="S26" s="60">
        <v>0</v>
      </c>
      <c r="T26" s="60">
        <v>0</v>
      </c>
      <c r="U26" s="60">
        <v>0</v>
      </c>
      <c r="V26" s="60">
        <v>0</v>
      </c>
      <c r="W26" s="60">
        <v>6750775</v>
      </c>
      <c r="X26" s="60">
        <v>6773247</v>
      </c>
      <c r="Y26" s="60">
        <v>-22472</v>
      </c>
      <c r="Z26" s="140">
        <v>-0.33</v>
      </c>
      <c r="AA26" s="155">
        <v>9030847</v>
      </c>
    </row>
    <row r="27" spans="1:27" ht="12.75">
      <c r="A27" s="183" t="s">
        <v>118</v>
      </c>
      <c r="B27" s="182"/>
      <c r="C27" s="155">
        <v>4836632</v>
      </c>
      <c r="D27" s="155">
        <v>0</v>
      </c>
      <c r="E27" s="156">
        <v>2100000</v>
      </c>
      <c r="F27" s="60">
        <v>2100000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2100000</v>
      </c>
    </row>
    <row r="28" spans="1:27" ht="12.75">
      <c r="A28" s="183" t="s">
        <v>39</v>
      </c>
      <c r="B28" s="182"/>
      <c r="C28" s="155">
        <v>23372468</v>
      </c>
      <c r="D28" s="155">
        <v>0</v>
      </c>
      <c r="E28" s="156">
        <v>24375000</v>
      </c>
      <c r="F28" s="60">
        <v>24375000</v>
      </c>
      <c r="G28" s="60">
        <v>0</v>
      </c>
      <c r="H28" s="60">
        <v>0</v>
      </c>
      <c r="I28" s="60">
        <v>6005343</v>
      </c>
      <c r="J28" s="60">
        <v>6005343</v>
      </c>
      <c r="K28" s="60">
        <v>2021714</v>
      </c>
      <c r="L28" s="60">
        <v>1954545</v>
      </c>
      <c r="M28" s="60">
        <v>2019828</v>
      </c>
      <c r="N28" s="60">
        <v>5996087</v>
      </c>
      <c r="O28" s="60">
        <v>1957622</v>
      </c>
      <c r="P28" s="60">
        <v>0</v>
      </c>
      <c r="Q28" s="60">
        <v>1792077</v>
      </c>
      <c r="R28" s="60">
        <v>3749699</v>
      </c>
      <c r="S28" s="60">
        <v>0</v>
      </c>
      <c r="T28" s="60">
        <v>0</v>
      </c>
      <c r="U28" s="60">
        <v>0</v>
      </c>
      <c r="V28" s="60">
        <v>0</v>
      </c>
      <c r="W28" s="60">
        <v>15751129</v>
      </c>
      <c r="X28" s="60">
        <v>18281250</v>
      </c>
      <c r="Y28" s="60">
        <v>-2530121</v>
      </c>
      <c r="Z28" s="140">
        <v>-13.84</v>
      </c>
      <c r="AA28" s="155">
        <v>24375000</v>
      </c>
    </row>
    <row r="29" spans="1:27" ht="12.75">
      <c r="A29" s="183" t="s">
        <v>40</v>
      </c>
      <c r="B29" s="182"/>
      <c r="C29" s="155">
        <v>1166366</v>
      </c>
      <c r="D29" s="155">
        <v>0</v>
      </c>
      <c r="E29" s="156">
        <v>1009402</v>
      </c>
      <c r="F29" s="60">
        <v>1009402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1009402</v>
      </c>
    </row>
    <row r="30" spans="1:27" ht="12.75">
      <c r="A30" s="183" t="s">
        <v>119</v>
      </c>
      <c r="B30" s="182"/>
      <c r="C30" s="155">
        <v>41249614</v>
      </c>
      <c r="D30" s="155">
        <v>0</v>
      </c>
      <c r="E30" s="156">
        <v>50585000</v>
      </c>
      <c r="F30" s="60">
        <v>50585000</v>
      </c>
      <c r="G30" s="60">
        <v>71691</v>
      </c>
      <c r="H30" s="60">
        <v>5978766</v>
      </c>
      <c r="I30" s="60">
        <v>5659088</v>
      </c>
      <c r="J30" s="60">
        <v>11709545</v>
      </c>
      <c r="K30" s="60">
        <v>3075394</v>
      </c>
      <c r="L30" s="60">
        <v>3149143</v>
      </c>
      <c r="M30" s="60">
        <v>5835504</v>
      </c>
      <c r="N30" s="60">
        <v>12060041</v>
      </c>
      <c r="O30" s="60">
        <v>102478</v>
      </c>
      <c r="P30" s="60">
        <v>3016874</v>
      </c>
      <c r="Q30" s="60">
        <v>2799779</v>
      </c>
      <c r="R30" s="60">
        <v>5919131</v>
      </c>
      <c r="S30" s="60">
        <v>0</v>
      </c>
      <c r="T30" s="60">
        <v>0</v>
      </c>
      <c r="U30" s="60">
        <v>0</v>
      </c>
      <c r="V30" s="60">
        <v>0</v>
      </c>
      <c r="W30" s="60">
        <v>29688717</v>
      </c>
      <c r="X30" s="60">
        <v>37938753</v>
      </c>
      <c r="Y30" s="60">
        <v>-8250036</v>
      </c>
      <c r="Z30" s="140">
        <v>-21.75</v>
      </c>
      <c r="AA30" s="155">
        <v>50585000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9314597</v>
      </c>
      <c r="D32" s="155">
        <v>0</v>
      </c>
      <c r="E32" s="156">
        <v>7921800</v>
      </c>
      <c r="F32" s="60">
        <v>7921800</v>
      </c>
      <c r="G32" s="60">
        <v>3440767</v>
      </c>
      <c r="H32" s="60">
        <v>606817</v>
      </c>
      <c r="I32" s="60">
        <v>113812</v>
      </c>
      <c r="J32" s="60">
        <v>4161396</v>
      </c>
      <c r="K32" s="60">
        <v>1895595</v>
      </c>
      <c r="L32" s="60">
        <v>2668833</v>
      </c>
      <c r="M32" s="60">
        <v>103656</v>
      </c>
      <c r="N32" s="60">
        <v>4668084</v>
      </c>
      <c r="O32" s="60">
        <v>992400</v>
      </c>
      <c r="P32" s="60">
        <v>1396487</v>
      </c>
      <c r="Q32" s="60">
        <v>462404</v>
      </c>
      <c r="R32" s="60">
        <v>2851291</v>
      </c>
      <c r="S32" s="60">
        <v>0</v>
      </c>
      <c r="T32" s="60">
        <v>0</v>
      </c>
      <c r="U32" s="60">
        <v>0</v>
      </c>
      <c r="V32" s="60">
        <v>0</v>
      </c>
      <c r="W32" s="60">
        <v>11680771</v>
      </c>
      <c r="X32" s="60">
        <v>5941503</v>
      </c>
      <c r="Y32" s="60">
        <v>5739268</v>
      </c>
      <c r="Z32" s="140">
        <v>96.6</v>
      </c>
      <c r="AA32" s="155">
        <v>7921800</v>
      </c>
    </row>
    <row r="33" spans="1:27" ht="12.75">
      <c r="A33" s="183" t="s">
        <v>42</v>
      </c>
      <c r="B33" s="182"/>
      <c r="C33" s="155">
        <v>1786438</v>
      </c>
      <c r="D33" s="155">
        <v>0</v>
      </c>
      <c r="E33" s="156">
        <v>1159000</v>
      </c>
      <c r="F33" s="60">
        <v>1159000</v>
      </c>
      <c r="G33" s="60">
        <v>226456</v>
      </c>
      <c r="H33" s="60">
        <v>169062</v>
      </c>
      <c r="I33" s="60">
        <v>11620</v>
      </c>
      <c r="J33" s="60">
        <v>407138</v>
      </c>
      <c r="K33" s="60">
        <v>5426251</v>
      </c>
      <c r="L33" s="60">
        <v>538828</v>
      </c>
      <c r="M33" s="60">
        <v>1149040</v>
      </c>
      <c r="N33" s="60">
        <v>7114119</v>
      </c>
      <c r="O33" s="60">
        <v>48422</v>
      </c>
      <c r="P33" s="60">
        <v>195424</v>
      </c>
      <c r="Q33" s="60">
        <v>120596</v>
      </c>
      <c r="R33" s="60">
        <v>364442</v>
      </c>
      <c r="S33" s="60">
        <v>0</v>
      </c>
      <c r="T33" s="60">
        <v>0</v>
      </c>
      <c r="U33" s="60">
        <v>0</v>
      </c>
      <c r="V33" s="60">
        <v>0</v>
      </c>
      <c r="W33" s="60">
        <v>7885699</v>
      </c>
      <c r="X33" s="60">
        <v>869247</v>
      </c>
      <c r="Y33" s="60">
        <v>7016452</v>
      </c>
      <c r="Z33" s="140">
        <v>807.19</v>
      </c>
      <c r="AA33" s="155">
        <v>1159000</v>
      </c>
    </row>
    <row r="34" spans="1:27" ht="12.75">
      <c r="A34" s="183" t="s">
        <v>43</v>
      </c>
      <c r="B34" s="182"/>
      <c r="C34" s="155">
        <v>64593374</v>
      </c>
      <c r="D34" s="155">
        <v>0</v>
      </c>
      <c r="E34" s="156">
        <v>35321000</v>
      </c>
      <c r="F34" s="60">
        <v>35321000</v>
      </c>
      <c r="G34" s="60">
        <v>1907846</v>
      </c>
      <c r="H34" s="60">
        <v>3632345</v>
      </c>
      <c r="I34" s="60">
        <v>5307811</v>
      </c>
      <c r="J34" s="60">
        <v>10848002</v>
      </c>
      <c r="K34" s="60">
        <v>3566477</v>
      </c>
      <c r="L34" s="60">
        <v>5859081</v>
      </c>
      <c r="M34" s="60">
        <v>4399273</v>
      </c>
      <c r="N34" s="60">
        <v>13824831</v>
      </c>
      <c r="O34" s="60">
        <v>3915397</v>
      </c>
      <c r="P34" s="60">
        <v>3324754</v>
      </c>
      <c r="Q34" s="60">
        <v>5083810</v>
      </c>
      <c r="R34" s="60">
        <v>12323961</v>
      </c>
      <c r="S34" s="60">
        <v>0</v>
      </c>
      <c r="T34" s="60">
        <v>0</v>
      </c>
      <c r="U34" s="60">
        <v>0</v>
      </c>
      <c r="V34" s="60">
        <v>0</v>
      </c>
      <c r="W34" s="60">
        <v>36996794</v>
      </c>
      <c r="X34" s="60">
        <v>26490753</v>
      </c>
      <c r="Y34" s="60">
        <v>10506041</v>
      </c>
      <c r="Z34" s="140">
        <v>39.66</v>
      </c>
      <c r="AA34" s="155">
        <v>35321000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232221964</v>
      </c>
      <c r="D36" s="188">
        <f>SUM(D25:D35)</f>
        <v>0</v>
      </c>
      <c r="E36" s="189">
        <f t="shared" si="1"/>
        <v>230801120</v>
      </c>
      <c r="F36" s="190">
        <f t="shared" si="1"/>
        <v>230801120</v>
      </c>
      <c r="G36" s="190">
        <f t="shared" si="1"/>
        <v>13505130</v>
      </c>
      <c r="H36" s="190">
        <f t="shared" si="1"/>
        <v>18100479</v>
      </c>
      <c r="I36" s="190">
        <f t="shared" si="1"/>
        <v>25213946</v>
      </c>
      <c r="J36" s="190">
        <f t="shared" si="1"/>
        <v>56819555</v>
      </c>
      <c r="K36" s="190">
        <f t="shared" si="1"/>
        <v>23613170</v>
      </c>
      <c r="L36" s="190">
        <f t="shared" si="1"/>
        <v>25938638</v>
      </c>
      <c r="M36" s="190">
        <f t="shared" si="1"/>
        <v>21083097</v>
      </c>
      <c r="N36" s="190">
        <f t="shared" si="1"/>
        <v>70634905</v>
      </c>
      <c r="O36" s="190">
        <f t="shared" si="1"/>
        <v>14802440</v>
      </c>
      <c r="P36" s="190">
        <f t="shared" si="1"/>
        <v>15731764</v>
      </c>
      <c r="Q36" s="190">
        <f t="shared" si="1"/>
        <v>18639453</v>
      </c>
      <c r="R36" s="190">
        <f t="shared" si="1"/>
        <v>49173657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176628117</v>
      </c>
      <c r="X36" s="190">
        <f t="shared" si="1"/>
        <v>170769006</v>
      </c>
      <c r="Y36" s="190">
        <f t="shared" si="1"/>
        <v>5859111</v>
      </c>
      <c r="Z36" s="191">
        <f>+IF(X36&lt;&gt;0,+(Y36/X36)*100,0)</f>
        <v>3.431015461904135</v>
      </c>
      <c r="AA36" s="188">
        <f>SUM(AA25:AA35)</f>
        <v>230801120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-3896750</v>
      </c>
      <c r="D38" s="199">
        <f>+D22-D36</f>
        <v>0</v>
      </c>
      <c r="E38" s="200">
        <f t="shared" si="2"/>
        <v>27801603</v>
      </c>
      <c r="F38" s="106">
        <f t="shared" si="2"/>
        <v>27801603</v>
      </c>
      <c r="G38" s="106">
        <f t="shared" si="2"/>
        <v>37797079</v>
      </c>
      <c r="H38" s="106">
        <f t="shared" si="2"/>
        <v>-6857772</v>
      </c>
      <c r="I38" s="106">
        <f t="shared" si="2"/>
        <v>-13164889</v>
      </c>
      <c r="J38" s="106">
        <f t="shared" si="2"/>
        <v>17774418</v>
      </c>
      <c r="K38" s="106">
        <f t="shared" si="2"/>
        <v>-11483851</v>
      </c>
      <c r="L38" s="106">
        <f t="shared" si="2"/>
        <v>-7540639</v>
      </c>
      <c r="M38" s="106">
        <f t="shared" si="2"/>
        <v>22027822</v>
      </c>
      <c r="N38" s="106">
        <f t="shared" si="2"/>
        <v>3003332</v>
      </c>
      <c r="O38" s="106">
        <f t="shared" si="2"/>
        <v>-4329988</v>
      </c>
      <c r="P38" s="106">
        <f t="shared" si="2"/>
        <v>-5560732</v>
      </c>
      <c r="Q38" s="106">
        <f t="shared" si="2"/>
        <v>17455384</v>
      </c>
      <c r="R38" s="106">
        <f t="shared" si="2"/>
        <v>7564664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28342414</v>
      </c>
      <c r="X38" s="106">
        <f>IF(F22=F36,0,X22-X36)</f>
        <v>23183235</v>
      </c>
      <c r="Y38" s="106">
        <f t="shared" si="2"/>
        <v>5159179</v>
      </c>
      <c r="Z38" s="201">
        <f>+IF(X38&lt;&gt;0,+(Y38/X38)*100,0)</f>
        <v>22.2539218534428</v>
      </c>
      <c r="AA38" s="199">
        <f>+AA22-AA36</f>
        <v>27801603</v>
      </c>
    </row>
    <row r="39" spans="1:27" ht="12.75">
      <c r="A39" s="181" t="s">
        <v>46</v>
      </c>
      <c r="B39" s="185"/>
      <c r="C39" s="155">
        <v>84962686</v>
      </c>
      <c r="D39" s="155">
        <v>0</v>
      </c>
      <c r="E39" s="156">
        <v>26311000</v>
      </c>
      <c r="F39" s="60">
        <v>26311000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810520</v>
      </c>
      <c r="P39" s="60">
        <v>0</v>
      </c>
      <c r="Q39" s="60">
        <v>0</v>
      </c>
      <c r="R39" s="60">
        <v>810520</v>
      </c>
      <c r="S39" s="60">
        <v>0</v>
      </c>
      <c r="T39" s="60">
        <v>0</v>
      </c>
      <c r="U39" s="60">
        <v>0</v>
      </c>
      <c r="V39" s="60">
        <v>0</v>
      </c>
      <c r="W39" s="60">
        <v>810520</v>
      </c>
      <c r="X39" s="60">
        <v>19733247</v>
      </c>
      <c r="Y39" s="60">
        <v>-18922727</v>
      </c>
      <c r="Z39" s="140">
        <v>-95.89</v>
      </c>
      <c r="AA39" s="155">
        <v>26311000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81065936</v>
      </c>
      <c r="D42" s="206">
        <f>SUM(D38:D41)</f>
        <v>0</v>
      </c>
      <c r="E42" s="207">
        <f t="shared" si="3"/>
        <v>54112603</v>
      </c>
      <c r="F42" s="88">
        <f t="shared" si="3"/>
        <v>54112603</v>
      </c>
      <c r="G42" s="88">
        <f t="shared" si="3"/>
        <v>37797079</v>
      </c>
      <c r="H42" s="88">
        <f t="shared" si="3"/>
        <v>-6857772</v>
      </c>
      <c r="I42" s="88">
        <f t="shared" si="3"/>
        <v>-13164889</v>
      </c>
      <c r="J42" s="88">
        <f t="shared" si="3"/>
        <v>17774418</v>
      </c>
      <c r="K42" s="88">
        <f t="shared" si="3"/>
        <v>-11483851</v>
      </c>
      <c r="L42" s="88">
        <f t="shared" si="3"/>
        <v>-7540639</v>
      </c>
      <c r="M42" s="88">
        <f t="shared" si="3"/>
        <v>22027822</v>
      </c>
      <c r="N42" s="88">
        <f t="shared" si="3"/>
        <v>3003332</v>
      </c>
      <c r="O42" s="88">
        <f t="shared" si="3"/>
        <v>-3519468</v>
      </c>
      <c r="P42" s="88">
        <f t="shared" si="3"/>
        <v>-5560732</v>
      </c>
      <c r="Q42" s="88">
        <f t="shared" si="3"/>
        <v>17455384</v>
      </c>
      <c r="R42" s="88">
        <f t="shared" si="3"/>
        <v>8375184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29152934</v>
      </c>
      <c r="X42" s="88">
        <f t="shared" si="3"/>
        <v>42916482</v>
      </c>
      <c r="Y42" s="88">
        <f t="shared" si="3"/>
        <v>-13763548</v>
      </c>
      <c r="Z42" s="208">
        <f>+IF(X42&lt;&gt;0,+(Y42/X42)*100,0)</f>
        <v>-32.07054110353221</v>
      </c>
      <c r="AA42" s="206">
        <f>SUM(AA38:AA41)</f>
        <v>54112603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81065936</v>
      </c>
      <c r="D44" s="210">
        <f>+D42-D43</f>
        <v>0</v>
      </c>
      <c r="E44" s="211">
        <f t="shared" si="4"/>
        <v>54112603</v>
      </c>
      <c r="F44" s="77">
        <f t="shared" si="4"/>
        <v>54112603</v>
      </c>
      <c r="G44" s="77">
        <f t="shared" si="4"/>
        <v>37797079</v>
      </c>
      <c r="H44" s="77">
        <f t="shared" si="4"/>
        <v>-6857772</v>
      </c>
      <c r="I44" s="77">
        <f t="shared" si="4"/>
        <v>-13164889</v>
      </c>
      <c r="J44" s="77">
        <f t="shared" si="4"/>
        <v>17774418</v>
      </c>
      <c r="K44" s="77">
        <f t="shared" si="4"/>
        <v>-11483851</v>
      </c>
      <c r="L44" s="77">
        <f t="shared" si="4"/>
        <v>-7540639</v>
      </c>
      <c r="M44" s="77">
        <f t="shared" si="4"/>
        <v>22027822</v>
      </c>
      <c r="N44" s="77">
        <f t="shared" si="4"/>
        <v>3003332</v>
      </c>
      <c r="O44" s="77">
        <f t="shared" si="4"/>
        <v>-3519468</v>
      </c>
      <c r="P44" s="77">
        <f t="shared" si="4"/>
        <v>-5560732</v>
      </c>
      <c r="Q44" s="77">
        <f t="shared" si="4"/>
        <v>17455384</v>
      </c>
      <c r="R44" s="77">
        <f t="shared" si="4"/>
        <v>8375184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29152934</v>
      </c>
      <c r="X44" s="77">
        <f t="shared" si="4"/>
        <v>42916482</v>
      </c>
      <c r="Y44" s="77">
        <f t="shared" si="4"/>
        <v>-13763548</v>
      </c>
      <c r="Z44" s="212">
        <f>+IF(X44&lt;&gt;0,+(Y44/X44)*100,0)</f>
        <v>-32.07054110353221</v>
      </c>
      <c r="AA44" s="210">
        <f>+AA42-AA43</f>
        <v>54112603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81065936</v>
      </c>
      <c r="D46" s="206">
        <f>SUM(D44:D45)</f>
        <v>0</v>
      </c>
      <c r="E46" s="207">
        <f t="shared" si="5"/>
        <v>54112603</v>
      </c>
      <c r="F46" s="88">
        <f t="shared" si="5"/>
        <v>54112603</v>
      </c>
      <c r="G46" s="88">
        <f t="shared" si="5"/>
        <v>37797079</v>
      </c>
      <c r="H46" s="88">
        <f t="shared" si="5"/>
        <v>-6857772</v>
      </c>
      <c r="I46" s="88">
        <f t="shared" si="5"/>
        <v>-13164889</v>
      </c>
      <c r="J46" s="88">
        <f t="shared" si="5"/>
        <v>17774418</v>
      </c>
      <c r="K46" s="88">
        <f t="shared" si="5"/>
        <v>-11483851</v>
      </c>
      <c r="L46" s="88">
        <f t="shared" si="5"/>
        <v>-7540639</v>
      </c>
      <c r="M46" s="88">
        <f t="shared" si="5"/>
        <v>22027822</v>
      </c>
      <c r="N46" s="88">
        <f t="shared" si="5"/>
        <v>3003332</v>
      </c>
      <c r="O46" s="88">
        <f t="shared" si="5"/>
        <v>-3519468</v>
      </c>
      <c r="P46" s="88">
        <f t="shared" si="5"/>
        <v>-5560732</v>
      </c>
      <c r="Q46" s="88">
        <f t="shared" si="5"/>
        <v>17455384</v>
      </c>
      <c r="R46" s="88">
        <f t="shared" si="5"/>
        <v>8375184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29152934</v>
      </c>
      <c r="X46" s="88">
        <f t="shared" si="5"/>
        <v>42916482</v>
      </c>
      <c r="Y46" s="88">
        <f t="shared" si="5"/>
        <v>-13763548</v>
      </c>
      <c r="Z46" s="208">
        <f>+IF(X46&lt;&gt;0,+(Y46/X46)*100,0)</f>
        <v>-32.07054110353221</v>
      </c>
      <c r="AA46" s="206">
        <f>SUM(AA44:AA45)</f>
        <v>54112603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81065936</v>
      </c>
      <c r="D48" s="217">
        <f>SUM(D46:D47)</f>
        <v>0</v>
      </c>
      <c r="E48" s="218">
        <f t="shared" si="6"/>
        <v>54112603</v>
      </c>
      <c r="F48" s="219">
        <f t="shared" si="6"/>
        <v>54112603</v>
      </c>
      <c r="G48" s="219">
        <f t="shared" si="6"/>
        <v>37797079</v>
      </c>
      <c r="H48" s="220">
        <f t="shared" si="6"/>
        <v>-6857772</v>
      </c>
      <c r="I48" s="220">
        <f t="shared" si="6"/>
        <v>-13164889</v>
      </c>
      <c r="J48" s="220">
        <f t="shared" si="6"/>
        <v>17774418</v>
      </c>
      <c r="K48" s="220">
        <f t="shared" si="6"/>
        <v>-11483851</v>
      </c>
      <c r="L48" s="220">
        <f t="shared" si="6"/>
        <v>-7540639</v>
      </c>
      <c r="M48" s="219">
        <f t="shared" si="6"/>
        <v>22027822</v>
      </c>
      <c r="N48" s="219">
        <f t="shared" si="6"/>
        <v>3003332</v>
      </c>
      <c r="O48" s="220">
        <f t="shared" si="6"/>
        <v>-3519468</v>
      </c>
      <c r="P48" s="220">
        <f t="shared" si="6"/>
        <v>-5560732</v>
      </c>
      <c r="Q48" s="220">
        <f t="shared" si="6"/>
        <v>17455384</v>
      </c>
      <c r="R48" s="220">
        <f t="shared" si="6"/>
        <v>8375184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29152934</v>
      </c>
      <c r="X48" s="220">
        <f t="shared" si="6"/>
        <v>42916482</v>
      </c>
      <c r="Y48" s="220">
        <f t="shared" si="6"/>
        <v>-13763548</v>
      </c>
      <c r="Z48" s="221">
        <f>+IF(X48&lt;&gt;0,+(Y48/X48)*100,0)</f>
        <v>-32.07054110353221</v>
      </c>
      <c r="AA48" s="222">
        <f>SUM(AA46:AA47)</f>
        <v>54112603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1486110</v>
      </c>
      <c r="D5" s="153">
        <f>SUM(D6:D8)</f>
        <v>0</v>
      </c>
      <c r="E5" s="154">
        <f t="shared" si="0"/>
        <v>5570000</v>
      </c>
      <c r="F5" s="100">
        <f t="shared" si="0"/>
        <v>5570000</v>
      </c>
      <c r="G5" s="100">
        <f t="shared" si="0"/>
        <v>38704</v>
      </c>
      <c r="H5" s="100">
        <f t="shared" si="0"/>
        <v>952</v>
      </c>
      <c r="I5" s="100">
        <f t="shared" si="0"/>
        <v>0</v>
      </c>
      <c r="J5" s="100">
        <f t="shared" si="0"/>
        <v>39656</v>
      </c>
      <c r="K5" s="100">
        <f t="shared" si="0"/>
        <v>16035</v>
      </c>
      <c r="L5" s="100">
        <f t="shared" si="0"/>
        <v>34242</v>
      </c>
      <c r="M5" s="100">
        <f t="shared" si="0"/>
        <v>2749</v>
      </c>
      <c r="N5" s="100">
        <f t="shared" si="0"/>
        <v>53026</v>
      </c>
      <c r="O5" s="100">
        <f t="shared" si="0"/>
        <v>44554</v>
      </c>
      <c r="P5" s="100">
        <f t="shared" si="0"/>
        <v>2325167</v>
      </c>
      <c r="Q5" s="100">
        <f t="shared" si="0"/>
        <v>8418</v>
      </c>
      <c r="R5" s="100">
        <f t="shared" si="0"/>
        <v>2378139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2470821</v>
      </c>
      <c r="X5" s="100">
        <f t="shared" si="0"/>
        <v>4177503</v>
      </c>
      <c r="Y5" s="100">
        <f t="shared" si="0"/>
        <v>-1706682</v>
      </c>
      <c r="Z5" s="137">
        <f>+IF(X5&lt;&gt;0,+(Y5/X5)*100,0)</f>
        <v>-40.854117878550895</v>
      </c>
      <c r="AA5" s="153">
        <f>SUM(AA6:AA8)</f>
        <v>5570000</v>
      </c>
    </row>
    <row r="6" spans="1:27" ht="12.75">
      <c r="A6" s="138" t="s">
        <v>75</v>
      </c>
      <c r="B6" s="136"/>
      <c r="C6" s="155">
        <v>1098229</v>
      </c>
      <c r="D6" s="155"/>
      <c r="E6" s="156">
        <v>3920000</v>
      </c>
      <c r="F6" s="60">
        <v>3920000</v>
      </c>
      <c r="G6" s="60"/>
      <c r="H6" s="60">
        <v>952</v>
      </c>
      <c r="I6" s="60"/>
      <c r="J6" s="60">
        <v>952</v>
      </c>
      <c r="K6" s="60"/>
      <c r="L6" s="60"/>
      <c r="M6" s="60"/>
      <c r="N6" s="60"/>
      <c r="O6" s="60"/>
      <c r="P6" s="60">
        <v>250977</v>
      </c>
      <c r="Q6" s="60"/>
      <c r="R6" s="60">
        <v>250977</v>
      </c>
      <c r="S6" s="60"/>
      <c r="T6" s="60"/>
      <c r="U6" s="60"/>
      <c r="V6" s="60"/>
      <c r="W6" s="60">
        <v>251929</v>
      </c>
      <c r="X6" s="60">
        <v>2940003</v>
      </c>
      <c r="Y6" s="60">
        <v>-2688074</v>
      </c>
      <c r="Z6" s="140">
        <v>-91.43</v>
      </c>
      <c r="AA6" s="62">
        <v>3920000</v>
      </c>
    </row>
    <row r="7" spans="1:27" ht="12.75">
      <c r="A7" s="138" t="s">
        <v>76</v>
      </c>
      <c r="B7" s="136"/>
      <c r="C7" s="157">
        <v>219422</v>
      </c>
      <c r="D7" s="157"/>
      <c r="E7" s="158">
        <v>350000</v>
      </c>
      <c r="F7" s="159">
        <v>350000</v>
      </c>
      <c r="G7" s="159"/>
      <c r="H7" s="159"/>
      <c r="I7" s="159"/>
      <c r="J7" s="159"/>
      <c r="K7" s="159">
        <v>5000</v>
      </c>
      <c r="L7" s="159"/>
      <c r="M7" s="159"/>
      <c r="N7" s="159">
        <v>5000</v>
      </c>
      <c r="O7" s="159">
        <v>2900</v>
      </c>
      <c r="P7" s="159">
        <v>600894</v>
      </c>
      <c r="Q7" s="159">
        <v>549</v>
      </c>
      <c r="R7" s="159">
        <v>604343</v>
      </c>
      <c r="S7" s="159"/>
      <c r="T7" s="159"/>
      <c r="U7" s="159"/>
      <c r="V7" s="159"/>
      <c r="W7" s="159">
        <v>609343</v>
      </c>
      <c r="X7" s="159">
        <v>262503</v>
      </c>
      <c r="Y7" s="159">
        <v>346840</v>
      </c>
      <c r="Z7" s="141">
        <v>132.13</v>
      </c>
      <c r="AA7" s="225">
        <v>350000</v>
      </c>
    </row>
    <row r="8" spans="1:27" ht="12.75">
      <c r="A8" s="138" t="s">
        <v>77</v>
      </c>
      <c r="B8" s="136"/>
      <c r="C8" s="155">
        <v>168459</v>
      </c>
      <c r="D8" s="155"/>
      <c r="E8" s="156">
        <v>1300000</v>
      </c>
      <c r="F8" s="60">
        <v>1300000</v>
      </c>
      <c r="G8" s="60">
        <v>38704</v>
      </c>
      <c r="H8" s="60"/>
      <c r="I8" s="60"/>
      <c r="J8" s="60">
        <v>38704</v>
      </c>
      <c r="K8" s="60">
        <v>11035</v>
      </c>
      <c r="L8" s="60">
        <v>34242</v>
      </c>
      <c r="M8" s="60">
        <v>2749</v>
      </c>
      <c r="N8" s="60">
        <v>48026</v>
      </c>
      <c r="O8" s="60">
        <v>41654</v>
      </c>
      <c r="P8" s="60">
        <v>1473296</v>
      </c>
      <c r="Q8" s="60">
        <v>7869</v>
      </c>
      <c r="R8" s="60">
        <v>1522819</v>
      </c>
      <c r="S8" s="60"/>
      <c r="T8" s="60"/>
      <c r="U8" s="60"/>
      <c r="V8" s="60"/>
      <c r="W8" s="60">
        <v>1609549</v>
      </c>
      <c r="X8" s="60">
        <v>974997</v>
      </c>
      <c r="Y8" s="60">
        <v>634552</v>
      </c>
      <c r="Z8" s="140">
        <v>65.08</v>
      </c>
      <c r="AA8" s="62">
        <v>1300000</v>
      </c>
    </row>
    <row r="9" spans="1:27" ht="12.75">
      <c r="A9" s="135" t="s">
        <v>78</v>
      </c>
      <c r="B9" s="136"/>
      <c r="C9" s="153">
        <f aca="true" t="shared" si="1" ref="C9:Y9">SUM(C10:C14)</f>
        <v>27400</v>
      </c>
      <c r="D9" s="153">
        <f>SUM(D10:D14)</f>
        <v>0</v>
      </c>
      <c r="E9" s="154">
        <f t="shared" si="1"/>
        <v>2718800</v>
      </c>
      <c r="F9" s="100">
        <f t="shared" si="1"/>
        <v>2718800</v>
      </c>
      <c r="G9" s="100">
        <f t="shared" si="1"/>
        <v>0</v>
      </c>
      <c r="H9" s="100">
        <f t="shared" si="1"/>
        <v>0</v>
      </c>
      <c r="I9" s="100">
        <f t="shared" si="1"/>
        <v>29500</v>
      </c>
      <c r="J9" s="100">
        <f t="shared" si="1"/>
        <v>29500</v>
      </c>
      <c r="K9" s="100">
        <f t="shared" si="1"/>
        <v>4523</v>
      </c>
      <c r="L9" s="100">
        <f t="shared" si="1"/>
        <v>0</v>
      </c>
      <c r="M9" s="100">
        <f t="shared" si="1"/>
        <v>0</v>
      </c>
      <c r="N9" s="100">
        <f t="shared" si="1"/>
        <v>4523</v>
      </c>
      <c r="O9" s="100">
        <f t="shared" si="1"/>
        <v>0</v>
      </c>
      <c r="P9" s="100">
        <f t="shared" si="1"/>
        <v>1612613</v>
      </c>
      <c r="Q9" s="100">
        <f t="shared" si="1"/>
        <v>0</v>
      </c>
      <c r="R9" s="100">
        <f t="shared" si="1"/>
        <v>1612613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1646636</v>
      </c>
      <c r="X9" s="100">
        <f t="shared" si="1"/>
        <v>2039256</v>
      </c>
      <c r="Y9" s="100">
        <f t="shared" si="1"/>
        <v>-392620</v>
      </c>
      <c r="Z9" s="137">
        <f>+IF(X9&lt;&gt;0,+(Y9/X9)*100,0)</f>
        <v>-19.253100150250877</v>
      </c>
      <c r="AA9" s="102">
        <f>SUM(AA10:AA14)</f>
        <v>2718800</v>
      </c>
    </row>
    <row r="10" spans="1:27" ht="12.75">
      <c r="A10" s="138" t="s">
        <v>79</v>
      </c>
      <c r="B10" s="136"/>
      <c r="C10" s="155">
        <v>27400</v>
      </c>
      <c r="D10" s="155"/>
      <c r="E10" s="156">
        <v>1768800</v>
      </c>
      <c r="F10" s="60">
        <v>1768800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559720</v>
      </c>
      <c r="Q10" s="60"/>
      <c r="R10" s="60">
        <v>559720</v>
      </c>
      <c r="S10" s="60"/>
      <c r="T10" s="60"/>
      <c r="U10" s="60"/>
      <c r="V10" s="60"/>
      <c r="W10" s="60">
        <v>559720</v>
      </c>
      <c r="X10" s="60">
        <v>1326753</v>
      </c>
      <c r="Y10" s="60">
        <v>-767033</v>
      </c>
      <c r="Z10" s="140">
        <v>-57.81</v>
      </c>
      <c r="AA10" s="62">
        <v>1768800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950000</v>
      </c>
      <c r="F12" s="60">
        <v>950000</v>
      </c>
      <c r="G12" s="60"/>
      <c r="H12" s="60"/>
      <c r="I12" s="60">
        <v>29500</v>
      </c>
      <c r="J12" s="60">
        <v>29500</v>
      </c>
      <c r="K12" s="60">
        <v>4523</v>
      </c>
      <c r="L12" s="60"/>
      <c r="M12" s="60"/>
      <c r="N12" s="60">
        <v>4523</v>
      </c>
      <c r="O12" s="60"/>
      <c r="P12" s="60">
        <v>1052893</v>
      </c>
      <c r="Q12" s="60"/>
      <c r="R12" s="60">
        <v>1052893</v>
      </c>
      <c r="S12" s="60"/>
      <c r="T12" s="60"/>
      <c r="U12" s="60"/>
      <c r="V12" s="60"/>
      <c r="W12" s="60">
        <v>1086916</v>
      </c>
      <c r="X12" s="60">
        <v>712503</v>
      </c>
      <c r="Y12" s="60">
        <v>374413</v>
      </c>
      <c r="Z12" s="140">
        <v>52.55</v>
      </c>
      <c r="AA12" s="62">
        <v>950000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52253778</v>
      </c>
      <c r="D15" s="153">
        <f>SUM(D16:D18)</f>
        <v>0</v>
      </c>
      <c r="E15" s="154">
        <f t="shared" si="2"/>
        <v>25313004</v>
      </c>
      <c r="F15" s="100">
        <f t="shared" si="2"/>
        <v>25313004</v>
      </c>
      <c r="G15" s="100">
        <f t="shared" si="2"/>
        <v>844764</v>
      </c>
      <c r="H15" s="100">
        <f t="shared" si="2"/>
        <v>956215</v>
      </c>
      <c r="I15" s="100">
        <f t="shared" si="2"/>
        <v>123588</v>
      </c>
      <c r="J15" s="100">
        <f t="shared" si="2"/>
        <v>1924567</v>
      </c>
      <c r="K15" s="100">
        <f t="shared" si="2"/>
        <v>1250270</v>
      </c>
      <c r="L15" s="100">
        <f t="shared" si="2"/>
        <v>1364685</v>
      </c>
      <c r="M15" s="100">
        <f t="shared" si="2"/>
        <v>2302098</v>
      </c>
      <c r="N15" s="100">
        <f t="shared" si="2"/>
        <v>4917053</v>
      </c>
      <c r="O15" s="100">
        <f t="shared" si="2"/>
        <v>486103</v>
      </c>
      <c r="P15" s="100">
        <f t="shared" si="2"/>
        <v>1437538</v>
      </c>
      <c r="Q15" s="100">
        <f t="shared" si="2"/>
        <v>3747</v>
      </c>
      <c r="R15" s="100">
        <f t="shared" si="2"/>
        <v>1927388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8769008</v>
      </c>
      <c r="X15" s="100">
        <f t="shared" si="2"/>
        <v>18984744</v>
      </c>
      <c r="Y15" s="100">
        <f t="shared" si="2"/>
        <v>-10215736</v>
      </c>
      <c r="Z15" s="137">
        <f>+IF(X15&lt;&gt;0,+(Y15/X15)*100,0)</f>
        <v>-53.81023836823926</v>
      </c>
      <c r="AA15" s="102">
        <f>SUM(AA16:AA18)</f>
        <v>25313004</v>
      </c>
    </row>
    <row r="16" spans="1:27" ht="12.75">
      <c r="A16" s="138" t="s">
        <v>85</v>
      </c>
      <c r="B16" s="136"/>
      <c r="C16" s="155">
        <v>16701</v>
      </c>
      <c r="D16" s="155"/>
      <c r="E16" s="156">
        <v>910000</v>
      </c>
      <c r="F16" s="60">
        <v>910000</v>
      </c>
      <c r="G16" s="60">
        <v>317098</v>
      </c>
      <c r="H16" s="60"/>
      <c r="I16" s="60"/>
      <c r="J16" s="60">
        <v>317098</v>
      </c>
      <c r="K16" s="60">
        <v>650</v>
      </c>
      <c r="L16" s="60"/>
      <c r="M16" s="60"/>
      <c r="N16" s="60">
        <v>650</v>
      </c>
      <c r="O16" s="60"/>
      <c r="P16" s="60">
        <v>1437538</v>
      </c>
      <c r="Q16" s="60"/>
      <c r="R16" s="60">
        <v>1437538</v>
      </c>
      <c r="S16" s="60"/>
      <c r="T16" s="60"/>
      <c r="U16" s="60"/>
      <c r="V16" s="60"/>
      <c r="W16" s="60">
        <v>1755286</v>
      </c>
      <c r="X16" s="60">
        <v>682497</v>
      </c>
      <c r="Y16" s="60">
        <v>1072789</v>
      </c>
      <c r="Z16" s="140">
        <v>157.19</v>
      </c>
      <c r="AA16" s="62">
        <v>910000</v>
      </c>
    </row>
    <row r="17" spans="1:27" ht="12.75">
      <c r="A17" s="138" t="s">
        <v>86</v>
      </c>
      <c r="B17" s="136"/>
      <c r="C17" s="155">
        <v>52237077</v>
      </c>
      <c r="D17" s="155"/>
      <c r="E17" s="156">
        <v>24403004</v>
      </c>
      <c r="F17" s="60">
        <v>24403004</v>
      </c>
      <c r="G17" s="60">
        <v>527666</v>
      </c>
      <c r="H17" s="60">
        <v>956215</v>
      </c>
      <c r="I17" s="60">
        <v>123588</v>
      </c>
      <c r="J17" s="60">
        <v>1607469</v>
      </c>
      <c r="K17" s="60">
        <v>1249620</v>
      </c>
      <c r="L17" s="60">
        <v>1364685</v>
      </c>
      <c r="M17" s="60">
        <v>2302098</v>
      </c>
      <c r="N17" s="60">
        <v>4916403</v>
      </c>
      <c r="O17" s="60">
        <v>486103</v>
      </c>
      <c r="P17" s="60"/>
      <c r="Q17" s="60">
        <v>3747</v>
      </c>
      <c r="R17" s="60">
        <v>489850</v>
      </c>
      <c r="S17" s="60"/>
      <c r="T17" s="60"/>
      <c r="U17" s="60"/>
      <c r="V17" s="60"/>
      <c r="W17" s="60">
        <v>7013722</v>
      </c>
      <c r="X17" s="60">
        <v>18302247</v>
      </c>
      <c r="Y17" s="60">
        <v>-11288525</v>
      </c>
      <c r="Z17" s="140">
        <v>-61.68</v>
      </c>
      <c r="AA17" s="62">
        <v>24403004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3938582</v>
      </c>
      <c r="D19" s="153">
        <f>SUM(D20:D23)</f>
        <v>0</v>
      </c>
      <c r="E19" s="154">
        <f t="shared" si="3"/>
        <v>11475000</v>
      </c>
      <c r="F19" s="100">
        <f t="shared" si="3"/>
        <v>11475000</v>
      </c>
      <c r="G19" s="100">
        <f t="shared" si="3"/>
        <v>826</v>
      </c>
      <c r="H19" s="100">
        <f t="shared" si="3"/>
        <v>4954</v>
      </c>
      <c r="I19" s="100">
        <f t="shared" si="3"/>
        <v>139105</v>
      </c>
      <c r="J19" s="100">
        <f t="shared" si="3"/>
        <v>144885</v>
      </c>
      <c r="K19" s="100">
        <f t="shared" si="3"/>
        <v>0</v>
      </c>
      <c r="L19" s="100">
        <f t="shared" si="3"/>
        <v>7909</v>
      </c>
      <c r="M19" s="100">
        <f t="shared" si="3"/>
        <v>999</v>
      </c>
      <c r="N19" s="100">
        <f t="shared" si="3"/>
        <v>8908</v>
      </c>
      <c r="O19" s="100">
        <f t="shared" si="3"/>
        <v>112702</v>
      </c>
      <c r="P19" s="100">
        <f t="shared" si="3"/>
        <v>2186466</v>
      </c>
      <c r="Q19" s="100">
        <f t="shared" si="3"/>
        <v>0</v>
      </c>
      <c r="R19" s="100">
        <f t="shared" si="3"/>
        <v>2299168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2452961</v>
      </c>
      <c r="X19" s="100">
        <f t="shared" si="3"/>
        <v>8606250</v>
      </c>
      <c r="Y19" s="100">
        <f t="shared" si="3"/>
        <v>-6153289</v>
      </c>
      <c r="Z19" s="137">
        <f>+IF(X19&lt;&gt;0,+(Y19/X19)*100,0)</f>
        <v>-71.49791140159768</v>
      </c>
      <c r="AA19" s="102">
        <f>SUM(AA20:AA23)</f>
        <v>11475000</v>
      </c>
    </row>
    <row r="20" spans="1:27" ht="12.75">
      <c r="A20" s="138" t="s">
        <v>89</v>
      </c>
      <c r="B20" s="136"/>
      <c r="C20" s="155">
        <v>245355</v>
      </c>
      <c r="D20" s="155"/>
      <c r="E20" s="156">
        <v>10125000</v>
      </c>
      <c r="F20" s="60">
        <v>10125000</v>
      </c>
      <c r="G20" s="60">
        <v>826</v>
      </c>
      <c r="H20" s="60">
        <v>4954</v>
      </c>
      <c r="I20" s="60">
        <v>139105</v>
      </c>
      <c r="J20" s="60">
        <v>144885</v>
      </c>
      <c r="K20" s="60"/>
      <c r="L20" s="60"/>
      <c r="M20" s="60">
        <v>999</v>
      </c>
      <c r="N20" s="60">
        <v>999</v>
      </c>
      <c r="O20" s="60"/>
      <c r="P20" s="60">
        <v>921965</v>
      </c>
      <c r="Q20" s="60"/>
      <c r="R20" s="60">
        <v>921965</v>
      </c>
      <c r="S20" s="60"/>
      <c r="T20" s="60"/>
      <c r="U20" s="60"/>
      <c r="V20" s="60"/>
      <c r="W20" s="60">
        <v>1067849</v>
      </c>
      <c r="X20" s="60">
        <v>7593750</v>
      </c>
      <c r="Y20" s="60">
        <v>-6525901</v>
      </c>
      <c r="Z20" s="140">
        <v>-85.94</v>
      </c>
      <c r="AA20" s="62">
        <v>10125000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3693227</v>
      </c>
      <c r="D23" s="155"/>
      <c r="E23" s="156">
        <v>1350000</v>
      </c>
      <c r="F23" s="60">
        <v>1350000</v>
      </c>
      <c r="G23" s="60"/>
      <c r="H23" s="60"/>
      <c r="I23" s="60"/>
      <c r="J23" s="60"/>
      <c r="K23" s="60"/>
      <c r="L23" s="60">
        <v>7909</v>
      </c>
      <c r="M23" s="60"/>
      <c r="N23" s="60">
        <v>7909</v>
      </c>
      <c r="O23" s="60">
        <v>112702</v>
      </c>
      <c r="P23" s="60">
        <v>1264501</v>
      </c>
      <c r="Q23" s="60"/>
      <c r="R23" s="60">
        <v>1377203</v>
      </c>
      <c r="S23" s="60"/>
      <c r="T23" s="60"/>
      <c r="U23" s="60"/>
      <c r="V23" s="60"/>
      <c r="W23" s="60">
        <v>1385112</v>
      </c>
      <c r="X23" s="60">
        <v>1012500</v>
      </c>
      <c r="Y23" s="60">
        <v>372612</v>
      </c>
      <c r="Z23" s="140">
        <v>36.8</v>
      </c>
      <c r="AA23" s="62">
        <v>1350000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57705870</v>
      </c>
      <c r="D25" s="217">
        <f>+D5+D9+D15+D19+D24</f>
        <v>0</v>
      </c>
      <c r="E25" s="230">
        <f t="shared" si="4"/>
        <v>45076804</v>
      </c>
      <c r="F25" s="219">
        <f t="shared" si="4"/>
        <v>45076804</v>
      </c>
      <c r="G25" s="219">
        <f t="shared" si="4"/>
        <v>884294</v>
      </c>
      <c r="H25" s="219">
        <f t="shared" si="4"/>
        <v>962121</v>
      </c>
      <c r="I25" s="219">
        <f t="shared" si="4"/>
        <v>292193</v>
      </c>
      <c r="J25" s="219">
        <f t="shared" si="4"/>
        <v>2138608</v>
      </c>
      <c r="K25" s="219">
        <f t="shared" si="4"/>
        <v>1270828</v>
      </c>
      <c r="L25" s="219">
        <f t="shared" si="4"/>
        <v>1406836</v>
      </c>
      <c r="M25" s="219">
        <f t="shared" si="4"/>
        <v>2305846</v>
      </c>
      <c r="N25" s="219">
        <f t="shared" si="4"/>
        <v>4983510</v>
      </c>
      <c r="O25" s="219">
        <f t="shared" si="4"/>
        <v>643359</v>
      </c>
      <c r="P25" s="219">
        <f t="shared" si="4"/>
        <v>7561784</v>
      </c>
      <c r="Q25" s="219">
        <f t="shared" si="4"/>
        <v>12165</v>
      </c>
      <c r="R25" s="219">
        <f t="shared" si="4"/>
        <v>8217308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15339426</v>
      </c>
      <c r="X25" s="219">
        <f t="shared" si="4"/>
        <v>33807753</v>
      </c>
      <c r="Y25" s="219">
        <f t="shared" si="4"/>
        <v>-18468327</v>
      </c>
      <c r="Z25" s="231">
        <f>+IF(X25&lt;&gt;0,+(Y25/X25)*100,0)</f>
        <v>-54.627490327440576</v>
      </c>
      <c r="AA25" s="232">
        <f>+AA5+AA9+AA15+AA19+AA24</f>
        <v>45076804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27575441</v>
      </c>
      <c r="D28" s="155"/>
      <c r="E28" s="156">
        <v>26311000</v>
      </c>
      <c r="F28" s="60">
        <v>26311000</v>
      </c>
      <c r="G28" s="60">
        <v>460261</v>
      </c>
      <c r="H28" s="60">
        <v>956215</v>
      </c>
      <c r="I28" s="60">
        <v>95652</v>
      </c>
      <c r="J28" s="60">
        <v>1512128</v>
      </c>
      <c r="K28" s="60">
        <v>1234826</v>
      </c>
      <c r="L28" s="60">
        <v>1364685</v>
      </c>
      <c r="M28" s="60">
        <v>2302098</v>
      </c>
      <c r="N28" s="60">
        <v>4901609</v>
      </c>
      <c r="O28" s="60">
        <v>486103</v>
      </c>
      <c r="P28" s="60"/>
      <c r="Q28" s="60"/>
      <c r="R28" s="60">
        <v>486103</v>
      </c>
      <c r="S28" s="60"/>
      <c r="T28" s="60"/>
      <c r="U28" s="60"/>
      <c r="V28" s="60"/>
      <c r="W28" s="60">
        <v>6899840</v>
      </c>
      <c r="X28" s="60">
        <v>19733247</v>
      </c>
      <c r="Y28" s="60">
        <v>-12833407</v>
      </c>
      <c r="Z28" s="140">
        <v>-65.03</v>
      </c>
      <c r="AA28" s="155">
        <v>26311000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>
        <v>317098</v>
      </c>
      <c r="H29" s="60"/>
      <c r="I29" s="60"/>
      <c r="J29" s="60">
        <v>317098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317098</v>
      </c>
      <c r="X29" s="60"/>
      <c r="Y29" s="60">
        <v>317098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27575441</v>
      </c>
      <c r="D32" s="210">
        <f>SUM(D28:D31)</f>
        <v>0</v>
      </c>
      <c r="E32" s="211">
        <f t="shared" si="5"/>
        <v>26311000</v>
      </c>
      <c r="F32" s="77">
        <f t="shared" si="5"/>
        <v>26311000</v>
      </c>
      <c r="G32" s="77">
        <f t="shared" si="5"/>
        <v>777359</v>
      </c>
      <c r="H32" s="77">
        <f t="shared" si="5"/>
        <v>956215</v>
      </c>
      <c r="I32" s="77">
        <f t="shared" si="5"/>
        <v>95652</v>
      </c>
      <c r="J32" s="77">
        <f t="shared" si="5"/>
        <v>1829226</v>
      </c>
      <c r="K32" s="77">
        <f t="shared" si="5"/>
        <v>1234826</v>
      </c>
      <c r="L32" s="77">
        <f t="shared" si="5"/>
        <v>1364685</v>
      </c>
      <c r="M32" s="77">
        <f t="shared" si="5"/>
        <v>2302098</v>
      </c>
      <c r="N32" s="77">
        <f t="shared" si="5"/>
        <v>4901609</v>
      </c>
      <c r="O32" s="77">
        <f t="shared" si="5"/>
        <v>486103</v>
      </c>
      <c r="P32" s="77">
        <f t="shared" si="5"/>
        <v>0</v>
      </c>
      <c r="Q32" s="77">
        <f t="shared" si="5"/>
        <v>0</v>
      </c>
      <c r="R32" s="77">
        <f t="shared" si="5"/>
        <v>486103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7216938</v>
      </c>
      <c r="X32" s="77">
        <f t="shared" si="5"/>
        <v>19733247</v>
      </c>
      <c r="Y32" s="77">
        <f t="shared" si="5"/>
        <v>-12516309</v>
      </c>
      <c r="Z32" s="212">
        <f>+IF(X32&lt;&gt;0,+(Y32/X32)*100,0)</f>
        <v>-63.4275190494499</v>
      </c>
      <c r="AA32" s="79">
        <f>SUM(AA28:AA31)</f>
        <v>26311000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30130429</v>
      </c>
      <c r="D35" s="155"/>
      <c r="E35" s="156">
        <v>18765804</v>
      </c>
      <c r="F35" s="60">
        <v>18765804</v>
      </c>
      <c r="G35" s="60">
        <v>106935</v>
      </c>
      <c r="H35" s="60">
        <v>5906</v>
      </c>
      <c r="I35" s="60">
        <v>196541</v>
      </c>
      <c r="J35" s="60">
        <v>309382</v>
      </c>
      <c r="K35" s="60">
        <v>36002</v>
      </c>
      <c r="L35" s="60">
        <v>42151</v>
      </c>
      <c r="M35" s="60">
        <v>3748</v>
      </c>
      <c r="N35" s="60">
        <v>81901</v>
      </c>
      <c r="O35" s="60">
        <v>157256</v>
      </c>
      <c r="P35" s="60">
        <v>7561784</v>
      </c>
      <c r="Q35" s="60">
        <v>12165</v>
      </c>
      <c r="R35" s="60">
        <v>7731205</v>
      </c>
      <c r="S35" s="60"/>
      <c r="T35" s="60"/>
      <c r="U35" s="60"/>
      <c r="V35" s="60"/>
      <c r="W35" s="60">
        <v>8122488</v>
      </c>
      <c r="X35" s="60">
        <v>14074497</v>
      </c>
      <c r="Y35" s="60">
        <v>-5952009</v>
      </c>
      <c r="Z35" s="140">
        <v>-42.29</v>
      </c>
      <c r="AA35" s="62">
        <v>18765804</v>
      </c>
    </row>
    <row r="36" spans="1:27" ht="12.75">
      <c r="A36" s="238" t="s">
        <v>139</v>
      </c>
      <c r="B36" s="149"/>
      <c r="C36" s="222">
        <f aca="true" t="shared" si="6" ref="C36:Y36">SUM(C32:C35)</f>
        <v>57705870</v>
      </c>
      <c r="D36" s="222">
        <f>SUM(D32:D35)</f>
        <v>0</v>
      </c>
      <c r="E36" s="218">
        <f t="shared" si="6"/>
        <v>45076804</v>
      </c>
      <c r="F36" s="220">
        <f t="shared" si="6"/>
        <v>45076804</v>
      </c>
      <c r="G36" s="220">
        <f t="shared" si="6"/>
        <v>884294</v>
      </c>
      <c r="H36" s="220">
        <f t="shared" si="6"/>
        <v>962121</v>
      </c>
      <c r="I36" s="220">
        <f t="shared" si="6"/>
        <v>292193</v>
      </c>
      <c r="J36" s="220">
        <f t="shared" si="6"/>
        <v>2138608</v>
      </c>
      <c r="K36" s="220">
        <f t="shared" si="6"/>
        <v>1270828</v>
      </c>
      <c r="L36" s="220">
        <f t="shared" si="6"/>
        <v>1406836</v>
      </c>
      <c r="M36" s="220">
        <f t="shared" si="6"/>
        <v>2305846</v>
      </c>
      <c r="N36" s="220">
        <f t="shared" si="6"/>
        <v>4983510</v>
      </c>
      <c r="O36" s="220">
        <f t="shared" si="6"/>
        <v>643359</v>
      </c>
      <c r="P36" s="220">
        <f t="shared" si="6"/>
        <v>7561784</v>
      </c>
      <c r="Q36" s="220">
        <f t="shared" si="6"/>
        <v>12165</v>
      </c>
      <c r="R36" s="220">
        <f t="shared" si="6"/>
        <v>8217308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15339426</v>
      </c>
      <c r="X36" s="220">
        <f t="shared" si="6"/>
        <v>33807744</v>
      </c>
      <c r="Y36" s="220">
        <f t="shared" si="6"/>
        <v>-18468318</v>
      </c>
      <c r="Z36" s="221">
        <f>+IF(X36&lt;&gt;0,+(Y36/X36)*100,0)</f>
        <v>-54.62747824877046</v>
      </c>
      <c r="AA36" s="239">
        <f>SUM(AA32:AA35)</f>
        <v>45076804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1603092</v>
      </c>
      <c r="D6" s="155"/>
      <c r="E6" s="59">
        <v>-12186591</v>
      </c>
      <c r="F6" s="60">
        <v>-12186591</v>
      </c>
      <c r="G6" s="60">
        <v>15729787</v>
      </c>
      <c r="H6" s="60">
        <v>4459367</v>
      </c>
      <c r="I6" s="60"/>
      <c r="J6" s="60"/>
      <c r="K6" s="60">
        <v>15163941</v>
      </c>
      <c r="L6" s="60">
        <v>3671119</v>
      </c>
      <c r="M6" s="60">
        <v>2263808</v>
      </c>
      <c r="N6" s="60">
        <v>2263808</v>
      </c>
      <c r="O6" s="60">
        <v>59446483</v>
      </c>
      <c r="P6" s="60">
        <v>48620875</v>
      </c>
      <c r="Q6" s="60">
        <v>66258355</v>
      </c>
      <c r="R6" s="60">
        <v>66258355</v>
      </c>
      <c r="S6" s="60"/>
      <c r="T6" s="60"/>
      <c r="U6" s="60"/>
      <c r="V6" s="60"/>
      <c r="W6" s="60">
        <v>66258355</v>
      </c>
      <c r="X6" s="60">
        <v>-9139943</v>
      </c>
      <c r="Y6" s="60">
        <v>75398298</v>
      </c>
      <c r="Z6" s="140">
        <v>-824.93</v>
      </c>
      <c r="AA6" s="62">
        <v>-12186591</v>
      </c>
    </row>
    <row r="7" spans="1:27" ht="12.75">
      <c r="A7" s="249" t="s">
        <v>144</v>
      </c>
      <c r="B7" s="182"/>
      <c r="C7" s="155">
        <v>41069301</v>
      </c>
      <c r="D7" s="155"/>
      <c r="E7" s="59">
        <v>13895246</v>
      </c>
      <c r="F7" s="60">
        <v>13895246</v>
      </c>
      <c r="G7" s="60">
        <v>67646800</v>
      </c>
      <c r="H7" s="60">
        <v>56169515</v>
      </c>
      <c r="I7" s="60">
        <v>45857462</v>
      </c>
      <c r="J7" s="60">
        <v>45857462</v>
      </c>
      <c r="K7" s="60">
        <v>32295754</v>
      </c>
      <c r="L7" s="60">
        <v>31860998</v>
      </c>
      <c r="M7" s="60">
        <v>62073169</v>
      </c>
      <c r="N7" s="60">
        <v>62073169</v>
      </c>
      <c r="O7" s="60"/>
      <c r="P7" s="60"/>
      <c r="Q7" s="60"/>
      <c r="R7" s="60"/>
      <c r="S7" s="60"/>
      <c r="T7" s="60"/>
      <c r="U7" s="60"/>
      <c r="V7" s="60"/>
      <c r="W7" s="60"/>
      <c r="X7" s="60">
        <v>10421435</v>
      </c>
      <c r="Y7" s="60">
        <v>-10421435</v>
      </c>
      <c r="Z7" s="140">
        <v>-100</v>
      </c>
      <c r="AA7" s="62">
        <v>13895246</v>
      </c>
    </row>
    <row r="8" spans="1:27" ht="12.75">
      <c r="A8" s="249" t="s">
        <v>145</v>
      </c>
      <c r="B8" s="182"/>
      <c r="C8" s="155">
        <v>18172386</v>
      </c>
      <c r="D8" s="155"/>
      <c r="E8" s="59">
        <v>68940013</v>
      </c>
      <c r="F8" s="60">
        <v>68940013</v>
      </c>
      <c r="G8" s="60">
        <v>43393274</v>
      </c>
      <c r="H8" s="60">
        <v>31265277</v>
      </c>
      <c r="I8" s="60">
        <v>37018820</v>
      </c>
      <c r="J8" s="60">
        <v>37018820</v>
      </c>
      <c r="K8" s="60">
        <v>32466391</v>
      </c>
      <c r="L8" s="60">
        <v>29224596</v>
      </c>
      <c r="M8" s="60">
        <v>35509591</v>
      </c>
      <c r="N8" s="60">
        <v>35509591</v>
      </c>
      <c r="O8" s="60">
        <v>33291101</v>
      </c>
      <c r="P8" s="60">
        <v>32778748</v>
      </c>
      <c r="Q8" s="60">
        <v>31936172</v>
      </c>
      <c r="R8" s="60">
        <v>31936172</v>
      </c>
      <c r="S8" s="60"/>
      <c r="T8" s="60"/>
      <c r="U8" s="60"/>
      <c r="V8" s="60"/>
      <c r="W8" s="60">
        <v>31936172</v>
      </c>
      <c r="X8" s="60">
        <v>51705010</v>
      </c>
      <c r="Y8" s="60">
        <v>-19768838</v>
      </c>
      <c r="Z8" s="140">
        <v>-38.23</v>
      </c>
      <c r="AA8" s="62">
        <v>68940013</v>
      </c>
    </row>
    <row r="9" spans="1:27" ht="12.75">
      <c r="A9" s="249" t="s">
        <v>146</v>
      </c>
      <c r="B9" s="182"/>
      <c r="C9" s="155">
        <v>149255289</v>
      </c>
      <c r="D9" s="155"/>
      <c r="E9" s="59"/>
      <c r="F9" s="60"/>
      <c r="G9" s="60"/>
      <c r="H9" s="60">
        <v>5601375</v>
      </c>
      <c r="I9" s="60">
        <v>8082779</v>
      </c>
      <c r="J9" s="60">
        <v>8082779</v>
      </c>
      <c r="K9" s="60">
        <v>14610320</v>
      </c>
      <c r="L9" s="60">
        <v>20612055</v>
      </c>
      <c r="M9" s="60">
        <v>165024273</v>
      </c>
      <c r="N9" s="60">
        <v>165024273</v>
      </c>
      <c r="O9" s="60">
        <v>140316191</v>
      </c>
      <c r="P9" s="60">
        <v>140949775</v>
      </c>
      <c r="Q9" s="60">
        <v>142161614</v>
      </c>
      <c r="R9" s="60">
        <v>142161614</v>
      </c>
      <c r="S9" s="60"/>
      <c r="T9" s="60"/>
      <c r="U9" s="60"/>
      <c r="V9" s="60"/>
      <c r="W9" s="60">
        <v>142161614</v>
      </c>
      <c r="X9" s="60"/>
      <c r="Y9" s="60">
        <v>142161614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2254428</v>
      </c>
      <c r="D11" s="155"/>
      <c r="E11" s="59">
        <v>3500000</v>
      </c>
      <c r="F11" s="60">
        <v>3500000</v>
      </c>
      <c r="G11" s="60">
        <v>1942083</v>
      </c>
      <c r="H11" s="60">
        <v>2048729</v>
      </c>
      <c r="I11" s="60">
        <v>2060115</v>
      </c>
      <c r="J11" s="60">
        <v>2060115</v>
      </c>
      <c r="K11" s="60">
        <v>3184327</v>
      </c>
      <c r="L11" s="60">
        <v>3842392</v>
      </c>
      <c r="M11" s="60">
        <v>3444729</v>
      </c>
      <c r="N11" s="60">
        <v>3444729</v>
      </c>
      <c r="O11" s="60">
        <v>2255380</v>
      </c>
      <c r="P11" s="60">
        <v>1763824</v>
      </c>
      <c r="Q11" s="60">
        <v>3199087</v>
      </c>
      <c r="R11" s="60">
        <v>3199087</v>
      </c>
      <c r="S11" s="60"/>
      <c r="T11" s="60"/>
      <c r="U11" s="60"/>
      <c r="V11" s="60"/>
      <c r="W11" s="60">
        <v>3199087</v>
      </c>
      <c r="X11" s="60">
        <v>2625000</v>
      </c>
      <c r="Y11" s="60">
        <v>574087</v>
      </c>
      <c r="Z11" s="140">
        <v>21.87</v>
      </c>
      <c r="AA11" s="62">
        <v>3500000</v>
      </c>
    </row>
    <row r="12" spans="1:27" ht="12.75">
      <c r="A12" s="250" t="s">
        <v>56</v>
      </c>
      <c r="B12" s="251"/>
      <c r="C12" s="168">
        <f aca="true" t="shared" si="0" ref="C12:Y12">SUM(C6:C11)</f>
        <v>212354496</v>
      </c>
      <c r="D12" s="168">
        <f>SUM(D6:D11)</f>
        <v>0</v>
      </c>
      <c r="E12" s="72">
        <f t="shared" si="0"/>
        <v>74148668</v>
      </c>
      <c r="F12" s="73">
        <f t="shared" si="0"/>
        <v>74148668</v>
      </c>
      <c r="G12" s="73">
        <f t="shared" si="0"/>
        <v>128711944</v>
      </c>
      <c r="H12" s="73">
        <f t="shared" si="0"/>
        <v>99544263</v>
      </c>
      <c r="I12" s="73">
        <f t="shared" si="0"/>
        <v>93019176</v>
      </c>
      <c r="J12" s="73">
        <f t="shared" si="0"/>
        <v>93019176</v>
      </c>
      <c r="K12" s="73">
        <f t="shared" si="0"/>
        <v>97720733</v>
      </c>
      <c r="L12" s="73">
        <f t="shared" si="0"/>
        <v>89211160</v>
      </c>
      <c r="M12" s="73">
        <f t="shared" si="0"/>
        <v>268315570</v>
      </c>
      <c r="N12" s="73">
        <f t="shared" si="0"/>
        <v>268315570</v>
      </c>
      <c r="O12" s="73">
        <f t="shared" si="0"/>
        <v>235309155</v>
      </c>
      <c r="P12" s="73">
        <f t="shared" si="0"/>
        <v>224113222</v>
      </c>
      <c r="Q12" s="73">
        <f t="shared" si="0"/>
        <v>243555228</v>
      </c>
      <c r="R12" s="73">
        <f t="shared" si="0"/>
        <v>243555228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243555228</v>
      </c>
      <c r="X12" s="73">
        <f t="shared" si="0"/>
        <v>55611502</v>
      </c>
      <c r="Y12" s="73">
        <f t="shared" si="0"/>
        <v>187943726</v>
      </c>
      <c r="Z12" s="170">
        <f>+IF(X12&lt;&gt;0,+(Y12/X12)*100,0)</f>
        <v>337.95837055435044</v>
      </c>
      <c r="AA12" s="74">
        <f>SUM(AA6:AA11)</f>
        <v>74148668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42605000</v>
      </c>
      <c r="D17" s="155"/>
      <c r="E17" s="59">
        <v>38665000</v>
      </c>
      <c r="F17" s="60">
        <v>38665000</v>
      </c>
      <c r="G17" s="60">
        <v>38817000</v>
      </c>
      <c r="H17" s="60"/>
      <c r="I17" s="60">
        <v>42605000</v>
      </c>
      <c r="J17" s="60">
        <v>42605000</v>
      </c>
      <c r="K17" s="60">
        <v>42605000</v>
      </c>
      <c r="L17" s="60">
        <v>42605000</v>
      </c>
      <c r="M17" s="60">
        <v>42605000</v>
      </c>
      <c r="N17" s="60">
        <v>42605000</v>
      </c>
      <c r="O17" s="60">
        <v>42605000</v>
      </c>
      <c r="P17" s="60">
        <v>42605000</v>
      </c>
      <c r="Q17" s="60">
        <v>42605000</v>
      </c>
      <c r="R17" s="60">
        <v>42605000</v>
      </c>
      <c r="S17" s="60"/>
      <c r="T17" s="60"/>
      <c r="U17" s="60"/>
      <c r="V17" s="60"/>
      <c r="W17" s="60">
        <v>42605000</v>
      </c>
      <c r="X17" s="60">
        <v>28998750</v>
      </c>
      <c r="Y17" s="60">
        <v>13606250</v>
      </c>
      <c r="Z17" s="140">
        <v>46.92</v>
      </c>
      <c r="AA17" s="62">
        <v>38665000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433016412</v>
      </c>
      <c r="D19" s="155"/>
      <c r="E19" s="59">
        <v>398571104</v>
      </c>
      <c r="F19" s="60">
        <v>398571104</v>
      </c>
      <c r="G19" s="60">
        <v>434171316</v>
      </c>
      <c r="H19" s="60">
        <v>477721716</v>
      </c>
      <c r="I19" s="60">
        <v>435410435</v>
      </c>
      <c r="J19" s="60">
        <v>435410435</v>
      </c>
      <c r="K19" s="60">
        <v>436753717</v>
      </c>
      <c r="L19" s="60">
        <v>432410031</v>
      </c>
      <c r="M19" s="60">
        <v>435259949</v>
      </c>
      <c r="N19" s="60">
        <v>435259949</v>
      </c>
      <c r="O19" s="60">
        <v>428080710</v>
      </c>
      <c r="P19" s="60">
        <v>435642493</v>
      </c>
      <c r="Q19" s="60">
        <v>431161196</v>
      </c>
      <c r="R19" s="60">
        <v>431161196</v>
      </c>
      <c r="S19" s="60"/>
      <c r="T19" s="60"/>
      <c r="U19" s="60"/>
      <c r="V19" s="60"/>
      <c r="W19" s="60">
        <v>431161196</v>
      </c>
      <c r="X19" s="60">
        <v>298928328</v>
      </c>
      <c r="Y19" s="60">
        <v>132232868</v>
      </c>
      <c r="Z19" s="140">
        <v>44.24</v>
      </c>
      <c r="AA19" s="62">
        <v>398571104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867800</v>
      </c>
      <c r="D22" s="155"/>
      <c r="E22" s="59">
        <v>1424284</v>
      </c>
      <c r="F22" s="60">
        <v>1424284</v>
      </c>
      <c r="G22" s="60">
        <v>867800</v>
      </c>
      <c r="H22" s="60">
        <v>867800</v>
      </c>
      <c r="I22" s="60">
        <v>867800</v>
      </c>
      <c r="J22" s="60">
        <v>867800</v>
      </c>
      <c r="K22" s="60">
        <v>867800</v>
      </c>
      <c r="L22" s="60">
        <v>764977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1068213</v>
      </c>
      <c r="Y22" s="60">
        <v>-1068213</v>
      </c>
      <c r="Z22" s="140">
        <v>-100</v>
      </c>
      <c r="AA22" s="62">
        <v>1424284</v>
      </c>
    </row>
    <row r="23" spans="1:27" ht="12.75">
      <c r="A23" s="249" t="s">
        <v>158</v>
      </c>
      <c r="B23" s="182"/>
      <c r="C23" s="155">
        <v>355590</v>
      </c>
      <c r="D23" s="155"/>
      <c r="E23" s="59">
        <v>313956</v>
      </c>
      <c r="F23" s="60">
        <v>313956</v>
      </c>
      <c r="G23" s="159"/>
      <c r="H23" s="159"/>
      <c r="I23" s="159"/>
      <c r="J23" s="60"/>
      <c r="K23" s="159"/>
      <c r="L23" s="159"/>
      <c r="M23" s="60">
        <v>355590</v>
      </c>
      <c r="N23" s="159">
        <v>355590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235467</v>
      </c>
      <c r="Y23" s="159">
        <v>-235467</v>
      </c>
      <c r="Z23" s="141">
        <v>-100</v>
      </c>
      <c r="AA23" s="225">
        <v>313956</v>
      </c>
    </row>
    <row r="24" spans="1:27" ht="12.75">
      <c r="A24" s="250" t="s">
        <v>57</v>
      </c>
      <c r="B24" s="253"/>
      <c r="C24" s="168">
        <f aca="true" t="shared" si="1" ref="C24:Y24">SUM(C15:C23)</f>
        <v>476844802</v>
      </c>
      <c r="D24" s="168">
        <f>SUM(D15:D23)</f>
        <v>0</v>
      </c>
      <c r="E24" s="76">
        <f t="shared" si="1"/>
        <v>438974344</v>
      </c>
      <c r="F24" s="77">
        <f t="shared" si="1"/>
        <v>438974344</v>
      </c>
      <c r="G24" s="77">
        <f t="shared" si="1"/>
        <v>473856116</v>
      </c>
      <c r="H24" s="77">
        <f t="shared" si="1"/>
        <v>478589516</v>
      </c>
      <c r="I24" s="77">
        <f t="shared" si="1"/>
        <v>478883235</v>
      </c>
      <c r="J24" s="77">
        <f t="shared" si="1"/>
        <v>478883235</v>
      </c>
      <c r="K24" s="77">
        <f t="shared" si="1"/>
        <v>480226517</v>
      </c>
      <c r="L24" s="77">
        <f t="shared" si="1"/>
        <v>475780008</v>
      </c>
      <c r="M24" s="77">
        <f t="shared" si="1"/>
        <v>478220539</v>
      </c>
      <c r="N24" s="77">
        <f t="shared" si="1"/>
        <v>478220539</v>
      </c>
      <c r="O24" s="77">
        <f t="shared" si="1"/>
        <v>470685710</v>
      </c>
      <c r="P24" s="77">
        <f t="shared" si="1"/>
        <v>478247493</v>
      </c>
      <c r="Q24" s="77">
        <f t="shared" si="1"/>
        <v>473766196</v>
      </c>
      <c r="R24" s="77">
        <f t="shared" si="1"/>
        <v>473766196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473766196</v>
      </c>
      <c r="X24" s="77">
        <f t="shared" si="1"/>
        <v>329230758</v>
      </c>
      <c r="Y24" s="77">
        <f t="shared" si="1"/>
        <v>144535438</v>
      </c>
      <c r="Z24" s="212">
        <f>+IF(X24&lt;&gt;0,+(Y24/X24)*100,0)</f>
        <v>43.90095229194838</v>
      </c>
      <c r="AA24" s="79">
        <f>SUM(AA15:AA23)</f>
        <v>438974344</v>
      </c>
    </row>
    <row r="25" spans="1:27" ht="12.75">
      <c r="A25" s="250" t="s">
        <v>159</v>
      </c>
      <c r="B25" s="251"/>
      <c r="C25" s="168">
        <f aca="true" t="shared" si="2" ref="C25:Y25">+C12+C24</f>
        <v>689199298</v>
      </c>
      <c r="D25" s="168">
        <f>+D12+D24</f>
        <v>0</v>
      </c>
      <c r="E25" s="72">
        <f t="shared" si="2"/>
        <v>513123012</v>
      </c>
      <c r="F25" s="73">
        <f t="shared" si="2"/>
        <v>513123012</v>
      </c>
      <c r="G25" s="73">
        <f t="shared" si="2"/>
        <v>602568060</v>
      </c>
      <c r="H25" s="73">
        <f t="shared" si="2"/>
        <v>578133779</v>
      </c>
      <c r="I25" s="73">
        <f t="shared" si="2"/>
        <v>571902411</v>
      </c>
      <c r="J25" s="73">
        <f t="shared" si="2"/>
        <v>571902411</v>
      </c>
      <c r="K25" s="73">
        <f t="shared" si="2"/>
        <v>577947250</v>
      </c>
      <c r="L25" s="73">
        <f t="shared" si="2"/>
        <v>564991168</v>
      </c>
      <c r="M25" s="73">
        <f t="shared" si="2"/>
        <v>746536109</v>
      </c>
      <c r="N25" s="73">
        <f t="shared" si="2"/>
        <v>746536109</v>
      </c>
      <c r="O25" s="73">
        <f t="shared" si="2"/>
        <v>705994865</v>
      </c>
      <c r="P25" s="73">
        <f t="shared" si="2"/>
        <v>702360715</v>
      </c>
      <c r="Q25" s="73">
        <f t="shared" si="2"/>
        <v>717321424</v>
      </c>
      <c r="R25" s="73">
        <f t="shared" si="2"/>
        <v>717321424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717321424</v>
      </c>
      <c r="X25" s="73">
        <f t="shared" si="2"/>
        <v>384842260</v>
      </c>
      <c r="Y25" s="73">
        <f t="shared" si="2"/>
        <v>332479164</v>
      </c>
      <c r="Z25" s="170">
        <f>+IF(X25&lt;&gt;0,+(Y25/X25)*100,0)</f>
        <v>86.39362111635037</v>
      </c>
      <c r="AA25" s="74">
        <f>+AA12+AA24</f>
        <v>513123012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19346392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>
        <v>6916366</v>
      </c>
      <c r="P30" s="60">
        <v>6529895</v>
      </c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2377132</v>
      </c>
      <c r="D31" s="155"/>
      <c r="E31" s="59">
        <v>2429000</v>
      </c>
      <c r="F31" s="60">
        <v>2429000</v>
      </c>
      <c r="G31" s="60"/>
      <c r="H31" s="60"/>
      <c r="I31" s="60">
        <v>2055803</v>
      </c>
      <c r="J31" s="60">
        <v>2055803</v>
      </c>
      <c r="K31" s="60">
        <v>2045213</v>
      </c>
      <c r="L31" s="60">
        <v>2461267</v>
      </c>
      <c r="M31" s="60">
        <v>2052353</v>
      </c>
      <c r="N31" s="60">
        <v>2052353</v>
      </c>
      <c r="O31" s="60">
        <v>2467248</v>
      </c>
      <c r="P31" s="60">
        <v>2417490</v>
      </c>
      <c r="Q31" s="60">
        <v>2442690</v>
      </c>
      <c r="R31" s="60">
        <v>2442690</v>
      </c>
      <c r="S31" s="60"/>
      <c r="T31" s="60"/>
      <c r="U31" s="60"/>
      <c r="V31" s="60"/>
      <c r="W31" s="60">
        <v>2442690</v>
      </c>
      <c r="X31" s="60">
        <v>1821750</v>
      </c>
      <c r="Y31" s="60">
        <v>620940</v>
      </c>
      <c r="Z31" s="140">
        <v>34.08</v>
      </c>
      <c r="AA31" s="62">
        <v>2429000</v>
      </c>
    </row>
    <row r="32" spans="1:27" ht="12.75">
      <c r="A32" s="249" t="s">
        <v>164</v>
      </c>
      <c r="B32" s="182"/>
      <c r="C32" s="155">
        <v>54265871</v>
      </c>
      <c r="D32" s="155"/>
      <c r="E32" s="59">
        <v>11672000</v>
      </c>
      <c r="F32" s="60">
        <v>11672000</v>
      </c>
      <c r="G32" s="60">
        <v>31040939</v>
      </c>
      <c r="H32" s="60">
        <v>50646548</v>
      </c>
      <c r="I32" s="60">
        <v>95840760</v>
      </c>
      <c r="J32" s="60">
        <v>95840760</v>
      </c>
      <c r="K32" s="60">
        <v>53824737</v>
      </c>
      <c r="L32" s="60">
        <v>27899395</v>
      </c>
      <c r="M32" s="60">
        <v>73987347</v>
      </c>
      <c r="N32" s="60">
        <v>73987347</v>
      </c>
      <c r="O32" s="60">
        <v>68322487</v>
      </c>
      <c r="P32" s="60">
        <v>72047950</v>
      </c>
      <c r="Q32" s="60">
        <v>67195459</v>
      </c>
      <c r="R32" s="60">
        <v>67195459</v>
      </c>
      <c r="S32" s="60"/>
      <c r="T32" s="60"/>
      <c r="U32" s="60"/>
      <c r="V32" s="60"/>
      <c r="W32" s="60">
        <v>67195459</v>
      </c>
      <c r="X32" s="60">
        <v>8754000</v>
      </c>
      <c r="Y32" s="60">
        <v>58441459</v>
      </c>
      <c r="Z32" s="140">
        <v>667.6</v>
      </c>
      <c r="AA32" s="62">
        <v>11672000</v>
      </c>
    </row>
    <row r="33" spans="1:27" ht="12.75">
      <c r="A33" s="249" t="s">
        <v>165</v>
      </c>
      <c r="B33" s="182"/>
      <c r="C33" s="155">
        <v>251533</v>
      </c>
      <c r="D33" s="155"/>
      <c r="E33" s="59">
        <v>14715000</v>
      </c>
      <c r="F33" s="60">
        <v>14715000</v>
      </c>
      <c r="G33" s="60">
        <v>21957823</v>
      </c>
      <c r="H33" s="60">
        <v>27852211</v>
      </c>
      <c r="I33" s="60">
        <v>27852211</v>
      </c>
      <c r="J33" s="60">
        <v>27852211</v>
      </c>
      <c r="K33" s="60">
        <v>76012341</v>
      </c>
      <c r="L33" s="60">
        <v>27852211</v>
      </c>
      <c r="M33" s="60">
        <v>27852211</v>
      </c>
      <c r="N33" s="60">
        <v>27852211</v>
      </c>
      <c r="O33" s="60">
        <v>251533</v>
      </c>
      <c r="P33" s="60">
        <v>3484417</v>
      </c>
      <c r="Q33" s="60"/>
      <c r="R33" s="60"/>
      <c r="S33" s="60"/>
      <c r="T33" s="60"/>
      <c r="U33" s="60"/>
      <c r="V33" s="60"/>
      <c r="W33" s="60"/>
      <c r="X33" s="60">
        <v>11036250</v>
      </c>
      <c r="Y33" s="60">
        <v>-11036250</v>
      </c>
      <c r="Z33" s="140">
        <v>-100</v>
      </c>
      <c r="AA33" s="62">
        <v>14715000</v>
      </c>
    </row>
    <row r="34" spans="1:27" ht="12.75">
      <c r="A34" s="250" t="s">
        <v>58</v>
      </c>
      <c r="B34" s="251"/>
      <c r="C34" s="168">
        <f aca="true" t="shared" si="3" ref="C34:Y34">SUM(C29:C33)</f>
        <v>76240928</v>
      </c>
      <c r="D34" s="168">
        <f>SUM(D29:D33)</f>
        <v>0</v>
      </c>
      <c r="E34" s="72">
        <f t="shared" si="3"/>
        <v>28816000</v>
      </c>
      <c r="F34" s="73">
        <f t="shared" si="3"/>
        <v>28816000</v>
      </c>
      <c r="G34" s="73">
        <f t="shared" si="3"/>
        <v>52998762</v>
      </c>
      <c r="H34" s="73">
        <f t="shared" si="3"/>
        <v>78498759</v>
      </c>
      <c r="I34" s="73">
        <f t="shared" si="3"/>
        <v>125748774</v>
      </c>
      <c r="J34" s="73">
        <f t="shared" si="3"/>
        <v>125748774</v>
      </c>
      <c r="K34" s="73">
        <f t="shared" si="3"/>
        <v>131882291</v>
      </c>
      <c r="L34" s="73">
        <f t="shared" si="3"/>
        <v>58212873</v>
      </c>
      <c r="M34" s="73">
        <f t="shared" si="3"/>
        <v>103891911</v>
      </c>
      <c r="N34" s="73">
        <f t="shared" si="3"/>
        <v>103891911</v>
      </c>
      <c r="O34" s="73">
        <f t="shared" si="3"/>
        <v>77957634</v>
      </c>
      <c r="P34" s="73">
        <f t="shared" si="3"/>
        <v>84479752</v>
      </c>
      <c r="Q34" s="73">
        <f t="shared" si="3"/>
        <v>69638149</v>
      </c>
      <c r="R34" s="73">
        <f t="shared" si="3"/>
        <v>69638149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69638149</v>
      </c>
      <c r="X34" s="73">
        <f t="shared" si="3"/>
        <v>21612000</v>
      </c>
      <c r="Y34" s="73">
        <f t="shared" si="3"/>
        <v>48026149</v>
      </c>
      <c r="Z34" s="170">
        <f>+IF(X34&lt;&gt;0,+(Y34/X34)*100,0)</f>
        <v>222.21982694799186</v>
      </c>
      <c r="AA34" s="74">
        <f>SUM(AA29:AA33)</f>
        <v>28816000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6319974</v>
      </c>
      <c r="D37" s="155"/>
      <c r="E37" s="59">
        <v>5500000</v>
      </c>
      <c r="F37" s="60">
        <v>5500000</v>
      </c>
      <c r="G37" s="60">
        <v>25279895</v>
      </c>
      <c r="H37" s="60">
        <v>6529895</v>
      </c>
      <c r="I37" s="60">
        <v>6529895</v>
      </c>
      <c r="J37" s="60">
        <v>6529895</v>
      </c>
      <c r="K37" s="60">
        <v>6529895</v>
      </c>
      <c r="L37" s="60">
        <v>6529895</v>
      </c>
      <c r="M37" s="60">
        <v>6529895</v>
      </c>
      <c r="N37" s="60">
        <v>6529895</v>
      </c>
      <c r="O37" s="60"/>
      <c r="P37" s="60"/>
      <c r="Q37" s="60">
        <v>6529895</v>
      </c>
      <c r="R37" s="60">
        <v>6529895</v>
      </c>
      <c r="S37" s="60"/>
      <c r="T37" s="60"/>
      <c r="U37" s="60"/>
      <c r="V37" s="60"/>
      <c r="W37" s="60">
        <v>6529895</v>
      </c>
      <c r="X37" s="60">
        <v>4125000</v>
      </c>
      <c r="Y37" s="60">
        <v>2404895</v>
      </c>
      <c r="Z37" s="140">
        <v>58.3</v>
      </c>
      <c r="AA37" s="62">
        <v>5500000</v>
      </c>
    </row>
    <row r="38" spans="1:27" ht="12.75">
      <c r="A38" s="249" t="s">
        <v>165</v>
      </c>
      <c r="B38" s="182"/>
      <c r="C38" s="155">
        <v>19223588</v>
      </c>
      <c r="D38" s="155"/>
      <c r="E38" s="59">
        <v>14715000</v>
      </c>
      <c r="F38" s="60">
        <v>14715000</v>
      </c>
      <c r="G38" s="60">
        <v>76252877</v>
      </c>
      <c r="H38" s="60">
        <v>53596502</v>
      </c>
      <c r="I38" s="60">
        <v>115119</v>
      </c>
      <c r="J38" s="60">
        <v>115119</v>
      </c>
      <c r="K38" s="60">
        <v>26441</v>
      </c>
      <c r="L38" s="60">
        <v>47849429</v>
      </c>
      <c r="M38" s="60">
        <v>131764440</v>
      </c>
      <c r="N38" s="60">
        <v>131764440</v>
      </c>
      <c r="O38" s="60">
        <v>19827428</v>
      </c>
      <c r="P38" s="60">
        <v>16594544</v>
      </c>
      <c r="Q38" s="60">
        <v>20078961</v>
      </c>
      <c r="R38" s="60">
        <v>20078961</v>
      </c>
      <c r="S38" s="60"/>
      <c r="T38" s="60"/>
      <c r="U38" s="60"/>
      <c r="V38" s="60"/>
      <c r="W38" s="60">
        <v>20078961</v>
      </c>
      <c r="X38" s="60">
        <v>11036250</v>
      </c>
      <c r="Y38" s="60">
        <v>9042711</v>
      </c>
      <c r="Z38" s="140">
        <v>81.94</v>
      </c>
      <c r="AA38" s="62">
        <v>14715000</v>
      </c>
    </row>
    <row r="39" spans="1:27" ht="12.75">
      <c r="A39" s="250" t="s">
        <v>59</v>
      </c>
      <c r="B39" s="253"/>
      <c r="C39" s="168">
        <f aca="true" t="shared" si="4" ref="C39:Y39">SUM(C37:C38)</f>
        <v>25543562</v>
      </c>
      <c r="D39" s="168">
        <f>SUM(D37:D38)</f>
        <v>0</v>
      </c>
      <c r="E39" s="76">
        <f t="shared" si="4"/>
        <v>20215000</v>
      </c>
      <c r="F39" s="77">
        <f t="shared" si="4"/>
        <v>20215000</v>
      </c>
      <c r="G39" s="77">
        <f t="shared" si="4"/>
        <v>101532772</v>
      </c>
      <c r="H39" s="77">
        <f t="shared" si="4"/>
        <v>60126397</v>
      </c>
      <c r="I39" s="77">
        <f t="shared" si="4"/>
        <v>6645014</v>
      </c>
      <c r="J39" s="77">
        <f t="shared" si="4"/>
        <v>6645014</v>
      </c>
      <c r="K39" s="77">
        <f t="shared" si="4"/>
        <v>6556336</v>
      </c>
      <c r="L39" s="77">
        <f t="shared" si="4"/>
        <v>54379324</v>
      </c>
      <c r="M39" s="77">
        <f t="shared" si="4"/>
        <v>138294335</v>
      </c>
      <c r="N39" s="77">
        <f t="shared" si="4"/>
        <v>138294335</v>
      </c>
      <c r="O39" s="77">
        <f t="shared" si="4"/>
        <v>19827428</v>
      </c>
      <c r="P39" s="77">
        <f t="shared" si="4"/>
        <v>16594544</v>
      </c>
      <c r="Q39" s="77">
        <f t="shared" si="4"/>
        <v>26608856</v>
      </c>
      <c r="R39" s="77">
        <f t="shared" si="4"/>
        <v>26608856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26608856</v>
      </c>
      <c r="X39" s="77">
        <f t="shared" si="4"/>
        <v>15161250</v>
      </c>
      <c r="Y39" s="77">
        <f t="shared" si="4"/>
        <v>11447606</v>
      </c>
      <c r="Z39" s="212">
        <f>+IF(X39&lt;&gt;0,+(Y39/X39)*100,0)</f>
        <v>75.50568719597659</v>
      </c>
      <c r="AA39" s="79">
        <f>SUM(AA37:AA38)</f>
        <v>20215000</v>
      </c>
    </row>
    <row r="40" spans="1:27" ht="12.75">
      <c r="A40" s="250" t="s">
        <v>167</v>
      </c>
      <c r="B40" s="251"/>
      <c r="C40" s="168">
        <f aca="true" t="shared" si="5" ref="C40:Y40">+C34+C39</f>
        <v>101784490</v>
      </c>
      <c r="D40" s="168">
        <f>+D34+D39</f>
        <v>0</v>
      </c>
      <c r="E40" s="72">
        <f t="shared" si="5"/>
        <v>49031000</v>
      </c>
      <c r="F40" s="73">
        <f t="shared" si="5"/>
        <v>49031000</v>
      </c>
      <c r="G40" s="73">
        <f t="shared" si="5"/>
        <v>154531534</v>
      </c>
      <c r="H40" s="73">
        <f t="shared" si="5"/>
        <v>138625156</v>
      </c>
      <c r="I40" s="73">
        <f t="shared" si="5"/>
        <v>132393788</v>
      </c>
      <c r="J40" s="73">
        <f t="shared" si="5"/>
        <v>132393788</v>
      </c>
      <c r="K40" s="73">
        <f t="shared" si="5"/>
        <v>138438627</v>
      </c>
      <c r="L40" s="73">
        <f t="shared" si="5"/>
        <v>112592197</v>
      </c>
      <c r="M40" s="73">
        <f t="shared" si="5"/>
        <v>242186246</v>
      </c>
      <c r="N40" s="73">
        <f t="shared" si="5"/>
        <v>242186246</v>
      </c>
      <c r="O40" s="73">
        <f t="shared" si="5"/>
        <v>97785062</v>
      </c>
      <c r="P40" s="73">
        <f t="shared" si="5"/>
        <v>101074296</v>
      </c>
      <c r="Q40" s="73">
        <f t="shared" si="5"/>
        <v>96247005</v>
      </c>
      <c r="R40" s="73">
        <f t="shared" si="5"/>
        <v>96247005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96247005</v>
      </c>
      <c r="X40" s="73">
        <f t="shared" si="5"/>
        <v>36773250</v>
      </c>
      <c r="Y40" s="73">
        <f t="shared" si="5"/>
        <v>59473755</v>
      </c>
      <c r="Z40" s="170">
        <f>+IF(X40&lt;&gt;0,+(Y40/X40)*100,0)</f>
        <v>161.73102730925334</v>
      </c>
      <c r="AA40" s="74">
        <f>+AA34+AA39</f>
        <v>49031000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587414808</v>
      </c>
      <c r="D42" s="257">
        <f>+D25-D40</f>
        <v>0</v>
      </c>
      <c r="E42" s="258">
        <f t="shared" si="6"/>
        <v>464092012</v>
      </c>
      <c r="F42" s="259">
        <f t="shared" si="6"/>
        <v>464092012</v>
      </c>
      <c r="G42" s="259">
        <f t="shared" si="6"/>
        <v>448036526</v>
      </c>
      <c r="H42" s="259">
        <f t="shared" si="6"/>
        <v>439508623</v>
      </c>
      <c r="I42" s="259">
        <f t="shared" si="6"/>
        <v>439508623</v>
      </c>
      <c r="J42" s="259">
        <f t="shared" si="6"/>
        <v>439508623</v>
      </c>
      <c r="K42" s="259">
        <f t="shared" si="6"/>
        <v>439508623</v>
      </c>
      <c r="L42" s="259">
        <f t="shared" si="6"/>
        <v>452398971</v>
      </c>
      <c r="M42" s="259">
        <f t="shared" si="6"/>
        <v>504349863</v>
      </c>
      <c r="N42" s="259">
        <f t="shared" si="6"/>
        <v>504349863</v>
      </c>
      <c r="O42" s="259">
        <f t="shared" si="6"/>
        <v>608209803</v>
      </c>
      <c r="P42" s="259">
        <f t="shared" si="6"/>
        <v>601286419</v>
      </c>
      <c r="Q42" s="259">
        <f t="shared" si="6"/>
        <v>621074419</v>
      </c>
      <c r="R42" s="259">
        <f t="shared" si="6"/>
        <v>621074419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621074419</v>
      </c>
      <c r="X42" s="259">
        <f t="shared" si="6"/>
        <v>348069010</v>
      </c>
      <c r="Y42" s="259">
        <f t="shared" si="6"/>
        <v>273005409</v>
      </c>
      <c r="Z42" s="260">
        <f>+IF(X42&lt;&gt;0,+(Y42/X42)*100,0)</f>
        <v>78.43427629480718</v>
      </c>
      <c r="AA42" s="261">
        <f>+AA25-AA40</f>
        <v>464092012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577716043</v>
      </c>
      <c r="D45" s="155"/>
      <c r="E45" s="59">
        <v>452092012</v>
      </c>
      <c r="F45" s="60">
        <v>452092012</v>
      </c>
      <c r="G45" s="60">
        <v>444177884</v>
      </c>
      <c r="H45" s="60">
        <v>435649981</v>
      </c>
      <c r="I45" s="60">
        <v>435649981</v>
      </c>
      <c r="J45" s="60">
        <v>435649981</v>
      </c>
      <c r="K45" s="60">
        <v>435649981</v>
      </c>
      <c r="L45" s="60">
        <v>448540329</v>
      </c>
      <c r="M45" s="60">
        <v>500491221</v>
      </c>
      <c r="N45" s="60">
        <v>500491221</v>
      </c>
      <c r="O45" s="60">
        <v>598511038</v>
      </c>
      <c r="P45" s="60">
        <v>591587654</v>
      </c>
      <c r="Q45" s="60">
        <v>611375654</v>
      </c>
      <c r="R45" s="60">
        <v>611375654</v>
      </c>
      <c r="S45" s="60"/>
      <c r="T45" s="60"/>
      <c r="U45" s="60"/>
      <c r="V45" s="60"/>
      <c r="W45" s="60">
        <v>611375654</v>
      </c>
      <c r="X45" s="60">
        <v>339069009</v>
      </c>
      <c r="Y45" s="60">
        <v>272306645</v>
      </c>
      <c r="Z45" s="139">
        <v>80.31</v>
      </c>
      <c r="AA45" s="62">
        <v>452092012</v>
      </c>
    </row>
    <row r="46" spans="1:27" ht="12.75">
      <c r="A46" s="249" t="s">
        <v>171</v>
      </c>
      <c r="B46" s="182"/>
      <c r="C46" s="155">
        <v>9698765</v>
      </c>
      <c r="D46" s="155"/>
      <c r="E46" s="59">
        <v>12000000</v>
      </c>
      <c r="F46" s="60">
        <v>12000000</v>
      </c>
      <c r="G46" s="60">
        <v>3858642</v>
      </c>
      <c r="H46" s="60">
        <v>3858642</v>
      </c>
      <c r="I46" s="60">
        <v>3858642</v>
      </c>
      <c r="J46" s="60">
        <v>3858642</v>
      </c>
      <c r="K46" s="60">
        <v>3858642</v>
      </c>
      <c r="L46" s="60">
        <v>3858642</v>
      </c>
      <c r="M46" s="60">
        <v>3858642</v>
      </c>
      <c r="N46" s="60">
        <v>3858642</v>
      </c>
      <c r="O46" s="60">
        <v>9698765</v>
      </c>
      <c r="P46" s="60">
        <v>9698765</v>
      </c>
      <c r="Q46" s="60">
        <v>9698765</v>
      </c>
      <c r="R46" s="60">
        <v>9698765</v>
      </c>
      <c r="S46" s="60"/>
      <c r="T46" s="60"/>
      <c r="U46" s="60"/>
      <c r="V46" s="60"/>
      <c r="W46" s="60">
        <v>9698765</v>
      </c>
      <c r="X46" s="60">
        <v>9000000</v>
      </c>
      <c r="Y46" s="60">
        <v>698765</v>
      </c>
      <c r="Z46" s="139">
        <v>7.76</v>
      </c>
      <c r="AA46" s="62">
        <v>12000000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587414808</v>
      </c>
      <c r="D48" s="217">
        <f>SUM(D45:D47)</f>
        <v>0</v>
      </c>
      <c r="E48" s="264">
        <f t="shared" si="7"/>
        <v>464092012</v>
      </c>
      <c r="F48" s="219">
        <f t="shared" si="7"/>
        <v>464092012</v>
      </c>
      <c r="G48" s="219">
        <f t="shared" si="7"/>
        <v>448036526</v>
      </c>
      <c r="H48" s="219">
        <f t="shared" si="7"/>
        <v>439508623</v>
      </c>
      <c r="I48" s="219">
        <f t="shared" si="7"/>
        <v>439508623</v>
      </c>
      <c r="J48" s="219">
        <f t="shared" si="7"/>
        <v>439508623</v>
      </c>
      <c r="K48" s="219">
        <f t="shared" si="7"/>
        <v>439508623</v>
      </c>
      <c r="L48" s="219">
        <f t="shared" si="7"/>
        <v>452398971</v>
      </c>
      <c r="M48" s="219">
        <f t="shared" si="7"/>
        <v>504349863</v>
      </c>
      <c r="N48" s="219">
        <f t="shared" si="7"/>
        <v>504349863</v>
      </c>
      <c r="O48" s="219">
        <f t="shared" si="7"/>
        <v>608209803</v>
      </c>
      <c r="P48" s="219">
        <f t="shared" si="7"/>
        <v>601286419</v>
      </c>
      <c r="Q48" s="219">
        <f t="shared" si="7"/>
        <v>621074419</v>
      </c>
      <c r="R48" s="219">
        <f t="shared" si="7"/>
        <v>621074419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621074419</v>
      </c>
      <c r="X48" s="219">
        <f t="shared" si="7"/>
        <v>348069009</v>
      </c>
      <c r="Y48" s="219">
        <f t="shared" si="7"/>
        <v>273005410</v>
      </c>
      <c r="Z48" s="265">
        <f>+IF(X48&lt;&gt;0,+(Y48/X48)*100,0)</f>
        <v>78.43427680744769</v>
      </c>
      <c r="AA48" s="232">
        <f>SUM(AA45:AA47)</f>
        <v>464092012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33152667</v>
      </c>
      <c r="D6" s="155"/>
      <c r="E6" s="59">
        <v>28404000</v>
      </c>
      <c r="F6" s="60">
        <v>28404000</v>
      </c>
      <c r="G6" s="60">
        <v>2980500</v>
      </c>
      <c r="H6" s="60">
        <v>2949726</v>
      </c>
      <c r="I6" s="60">
        <v>4075124</v>
      </c>
      <c r="J6" s="60">
        <v>10005350</v>
      </c>
      <c r="K6" s="60"/>
      <c r="L6" s="60"/>
      <c r="M6" s="60"/>
      <c r="N6" s="60"/>
      <c r="O6" s="60"/>
      <c r="P6" s="60"/>
      <c r="Q6" s="60">
        <v>304761</v>
      </c>
      <c r="R6" s="60">
        <v>304761</v>
      </c>
      <c r="S6" s="60"/>
      <c r="T6" s="60"/>
      <c r="U6" s="60"/>
      <c r="V6" s="60"/>
      <c r="W6" s="60">
        <v>10310111</v>
      </c>
      <c r="X6" s="60">
        <v>21303000</v>
      </c>
      <c r="Y6" s="60">
        <v>-10992889</v>
      </c>
      <c r="Z6" s="140">
        <v>-51.6</v>
      </c>
      <c r="AA6" s="62">
        <v>28404000</v>
      </c>
    </row>
    <row r="7" spans="1:27" ht="12.75">
      <c r="A7" s="249" t="s">
        <v>32</v>
      </c>
      <c r="B7" s="182"/>
      <c r="C7" s="155">
        <v>67196152</v>
      </c>
      <c r="D7" s="155"/>
      <c r="E7" s="59">
        <v>64097700</v>
      </c>
      <c r="F7" s="60">
        <v>64097700</v>
      </c>
      <c r="G7" s="60">
        <v>4442129</v>
      </c>
      <c r="H7" s="60">
        <v>4818440</v>
      </c>
      <c r="I7" s="60">
        <v>6041814</v>
      </c>
      <c r="J7" s="60">
        <v>15302383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15302383</v>
      </c>
      <c r="X7" s="60">
        <v>48073275</v>
      </c>
      <c r="Y7" s="60">
        <v>-32770892</v>
      </c>
      <c r="Z7" s="140">
        <v>-68.17</v>
      </c>
      <c r="AA7" s="62">
        <v>64097700</v>
      </c>
    </row>
    <row r="8" spans="1:27" ht="12.75">
      <c r="A8" s="249" t="s">
        <v>178</v>
      </c>
      <c r="B8" s="182"/>
      <c r="C8" s="155"/>
      <c r="D8" s="155"/>
      <c r="E8" s="59">
        <v>9840968</v>
      </c>
      <c r="F8" s="60">
        <v>9840968</v>
      </c>
      <c r="G8" s="60">
        <v>308473</v>
      </c>
      <c r="H8" s="60">
        <v>323851</v>
      </c>
      <c r="I8" s="60">
        <v>3655</v>
      </c>
      <c r="J8" s="60">
        <v>635979</v>
      </c>
      <c r="K8" s="60"/>
      <c r="L8" s="60"/>
      <c r="M8" s="60"/>
      <c r="N8" s="60"/>
      <c r="O8" s="60"/>
      <c r="P8" s="60">
        <v>487470</v>
      </c>
      <c r="Q8" s="60">
        <v>1776369</v>
      </c>
      <c r="R8" s="60">
        <v>2263839</v>
      </c>
      <c r="S8" s="60"/>
      <c r="T8" s="60"/>
      <c r="U8" s="60"/>
      <c r="V8" s="60"/>
      <c r="W8" s="60">
        <v>2899818</v>
      </c>
      <c r="X8" s="60">
        <v>7414976</v>
      </c>
      <c r="Y8" s="60">
        <v>-4515158</v>
      </c>
      <c r="Z8" s="140">
        <v>-60.89</v>
      </c>
      <c r="AA8" s="62">
        <v>9840968</v>
      </c>
    </row>
    <row r="9" spans="1:27" ht="12.75">
      <c r="A9" s="249" t="s">
        <v>179</v>
      </c>
      <c r="B9" s="182"/>
      <c r="C9" s="155">
        <v>194781886</v>
      </c>
      <c r="D9" s="155"/>
      <c r="E9" s="59">
        <v>131542000</v>
      </c>
      <c r="F9" s="60">
        <v>131542000</v>
      </c>
      <c r="G9" s="60">
        <v>39494000</v>
      </c>
      <c r="H9" s="60">
        <v>912176</v>
      </c>
      <c r="I9" s="60"/>
      <c r="J9" s="60">
        <v>40406176</v>
      </c>
      <c r="K9" s="60"/>
      <c r="L9" s="60"/>
      <c r="M9" s="60"/>
      <c r="N9" s="60"/>
      <c r="O9" s="60"/>
      <c r="P9" s="60">
        <v>404870</v>
      </c>
      <c r="Q9" s="60">
        <v>24932141</v>
      </c>
      <c r="R9" s="60">
        <v>25337011</v>
      </c>
      <c r="S9" s="60"/>
      <c r="T9" s="60"/>
      <c r="U9" s="60"/>
      <c r="V9" s="60"/>
      <c r="W9" s="60">
        <v>65743187</v>
      </c>
      <c r="X9" s="60">
        <v>131542000</v>
      </c>
      <c r="Y9" s="60">
        <v>-65798813</v>
      </c>
      <c r="Z9" s="140">
        <v>-50.02</v>
      </c>
      <c r="AA9" s="62">
        <v>131542000</v>
      </c>
    </row>
    <row r="10" spans="1:27" ht="12.75">
      <c r="A10" s="249" t="s">
        <v>180</v>
      </c>
      <c r="B10" s="182"/>
      <c r="C10" s="155"/>
      <c r="D10" s="155"/>
      <c r="E10" s="59">
        <v>26310000</v>
      </c>
      <c r="F10" s="60">
        <v>26310000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26310000</v>
      </c>
      <c r="Y10" s="60">
        <v>-26310000</v>
      </c>
      <c r="Z10" s="140">
        <v>-100</v>
      </c>
      <c r="AA10" s="62">
        <v>26310000</v>
      </c>
    </row>
    <row r="11" spans="1:27" ht="12.75">
      <c r="A11" s="249" t="s">
        <v>181</v>
      </c>
      <c r="B11" s="182"/>
      <c r="C11" s="155">
        <v>2121815</v>
      </c>
      <c r="D11" s="155"/>
      <c r="E11" s="59">
        <v>1590000</v>
      </c>
      <c r="F11" s="60">
        <v>1590000</v>
      </c>
      <c r="G11" s="60">
        <v>125795</v>
      </c>
      <c r="H11" s="60">
        <v>112369</v>
      </c>
      <c r="I11" s="60"/>
      <c r="J11" s="60">
        <v>238164</v>
      </c>
      <c r="K11" s="60"/>
      <c r="L11" s="60"/>
      <c r="M11" s="60"/>
      <c r="N11" s="60"/>
      <c r="O11" s="60"/>
      <c r="P11" s="60">
        <v>543118</v>
      </c>
      <c r="Q11" s="60">
        <v>177816</v>
      </c>
      <c r="R11" s="60">
        <v>720934</v>
      </c>
      <c r="S11" s="60"/>
      <c r="T11" s="60"/>
      <c r="U11" s="60"/>
      <c r="V11" s="60"/>
      <c r="W11" s="60">
        <v>959098</v>
      </c>
      <c r="X11" s="60">
        <v>1192500</v>
      </c>
      <c r="Y11" s="60">
        <v>-233402</v>
      </c>
      <c r="Z11" s="140">
        <v>-19.57</v>
      </c>
      <c r="AA11" s="62">
        <v>1590000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-258517268</v>
      </c>
      <c r="D14" s="155"/>
      <c r="E14" s="59">
        <v>-200487084</v>
      </c>
      <c r="F14" s="60">
        <v>-200487084</v>
      </c>
      <c r="G14" s="60">
        <v>-13467987</v>
      </c>
      <c r="H14" s="60">
        <v>-17778287</v>
      </c>
      <c r="I14" s="60">
        <v>-19151514</v>
      </c>
      <c r="J14" s="60">
        <v>-50397788</v>
      </c>
      <c r="K14" s="60">
        <v>-15683621</v>
      </c>
      <c r="L14" s="60">
        <v>-21424463</v>
      </c>
      <c r="M14" s="60">
        <v>-17913030</v>
      </c>
      <c r="N14" s="60">
        <v>-55021114</v>
      </c>
      <c r="O14" s="60">
        <v>-12486443</v>
      </c>
      <c r="P14" s="60">
        <v>-15536340</v>
      </c>
      <c r="Q14" s="60">
        <v>-16726780</v>
      </c>
      <c r="R14" s="60">
        <v>-44749563</v>
      </c>
      <c r="S14" s="60"/>
      <c r="T14" s="60"/>
      <c r="U14" s="60"/>
      <c r="V14" s="60"/>
      <c r="W14" s="60">
        <v>-150168465</v>
      </c>
      <c r="X14" s="60">
        <v>-150365313</v>
      </c>
      <c r="Y14" s="60">
        <v>196848</v>
      </c>
      <c r="Z14" s="140">
        <v>-0.13</v>
      </c>
      <c r="AA14" s="62">
        <v>-200487084</v>
      </c>
    </row>
    <row r="15" spans="1:27" ht="12.75">
      <c r="A15" s="249" t="s">
        <v>40</v>
      </c>
      <c r="B15" s="182"/>
      <c r="C15" s="155">
        <v>-1166366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>
        <v>-191122</v>
      </c>
      <c r="H16" s="60">
        <v>-133728</v>
      </c>
      <c r="I16" s="60">
        <v>-11620</v>
      </c>
      <c r="J16" s="60">
        <v>-336470</v>
      </c>
      <c r="K16" s="60">
        <v>-5426251</v>
      </c>
      <c r="L16" s="60">
        <v>-500514</v>
      </c>
      <c r="M16" s="60">
        <v>-1149040</v>
      </c>
      <c r="N16" s="60">
        <v>-7075805</v>
      </c>
      <c r="O16" s="60">
        <v>-48422</v>
      </c>
      <c r="P16" s="60">
        <v>-195424</v>
      </c>
      <c r="Q16" s="60">
        <v>-120596</v>
      </c>
      <c r="R16" s="60">
        <v>-364442</v>
      </c>
      <c r="S16" s="60"/>
      <c r="T16" s="60"/>
      <c r="U16" s="60"/>
      <c r="V16" s="60"/>
      <c r="W16" s="60">
        <v>-7776717</v>
      </c>
      <c r="X16" s="60"/>
      <c r="Y16" s="60">
        <v>-7776717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37568886</v>
      </c>
      <c r="D17" s="168">
        <f t="shared" si="0"/>
        <v>0</v>
      </c>
      <c r="E17" s="72">
        <f t="shared" si="0"/>
        <v>61297584</v>
      </c>
      <c r="F17" s="73">
        <f t="shared" si="0"/>
        <v>61297584</v>
      </c>
      <c r="G17" s="73">
        <f t="shared" si="0"/>
        <v>33691788</v>
      </c>
      <c r="H17" s="73">
        <f t="shared" si="0"/>
        <v>-8795453</v>
      </c>
      <c r="I17" s="73">
        <f t="shared" si="0"/>
        <v>-9042541</v>
      </c>
      <c r="J17" s="73">
        <f t="shared" si="0"/>
        <v>15853794</v>
      </c>
      <c r="K17" s="73">
        <f t="shared" si="0"/>
        <v>-21109872</v>
      </c>
      <c r="L17" s="73">
        <f t="shared" si="0"/>
        <v>-21924977</v>
      </c>
      <c r="M17" s="73">
        <f t="shared" si="0"/>
        <v>-19062070</v>
      </c>
      <c r="N17" s="73">
        <f t="shared" si="0"/>
        <v>-62096919</v>
      </c>
      <c r="O17" s="73">
        <f t="shared" si="0"/>
        <v>-12534865</v>
      </c>
      <c r="P17" s="73">
        <f t="shared" si="0"/>
        <v>-14296306</v>
      </c>
      <c r="Q17" s="73">
        <f t="shared" si="0"/>
        <v>10343711</v>
      </c>
      <c r="R17" s="73">
        <f t="shared" si="0"/>
        <v>-16487460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-62730585</v>
      </c>
      <c r="X17" s="73">
        <f t="shared" si="0"/>
        <v>85470438</v>
      </c>
      <c r="Y17" s="73">
        <f t="shared" si="0"/>
        <v>-148201023</v>
      </c>
      <c r="Z17" s="170">
        <f>+IF(X17&lt;&gt;0,+(Y17/X17)*100,0)</f>
        <v>-173.39448172712068</v>
      </c>
      <c r="AA17" s="74">
        <f>SUM(AA6:AA16)</f>
        <v>61297584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-57705870</v>
      </c>
      <c r="D26" s="155"/>
      <c r="E26" s="59">
        <v>-36257004</v>
      </c>
      <c r="F26" s="60">
        <v>-36257004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-27192753</v>
      </c>
      <c r="Y26" s="60">
        <v>27192753</v>
      </c>
      <c r="Z26" s="140">
        <v>-100</v>
      </c>
      <c r="AA26" s="62">
        <v>-36257004</v>
      </c>
    </row>
    <row r="27" spans="1:27" ht="12.75">
      <c r="A27" s="250" t="s">
        <v>192</v>
      </c>
      <c r="B27" s="251"/>
      <c r="C27" s="168">
        <f aca="true" t="shared" si="1" ref="C27:Y27">SUM(C21:C26)</f>
        <v>-57705870</v>
      </c>
      <c r="D27" s="168">
        <f>SUM(D21:D26)</f>
        <v>0</v>
      </c>
      <c r="E27" s="72">
        <f t="shared" si="1"/>
        <v>-36257004</v>
      </c>
      <c r="F27" s="73">
        <f t="shared" si="1"/>
        <v>-36257004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-27192753</v>
      </c>
      <c r="Y27" s="73">
        <f t="shared" si="1"/>
        <v>27192753</v>
      </c>
      <c r="Z27" s="170">
        <f>+IF(X27&lt;&gt;0,+(Y27/X27)*100,0)</f>
        <v>-100</v>
      </c>
      <c r="AA27" s="74">
        <f>SUM(AA21:AA26)</f>
        <v>-36257004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24500000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38425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-18500000</v>
      </c>
      <c r="F35" s="60">
        <v>-18500000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-18500000</v>
      </c>
      <c r="Y35" s="60">
        <v>18500000</v>
      </c>
      <c r="Z35" s="140">
        <v>-100</v>
      </c>
      <c r="AA35" s="62">
        <v>-18500000</v>
      </c>
    </row>
    <row r="36" spans="1:27" ht="12.75">
      <c r="A36" s="250" t="s">
        <v>198</v>
      </c>
      <c r="B36" s="251"/>
      <c r="C36" s="168">
        <f aca="true" t="shared" si="2" ref="C36:Y36">SUM(C31:C35)</f>
        <v>24538425</v>
      </c>
      <c r="D36" s="168">
        <f>SUM(D31:D35)</f>
        <v>0</v>
      </c>
      <c r="E36" s="72">
        <f t="shared" si="2"/>
        <v>-18500000</v>
      </c>
      <c r="F36" s="73">
        <f t="shared" si="2"/>
        <v>-18500000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-18500000</v>
      </c>
      <c r="Y36" s="73">
        <f t="shared" si="2"/>
        <v>18500000</v>
      </c>
      <c r="Z36" s="170">
        <f>+IF(X36&lt;&gt;0,+(Y36/X36)*100,0)</f>
        <v>-100</v>
      </c>
      <c r="AA36" s="74">
        <f>SUM(AA31:AA35)</f>
        <v>-18500000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4401441</v>
      </c>
      <c r="D38" s="153">
        <f>+D17+D27+D36</f>
        <v>0</v>
      </c>
      <c r="E38" s="99">
        <f t="shared" si="3"/>
        <v>6540580</v>
      </c>
      <c r="F38" s="100">
        <f t="shared" si="3"/>
        <v>6540580</v>
      </c>
      <c r="G38" s="100">
        <f t="shared" si="3"/>
        <v>33691788</v>
      </c>
      <c r="H38" s="100">
        <f t="shared" si="3"/>
        <v>-8795453</v>
      </c>
      <c r="I38" s="100">
        <f t="shared" si="3"/>
        <v>-9042541</v>
      </c>
      <c r="J38" s="100">
        <f t="shared" si="3"/>
        <v>15853794</v>
      </c>
      <c r="K38" s="100">
        <f t="shared" si="3"/>
        <v>-21109872</v>
      </c>
      <c r="L38" s="100">
        <f t="shared" si="3"/>
        <v>-21924977</v>
      </c>
      <c r="M38" s="100">
        <f t="shared" si="3"/>
        <v>-19062070</v>
      </c>
      <c r="N38" s="100">
        <f t="shared" si="3"/>
        <v>-62096919</v>
      </c>
      <c r="O38" s="100">
        <f t="shared" si="3"/>
        <v>-12534865</v>
      </c>
      <c r="P38" s="100">
        <f t="shared" si="3"/>
        <v>-14296306</v>
      </c>
      <c r="Q38" s="100">
        <f t="shared" si="3"/>
        <v>10343711</v>
      </c>
      <c r="R38" s="100">
        <f t="shared" si="3"/>
        <v>-16487460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-62730585</v>
      </c>
      <c r="X38" s="100">
        <f t="shared" si="3"/>
        <v>39777685</v>
      </c>
      <c r="Y38" s="100">
        <f t="shared" si="3"/>
        <v>-102508270</v>
      </c>
      <c r="Z38" s="137">
        <f>+IF(X38&lt;&gt;0,+(Y38/X38)*100,0)</f>
        <v>-257.70295581555337</v>
      </c>
      <c r="AA38" s="102">
        <f>+AA17+AA27+AA36</f>
        <v>6540580</v>
      </c>
    </row>
    <row r="39" spans="1:27" ht="12.75">
      <c r="A39" s="249" t="s">
        <v>200</v>
      </c>
      <c r="B39" s="182"/>
      <c r="C39" s="153">
        <v>39475812</v>
      </c>
      <c r="D39" s="153"/>
      <c r="E39" s="99">
        <v>-4835000</v>
      </c>
      <c r="F39" s="100">
        <v>-4835000</v>
      </c>
      <c r="G39" s="100"/>
      <c r="H39" s="100">
        <v>33691788</v>
      </c>
      <c r="I39" s="100">
        <v>24896335</v>
      </c>
      <c r="J39" s="100"/>
      <c r="K39" s="100">
        <v>15853794</v>
      </c>
      <c r="L39" s="100">
        <v>-5256078</v>
      </c>
      <c r="M39" s="100">
        <v>-27181055</v>
      </c>
      <c r="N39" s="100">
        <v>15853794</v>
      </c>
      <c r="O39" s="100">
        <v>-46243125</v>
      </c>
      <c r="P39" s="100">
        <v>-58777990</v>
      </c>
      <c r="Q39" s="100">
        <v>-73074296</v>
      </c>
      <c r="R39" s="100">
        <v>-46243125</v>
      </c>
      <c r="S39" s="100"/>
      <c r="T39" s="100"/>
      <c r="U39" s="100"/>
      <c r="V39" s="100"/>
      <c r="W39" s="100"/>
      <c r="X39" s="100">
        <v>-4835000</v>
      </c>
      <c r="Y39" s="100">
        <v>4835000</v>
      </c>
      <c r="Z39" s="137">
        <v>-100</v>
      </c>
      <c r="AA39" s="102">
        <v>-4835000</v>
      </c>
    </row>
    <row r="40" spans="1:27" ht="12.75">
      <c r="A40" s="269" t="s">
        <v>201</v>
      </c>
      <c r="B40" s="256"/>
      <c r="C40" s="257">
        <v>43877253</v>
      </c>
      <c r="D40" s="257"/>
      <c r="E40" s="258">
        <v>1705580</v>
      </c>
      <c r="F40" s="259">
        <v>1705580</v>
      </c>
      <c r="G40" s="259">
        <v>33691788</v>
      </c>
      <c r="H40" s="259">
        <v>24896335</v>
      </c>
      <c r="I40" s="259">
        <v>15853794</v>
      </c>
      <c r="J40" s="259">
        <v>15853794</v>
      </c>
      <c r="K40" s="259">
        <v>-5256078</v>
      </c>
      <c r="L40" s="259">
        <v>-27181055</v>
      </c>
      <c r="M40" s="259">
        <v>-46243125</v>
      </c>
      <c r="N40" s="259">
        <v>-46243125</v>
      </c>
      <c r="O40" s="259">
        <v>-58777990</v>
      </c>
      <c r="P40" s="259">
        <v>-73074296</v>
      </c>
      <c r="Q40" s="259">
        <v>-62730585</v>
      </c>
      <c r="R40" s="259">
        <v>-62730585</v>
      </c>
      <c r="S40" s="259"/>
      <c r="T40" s="259"/>
      <c r="U40" s="259"/>
      <c r="V40" s="259"/>
      <c r="W40" s="259">
        <v>-62730585</v>
      </c>
      <c r="X40" s="259">
        <v>34942685</v>
      </c>
      <c r="Y40" s="259">
        <v>-97673270</v>
      </c>
      <c r="Z40" s="260">
        <v>-279.52</v>
      </c>
      <c r="AA40" s="261">
        <v>1705580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57705870</v>
      </c>
      <c r="D5" s="200">
        <f t="shared" si="0"/>
        <v>0</v>
      </c>
      <c r="E5" s="106">
        <f t="shared" si="0"/>
        <v>45076804</v>
      </c>
      <c r="F5" s="106">
        <f t="shared" si="0"/>
        <v>45076804</v>
      </c>
      <c r="G5" s="106">
        <f t="shared" si="0"/>
        <v>884294</v>
      </c>
      <c r="H5" s="106">
        <f t="shared" si="0"/>
        <v>962121</v>
      </c>
      <c r="I5" s="106">
        <f t="shared" si="0"/>
        <v>292193</v>
      </c>
      <c r="J5" s="106">
        <f t="shared" si="0"/>
        <v>2138608</v>
      </c>
      <c r="K5" s="106">
        <f t="shared" si="0"/>
        <v>1270828</v>
      </c>
      <c r="L5" s="106">
        <f t="shared" si="0"/>
        <v>1406836</v>
      </c>
      <c r="M5" s="106">
        <f t="shared" si="0"/>
        <v>2305846</v>
      </c>
      <c r="N5" s="106">
        <f t="shared" si="0"/>
        <v>4983510</v>
      </c>
      <c r="O5" s="106">
        <f t="shared" si="0"/>
        <v>643359</v>
      </c>
      <c r="P5" s="106">
        <f t="shared" si="0"/>
        <v>7561784</v>
      </c>
      <c r="Q5" s="106">
        <f t="shared" si="0"/>
        <v>12165</v>
      </c>
      <c r="R5" s="106">
        <f t="shared" si="0"/>
        <v>8217308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15339426</v>
      </c>
      <c r="X5" s="106">
        <f t="shared" si="0"/>
        <v>33807604</v>
      </c>
      <c r="Y5" s="106">
        <f t="shared" si="0"/>
        <v>-18468178</v>
      </c>
      <c r="Z5" s="201">
        <f>+IF(X5&lt;&gt;0,+(Y5/X5)*100,0)</f>
        <v>-54.62729035751839</v>
      </c>
      <c r="AA5" s="199">
        <f>SUM(AA11:AA18)</f>
        <v>45076804</v>
      </c>
    </row>
    <row r="6" spans="1:27" ht="12.75">
      <c r="A6" s="291" t="s">
        <v>205</v>
      </c>
      <c r="B6" s="142"/>
      <c r="C6" s="62">
        <v>24612524</v>
      </c>
      <c r="D6" s="156"/>
      <c r="E6" s="60">
        <v>2307942</v>
      </c>
      <c r="F6" s="60">
        <v>2307942</v>
      </c>
      <c r="G6" s="60">
        <v>777359</v>
      </c>
      <c r="H6" s="60">
        <v>15788</v>
      </c>
      <c r="I6" s="60"/>
      <c r="J6" s="60">
        <v>793147</v>
      </c>
      <c r="K6" s="60">
        <v>122769</v>
      </c>
      <c r="L6" s="60">
        <v>703114</v>
      </c>
      <c r="M6" s="60">
        <v>672188</v>
      </c>
      <c r="N6" s="60">
        <v>1498071</v>
      </c>
      <c r="O6" s="60"/>
      <c r="P6" s="60"/>
      <c r="Q6" s="60"/>
      <c r="R6" s="60"/>
      <c r="S6" s="60"/>
      <c r="T6" s="60"/>
      <c r="U6" s="60"/>
      <c r="V6" s="60"/>
      <c r="W6" s="60">
        <v>2291218</v>
      </c>
      <c r="X6" s="60">
        <v>1730957</v>
      </c>
      <c r="Y6" s="60">
        <v>560261</v>
      </c>
      <c r="Z6" s="140">
        <v>32.37</v>
      </c>
      <c r="AA6" s="155">
        <v>2307942</v>
      </c>
    </row>
    <row r="7" spans="1:27" ht="12.75">
      <c r="A7" s="291" t="s">
        <v>206</v>
      </c>
      <c r="B7" s="142"/>
      <c r="C7" s="62">
        <v>2664432</v>
      </c>
      <c r="D7" s="156"/>
      <c r="E7" s="60">
        <v>8469248</v>
      </c>
      <c r="F7" s="60">
        <v>8469248</v>
      </c>
      <c r="G7" s="60"/>
      <c r="H7" s="60">
        <v>70337</v>
      </c>
      <c r="I7" s="60">
        <v>138279</v>
      </c>
      <c r="J7" s="60">
        <v>208616</v>
      </c>
      <c r="K7" s="60">
        <v>524159</v>
      </c>
      <c r="L7" s="60"/>
      <c r="M7" s="60"/>
      <c r="N7" s="60">
        <v>524159</v>
      </c>
      <c r="O7" s="60"/>
      <c r="P7" s="60"/>
      <c r="Q7" s="60"/>
      <c r="R7" s="60"/>
      <c r="S7" s="60"/>
      <c r="T7" s="60"/>
      <c r="U7" s="60"/>
      <c r="V7" s="60"/>
      <c r="W7" s="60">
        <v>732775</v>
      </c>
      <c r="X7" s="60">
        <v>6351936</v>
      </c>
      <c r="Y7" s="60">
        <v>-5619161</v>
      </c>
      <c r="Z7" s="140">
        <v>-88.46</v>
      </c>
      <c r="AA7" s="155">
        <v>8469248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6610000</v>
      </c>
      <c r="F10" s="60">
        <v>6610000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4957500</v>
      </c>
      <c r="Y10" s="60">
        <v>-4957500</v>
      </c>
      <c r="Z10" s="140">
        <v>-100</v>
      </c>
      <c r="AA10" s="155">
        <v>6610000</v>
      </c>
    </row>
    <row r="11" spans="1:27" ht="12.75">
      <c r="A11" s="292" t="s">
        <v>210</v>
      </c>
      <c r="B11" s="142"/>
      <c r="C11" s="293">
        <f aca="true" t="shared" si="1" ref="C11:Y11">SUM(C6:C10)</f>
        <v>27276956</v>
      </c>
      <c r="D11" s="294">
        <f t="shared" si="1"/>
        <v>0</v>
      </c>
      <c r="E11" s="295">
        <f t="shared" si="1"/>
        <v>17387190</v>
      </c>
      <c r="F11" s="295">
        <f t="shared" si="1"/>
        <v>17387190</v>
      </c>
      <c r="G11" s="295">
        <f t="shared" si="1"/>
        <v>777359</v>
      </c>
      <c r="H11" s="295">
        <f t="shared" si="1"/>
        <v>86125</v>
      </c>
      <c r="I11" s="295">
        <f t="shared" si="1"/>
        <v>138279</v>
      </c>
      <c r="J11" s="295">
        <f t="shared" si="1"/>
        <v>1001763</v>
      </c>
      <c r="K11" s="295">
        <f t="shared" si="1"/>
        <v>646928</v>
      </c>
      <c r="L11" s="295">
        <f t="shared" si="1"/>
        <v>703114</v>
      </c>
      <c r="M11" s="295">
        <f t="shared" si="1"/>
        <v>672188</v>
      </c>
      <c r="N11" s="295">
        <f t="shared" si="1"/>
        <v>2022230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3023993</v>
      </c>
      <c r="X11" s="295">
        <f t="shared" si="1"/>
        <v>13040393</v>
      </c>
      <c r="Y11" s="295">
        <f t="shared" si="1"/>
        <v>-10016400</v>
      </c>
      <c r="Z11" s="296">
        <f>+IF(X11&lt;&gt;0,+(Y11/X11)*100,0)</f>
        <v>-76.81056851584151</v>
      </c>
      <c r="AA11" s="297">
        <f>SUM(AA6:AA10)</f>
        <v>17387190</v>
      </c>
    </row>
    <row r="12" spans="1:27" ht="12.75">
      <c r="A12" s="298" t="s">
        <v>211</v>
      </c>
      <c r="B12" s="136"/>
      <c r="C12" s="62">
        <v>10546080</v>
      </c>
      <c r="D12" s="156"/>
      <c r="E12" s="60">
        <v>16805814</v>
      </c>
      <c r="F12" s="60">
        <v>16805814</v>
      </c>
      <c r="G12" s="60">
        <v>67405</v>
      </c>
      <c r="H12" s="60">
        <v>870090</v>
      </c>
      <c r="I12" s="60">
        <v>95652</v>
      </c>
      <c r="J12" s="60">
        <v>1033147</v>
      </c>
      <c r="K12" s="60">
        <v>587898</v>
      </c>
      <c r="L12" s="60">
        <v>661571</v>
      </c>
      <c r="M12" s="60">
        <v>1629910</v>
      </c>
      <c r="N12" s="60">
        <v>2879379</v>
      </c>
      <c r="O12" s="60">
        <v>486103</v>
      </c>
      <c r="P12" s="60"/>
      <c r="Q12" s="60"/>
      <c r="R12" s="60">
        <v>486103</v>
      </c>
      <c r="S12" s="60"/>
      <c r="T12" s="60"/>
      <c r="U12" s="60"/>
      <c r="V12" s="60"/>
      <c r="W12" s="60">
        <v>4398629</v>
      </c>
      <c r="X12" s="60">
        <v>12604361</v>
      </c>
      <c r="Y12" s="60">
        <v>-8205732</v>
      </c>
      <c r="Z12" s="140">
        <v>-65.1</v>
      </c>
      <c r="AA12" s="155">
        <v>16805814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19882834</v>
      </c>
      <c r="D15" s="156"/>
      <c r="E15" s="60">
        <v>10883800</v>
      </c>
      <c r="F15" s="60">
        <v>10883800</v>
      </c>
      <c r="G15" s="60">
        <v>39530</v>
      </c>
      <c r="H15" s="60">
        <v>5906</v>
      </c>
      <c r="I15" s="60">
        <v>58262</v>
      </c>
      <c r="J15" s="60">
        <v>103698</v>
      </c>
      <c r="K15" s="60">
        <v>36002</v>
      </c>
      <c r="L15" s="60">
        <v>42151</v>
      </c>
      <c r="M15" s="60">
        <v>3748</v>
      </c>
      <c r="N15" s="60">
        <v>81901</v>
      </c>
      <c r="O15" s="60">
        <v>157256</v>
      </c>
      <c r="P15" s="60">
        <v>7561784</v>
      </c>
      <c r="Q15" s="60">
        <v>12165</v>
      </c>
      <c r="R15" s="60">
        <v>7731205</v>
      </c>
      <c r="S15" s="60"/>
      <c r="T15" s="60"/>
      <c r="U15" s="60"/>
      <c r="V15" s="60"/>
      <c r="W15" s="60">
        <v>7916804</v>
      </c>
      <c r="X15" s="60">
        <v>8162850</v>
      </c>
      <c r="Y15" s="60">
        <v>-246046</v>
      </c>
      <c r="Z15" s="140">
        <v>-3.01</v>
      </c>
      <c r="AA15" s="155">
        <v>10883800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24612524</v>
      </c>
      <c r="D36" s="156">
        <f t="shared" si="4"/>
        <v>0</v>
      </c>
      <c r="E36" s="60">
        <f t="shared" si="4"/>
        <v>2307942</v>
      </c>
      <c r="F36" s="60">
        <f t="shared" si="4"/>
        <v>2307942</v>
      </c>
      <c r="G36" s="60">
        <f t="shared" si="4"/>
        <v>777359</v>
      </c>
      <c r="H36" s="60">
        <f t="shared" si="4"/>
        <v>15788</v>
      </c>
      <c r="I36" s="60">
        <f t="shared" si="4"/>
        <v>0</v>
      </c>
      <c r="J36" s="60">
        <f t="shared" si="4"/>
        <v>793147</v>
      </c>
      <c r="K36" s="60">
        <f t="shared" si="4"/>
        <v>122769</v>
      </c>
      <c r="L36" s="60">
        <f t="shared" si="4"/>
        <v>703114</v>
      </c>
      <c r="M36" s="60">
        <f t="shared" si="4"/>
        <v>672188</v>
      </c>
      <c r="N36" s="60">
        <f t="shared" si="4"/>
        <v>1498071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2291218</v>
      </c>
      <c r="X36" s="60">
        <f t="shared" si="4"/>
        <v>1730957</v>
      </c>
      <c r="Y36" s="60">
        <f t="shared" si="4"/>
        <v>560261</v>
      </c>
      <c r="Z36" s="140">
        <f aca="true" t="shared" si="5" ref="Z36:Z49">+IF(X36&lt;&gt;0,+(Y36/X36)*100,0)</f>
        <v>32.36712408222734</v>
      </c>
      <c r="AA36" s="155">
        <f>AA6+AA21</f>
        <v>2307942</v>
      </c>
    </row>
    <row r="37" spans="1:27" ht="12.75">
      <c r="A37" s="291" t="s">
        <v>206</v>
      </c>
      <c r="B37" s="142"/>
      <c r="C37" s="62">
        <f t="shared" si="4"/>
        <v>2664432</v>
      </c>
      <c r="D37" s="156">
        <f t="shared" si="4"/>
        <v>0</v>
      </c>
      <c r="E37" s="60">
        <f t="shared" si="4"/>
        <v>8469248</v>
      </c>
      <c r="F37" s="60">
        <f t="shared" si="4"/>
        <v>8469248</v>
      </c>
      <c r="G37" s="60">
        <f t="shared" si="4"/>
        <v>0</v>
      </c>
      <c r="H37" s="60">
        <f t="shared" si="4"/>
        <v>70337</v>
      </c>
      <c r="I37" s="60">
        <f t="shared" si="4"/>
        <v>138279</v>
      </c>
      <c r="J37" s="60">
        <f t="shared" si="4"/>
        <v>208616</v>
      </c>
      <c r="K37" s="60">
        <f t="shared" si="4"/>
        <v>524159</v>
      </c>
      <c r="L37" s="60">
        <f t="shared" si="4"/>
        <v>0</v>
      </c>
      <c r="M37" s="60">
        <f t="shared" si="4"/>
        <v>0</v>
      </c>
      <c r="N37" s="60">
        <f t="shared" si="4"/>
        <v>524159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732775</v>
      </c>
      <c r="X37" s="60">
        <f t="shared" si="4"/>
        <v>6351936</v>
      </c>
      <c r="Y37" s="60">
        <f t="shared" si="4"/>
        <v>-5619161</v>
      </c>
      <c r="Z37" s="140">
        <f t="shared" si="5"/>
        <v>-88.46375341313262</v>
      </c>
      <c r="AA37" s="155">
        <f>AA7+AA22</f>
        <v>8469248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6610000</v>
      </c>
      <c r="F40" s="60">
        <f t="shared" si="4"/>
        <v>6610000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4957500</v>
      </c>
      <c r="Y40" s="60">
        <f t="shared" si="4"/>
        <v>-4957500</v>
      </c>
      <c r="Z40" s="140">
        <f t="shared" si="5"/>
        <v>-100</v>
      </c>
      <c r="AA40" s="155">
        <f>AA10+AA25</f>
        <v>6610000</v>
      </c>
    </row>
    <row r="41" spans="1:27" ht="12.75">
      <c r="A41" s="292" t="s">
        <v>210</v>
      </c>
      <c r="B41" s="142"/>
      <c r="C41" s="293">
        <f aca="true" t="shared" si="6" ref="C41:Y41">SUM(C36:C40)</f>
        <v>27276956</v>
      </c>
      <c r="D41" s="294">
        <f t="shared" si="6"/>
        <v>0</v>
      </c>
      <c r="E41" s="295">
        <f t="shared" si="6"/>
        <v>17387190</v>
      </c>
      <c r="F41" s="295">
        <f t="shared" si="6"/>
        <v>17387190</v>
      </c>
      <c r="G41" s="295">
        <f t="shared" si="6"/>
        <v>777359</v>
      </c>
      <c r="H41" s="295">
        <f t="shared" si="6"/>
        <v>86125</v>
      </c>
      <c r="I41" s="295">
        <f t="shared" si="6"/>
        <v>138279</v>
      </c>
      <c r="J41" s="295">
        <f t="shared" si="6"/>
        <v>1001763</v>
      </c>
      <c r="K41" s="295">
        <f t="shared" si="6"/>
        <v>646928</v>
      </c>
      <c r="L41" s="295">
        <f t="shared" si="6"/>
        <v>703114</v>
      </c>
      <c r="M41" s="295">
        <f t="shared" si="6"/>
        <v>672188</v>
      </c>
      <c r="N41" s="295">
        <f t="shared" si="6"/>
        <v>2022230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3023993</v>
      </c>
      <c r="X41" s="295">
        <f t="shared" si="6"/>
        <v>13040393</v>
      </c>
      <c r="Y41" s="295">
        <f t="shared" si="6"/>
        <v>-10016400</v>
      </c>
      <c r="Z41" s="296">
        <f t="shared" si="5"/>
        <v>-76.81056851584151</v>
      </c>
      <c r="AA41" s="297">
        <f>SUM(AA36:AA40)</f>
        <v>17387190</v>
      </c>
    </row>
    <row r="42" spans="1:27" ht="12.75">
      <c r="A42" s="298" t="s">
        <v>211</v>
      </c>
      <c r="B42" s="136"/>
      <c r="C42" s="95">
        <f aca="true" t="shared" si="7" ref="C42:Y48">C12+C27</f>
        <v>10546080</v>
      </c>
      <c r="D42" s="129">
        <f t="shared" si="7"/>
        <v>0</v>
      </c>
      <c r="E42" s="54">
        <f t="shared" si="7"/>
        <v>16805814</v>
      </c>
      <c r="F42" s="54">
        <f t="shared" si="7"/>
        <v>16805814</v>
      </c>
      <c r="G42" s="54">
        <f t="shared" si="7"/>
        <v>67405</v>
      </c>
      <c r="H42" s="54">
        <f t="shared" si="7"/>
        <v>870090</v>
      </c>
      <c r="I42" s="54">
        <f t="shared" si="7"/>
        <v>95652</v>
      </c>
      <c r="J42" s="54">
        <f t="shared" si="7"/>
        <v>1033147</v>
      </c>
      <c r="K42" s="54">
        <f t="shared" si="7"/>
        <v>587898</v>
      </c>
      <c r="L42" s="54">
        <f t="shared" si="7"/>
        <v>661571</v>
      </c>
      <c r="M42" s="54">
        <f t="shared" si="7"/>
        <v>1629910</v>
      </c>
      <c r="N42" s="54">
        <f t="shared" si="7"/>
        <v>2879379</v>
      </c>
      <c r="O42" s="54">
        <f t="shared" si="7"/>
        <v>486103</v>
      </c>
      <c r="P42" s="54">
        <f t="shared" si="7"/>
        <v>0</v>
      </c>
      <c r="Q42" s="54">
        <f t="shared" si="7"/>
        <v>0</v>
      </c>
      <c r="R42" s="54">
        <f t="shared" si="7"/>
        <v>486103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4398629</v>
      </c>
      <c r="X42" s="54">
        <f t="shared" si="7"/>
        <v>12604361</v>
      </c>
      <c r="Y42" s="54">
        <f t="shared" si="7"/>
        <v>-8205732</v>
      </c>
      <c r="Z42" s="184">
        <f t="shared" si="5"/>
        <v>-65.10232450498681</v>
      </c>
      <c r="AA42" s="130">
        <f aca="true" t="shared" si="8" ref="AA42:AA48">AA12+AA27</f>
        <v>16805814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19882834</v>
      </c>
      <c r="D45" s="129">
        <f t="shared" si="7"/>
        <v>0</v>
      </c>
      <c r="E45" s="54">
        <f t="shared" si="7"/>
        <v>10883800</v>
      </c>
      <c r="F45" s="54">
        <f t="shared" si="7"/>
        <v>10883800</v>
      </c>
      <c r="G45" s="54">
        <f t="shared" si="7"/>
        <v>39530</v>
      </c>
      <c r="H45" s="54">
        <f t="shared" si="7"/>
        <v>5906</v>
      </c>
      <c r="I45" s="54">
        <f t="shared" si="7"/>
        <v>58262</v>
      </c>
      <c r="J45" s="54">
        <f t="shared" si="7"/>
        <v>103698</v>
      </c>
      <c r="K45" s="54">
        <f t="shared" si="7"/>
        <v>36002</v>
      </c>
      <c r="L45" s="54">
        <f t="shared" si="7"/>
        <v>42151</v>
      </c>
      <c r="M45" s="54">
        <f t="shared" si="7"/>
        <v>3748</v>
      </c>
      <c r="N45" s="54">
        <f t="shared" si="7"/>
        <v>81901</v>
      </c>
      <c r="O45" s="54">
        <f t="shared" si="7"/>
        <v>157256</v>
      </c>
      <c r="P45" s="54">
        <f t="shared" si="7"/>
        <v>7561784</v>
      </c>
      <c r="Q45" s="54">
        <f t="shared" si="7"/>
        <v>12165</v>
      </c>
      <c r="R45" s="54">
        <f t="shared" si="7"/>
        <v>7731205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7916804</v>
      </c>
      <c r="X45" s="54">
        <f t="shared" si="7"/>
        <v>8162850</v>
      </c>
      <c r="Y45" s="54">
        <f t="shared" si="7"/>
        <v>-246046</v>
      </c>
      <c r="Z45" s="184">
        <f t="shared" si="5"/>
        <v>-3.0142168482821563</v>
      </c>
      <c r="AA45" s="130">
        <f t="shared" si="8"/>
        <v>10883800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57705870</v>
      </c>
      <c r="D49" s="218">
        <f t="shared" si="9"/>
        <v>0</v>
      </c>
      <c r="E49" s="220">
        <f t="shared" si="9"/>
        <v>45076804</v>
      </c>
      <c r="F49" s="220">
        <f t="shared" si="9"/>
        <v>45076804</v>
      </c>
      <c r="G49" s="220">
        <f t="shared" si="9"/>
        <v>884294</v>
      </c>
      <c r="H49" s="220">
        <f t="shared" si="9"/>
        <v>962121</v>
      </c>
      <c r="I49" s="220">
        <f t="shared" si="9"/>
        <v>292193</v>
      </c>
      <c r="J49" s="220">
        <f t="shared" si="9"/>
        <v>2138608</v>
      </c>
      <c r="K49" s="220">
        <f t="shared" si="9"/>
        <v>1270828</v>
      </c>
      <c r="L49" s="220">
        <f t="shared" si="9"/>
        <v>1406836</v>
      </c>
      <c r="M49" s="220">
        <f t="shared" si="9"/>
        <v>2305846</v>
      </c>
      <c r="N49" s="220">
        <f t="shared" si="9"/>
        <v>4983510</v>
      </c>
      <c r="O49" s="220">
        <f t="shared" si="9"/>
        <v>643359</v>
      </c>
      <c r="P49" s="220">
        <f t="shared" si="9"/>
        <v>7561784</v>
      </c>
      <c r="Q49" s="220">
        <f t="shared" si="9"/>
        <v>12165</v>
      </c>
      <c r="R49" s="220">
        <f t="shared" si="9"/>
        <v>8217308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15339426</v>
      </c>
      <c r="X49" s="220">
        <f t="shared" si="9"/>
        <v>33807604</v>
      </c>
      <c r="Y49" s="220">
        <f t="shared" si="9"/>
        <v>-18468178</v>
      </c>
      <c r="Z49" s="221">
        <f t="shared" si="5"/>
        <v>-54.62729035751839</v>
      </c>
      <c r="AA49" s="222">
        <f>SUM(AA41:AA48)</f>
        <v>45076804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12877000</v>
      </c>
      <c r="D66" s="274"/>
      <c r="E66" s="275"/>
      <c r="F66" s="275"/>
      <c r="G66" s="275">
        <v>422812</v>
      </c>
      <c r="H66" s="275">
        <v>919117</v>
      </c>
      <c r="I66" s="275"/>
      <c r="J66" s="275">
        <v>1341929</v>
      </c>
      <c r="K66" s="275">
        <v>34567</v>
      </c>
      <c r="L66" s="275"/>
      <c r="M66" s="275"/>
      <c r="N66" s="275">
        <v>34567</v>
      </c>
      <c r="O66" s="275">
        <v>323759</v>
      </c>
      <c r="P66" s="275"/>
      <c r="Q66" s="275"/>
      <c r="R66" s="275">
        <v>323759</v>
      </c>
      <c r="S66" s="275"/>
      <c r="T66" s="275"/>
      <c r="U66" s="275"/>
      <c r="V66" s="275"/>
      <c r="W66" s="275">
        <v>1700255</v>
      </c>
      <c r="X66" s="275"/>
      <c r="Y66" s="275">
        <v>1700255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>
        <v>9302420</v>
      </c>
      <c r="E68" s="60"/>
      <c r="F68" s="60">
        <v>9784000</v>
      </c>
      <c r="G68" s="60"/>
      <c r="H68" s="60"/>
      <c r="I68" s="60">
        <v>62062</v>
      </c>
      <c r="J68" s="60">
        <v>62062</v>
      </c>
      <c r="K68" s="60"/>
      <c r="L68" s="60">
        <v>1479544</v>
      </c>
      <c r="M68" s="60">
        <v>150589</v>
      </c>
      <c r="N68" s="60">
        <v>1630133</v>
      </c>
      <c r="O68" s="60"/>
      <c r="P68" s="60">
        <v>189106</v>
      </c>
      <c r="Q68" s="60">
        <v>1420199</v>
      </c>
      <c r="R68" s="60">
        <v>1609305</v>
      </c>
      <c r="S68" s="60"/>
      <c r="T68" s="60"/>
      <c r="U68" s="60"/>
      <c r="V68" s="60"/>
      <c r="W68" s="60">
        <v>3301500</v>
      </c>
      <c r="X68" s="60">
        <v>7338000</v>
      </c>
      <c r="Y68" s="60">
        <v>-4036500</v>
      </c>
      <c r="Z68" s="140">
        <v>-55.01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12877000</v>
      </c>
      <c r="D69" s="218">
        <f t="shared" si="12"/>
        <v>9302420</v>
      </c>
      <c r="E69" s="220">
        <f t="shared" si="12"/>
        <v>0</v>
      </c>
      <c r="F69" s="220">
        <f t="shared" si="12"/>
        <v>9784000</v>
      </c>
      <c r="G69" s="220">
        <f t="shared" si="12"/>
        <v>422812</v>
      </c>
      <c r="H69" s="220">
        <f t="shared" si="12"/>
        <v>919117</v>
      </c>
      <c r="I69" s="220">
        <f t="shared" si="12"/>
        <v>62062</v>
      </c>
      <c r="J69" s="220">
        <f t="shared" si="12"/>
        <v>1403991</v>
      </c>
      <c r="K69" s="220">
        <f t="shared" si="12"/>
        <v>34567</v>
      </c>
      <c r="L69" s="220">
        <f t="shared" si="12"/>
        <v>1479544</v>
      </c>
      <c r="M69" s="220">
        <f t="shared" si="12"/>
        <v>150589</v>
      </c>
      <c r="N69" s="220">
        <f t="shared" si="12"/>
        <v>1664700</v>
      </c>
      <c r="O69" s="220">
        <f t="shared" si="12"/>
        <v>323759</v>
      </c>
      <c r="P69" s="220">
        <f t="shared" si="12"/>
        <v>189106</v>
      </c>
      <c r="Q69" s="220">
        <f t="shared" si="12"/>
        <v>1420199</v>
      </c>
      <c r="R69" s="220">
        <f t="shared" si="12"/>
        <v>1933064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5001755</v>
      </c>
      <c r="X69" s="220">
        <f t="shared" si="12"/>
        <v>7338000</v>
      </c>
      <c r="Y69" s="220">
        <f t="shared" si="12"/>
        <v>-2336245</v>
      </c>
      <c r="Z69" s="221">
        <f>+IF(X69&lt;&gt;0,+(Y69/X69)*100,0)</f>
        <v>-31.83762605614609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27276956</v>
      </c>
      <c r="D5" s="357">
        <f t="shared" si="0"/>
        <v>0</v>
      </c>
      <c r="E5" s="356">
        <f t="shared" si="0"/>
        <v>17387190</v>
      </c>
      <c r="F5" s="358">
        <f t="shared" si="0"/>
        <v>17387190</v>
      </c>
      <c r="G5" s="358">
        <f t="shared" si="0"/>
        <v>777359</v>
      </c>
      <c r="H5" s="356">
        <f t="shared" si="0"/>
        <v>86125</v>
      </c>
      <c r="I5" s="356">
        <f t="shared" si="0"/>
        <v>138279</v>
      </c>
      <c r="J5" s="358">
        <f t="shared" si="0"/>
        <v>1001763</v>
      </c>
      <c r="K5" s="358">
        <f t="shared" si="0"/>
        <v>646928</v>
      </c>
      <c r="L5" s="356">
        <f t="shared" si="0"/>
        <v>703114</v>
      </c>
      <c r="M5" s="356">
        <f t="shared" si="0"/>
        <v>672188</v>
      </c>
      <c r="N5" s="358">
        <f t="shared" si="0"/>
        <v>2022230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3023993</v>
      </c>
      <c r="X5" s="356">
        <f t="shared" si="0"/>
        <v>13040393</v>
      </c>
      <c r="Y5" s="358">
        <f t="shared" si="0"/>
        <v>-10016400</v>
      </c>
      <c r="Z5" s="359">
        <f>+IF(X5&lt;&gt;0,+(Y5/X5)*100,0)</f>
        <v>-76.81056851584151</v>
      </c>
      <c r="AA5" s="360">
        <f>+AA6+AA8+AA11+AA13+AA15</f>
        <v>17387190</v>
      </c>
    </row>
    <row r="6" spans="1:27" ht="12.75">
      <c r="A6" s="361" t="s">
        <v>205</v>
      </c>
      <c r="B6" s="142"/>
      <c r="C6" s="60">
        <f>+C7</f>
        <v>24612524</v>
      </c>
      <c r="D6" s="340">
        <f aca="true" t="shared" si="1" ref="D6:AA6">+D7</f>
        <v>0</v>
      </c>
      <c r="E6" s="60">
        <f t="shared" si="1"/>
        <v>2307942</v>
      </c>
      <c r="F6" s="59">
        <f t="shared" si="1"/>
        <v>2307942</v>
      </c>
      <c r="G6" s="59">
        <f t="shared" si="1"/>
        <v>777359</v>
      </c>
      <c r="H6" s="60">
        <f t="shared" si="1"/>
        <v>15788</v>
      </c>
      <c r="I6" s="60">
        <f t="shared" si="1"/>
        <v>0</v>
      </c>
      <c r="J6" s="59">
        <f t="shared" si="1"/>
        <v>793147</v>
      </c>
      <c r="K6" s="59">
        <f t="shared" si="1"/>
        <v>122769</v>
      </c>
      <c r="L6" s="60">
        <f t="shared" si="1"/>
        <v>703114</v>
      </c>
      <c r="M6" s="60">
        <f t="shared" si="1"/>
        <v>672188</v>
      </c>
      <c r="N6" s="59">
        <f t="shared" si="1"/>
        <v>1498071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2291218</v>
      </c>
      <c r="X6" s="60">
        <f t="shared" si="1"/>
        <v>1730957</v>
      </c>
      <c r="Y6" s="59">
        <f t="shared" si="1"/>
        <v>560261</v>
      </c>
      <c r="Z6" s="61">
        <f>+IF(X6&lt;&gt;0,+(Y6/X6)*100,0)</f>
        <v>32.36712408222734</v>
      </c>
      <c r="AA6" s="62">
        <f t="shared" si="1"/>
        <v>2307942</v>
      </c>
    </row>
    <row r="7" spans="1:27" ht="12.75">
      <c r="A7" s="291" t="s">
        <v>229</v>
      </c>
      <c r="B7" s="142"/>
      <c r="C7" s="60">
        <v>24612524</v>
      </c>
      <c r="D7" s="340"/>
      <c r="E7" s="60">
        <v>2307942</v>
      </c>
      <c r="F7" s="59">
        <v>2307942</v>
      </c>
      <c r="G7" s="59">
        <v>777359</v>
      </c>
      <c r="H7" s="60">
        <v>15788</v>
      </c>
      <c r="I7" s="60"/>
      <c r="J7" s="59">
        <v>793147</v>
      </c>
      <c r="K7" s="59">
        <v>122769</v>
      </c>
      <c r="L7" s="60">
        <v>703114</v>
      </c>
      <c r="M7" s="60">
        <v>672188</v>
      </c>
      <c r="N7" s="59">
        <v>1498071</v>
      </c>
      <c r="O7" s="59"/>
      <c r="P7" s="60"/>
      <c r="Q7" s="60"/>
      <c r="R7" s="59"/>
      <c r="S7" s="59"/>
      <c r="T7" s="60"/>
      <c r="U7" s="60"/>
      <c r="V7" s="59"/>
      <c r="W7" s="59">
        <v>2291218</v>
      </c>
      <c r="X7" s="60">
        <v>1730957</v>
      </c>
      <c r="Y7" s="59">
        <v>560261</v>
      </c>
      <c r="Z7" s="61">
        <v>32.37</v>
      </c>
      <c r="AA7" s="62">
        <v>2307942</v>
      </c>
    </row>
    <row r="8" spans="1:27" ht="12.75">
      <c r="A8" s="361" t="s">
        <v>206</v>
      </c>
      <c r="B8" s="142"/>
      <c r="C8" s="60">
        <f aca="true" t="shared" si="2" ref="C8:Y8">SUM(C9:C10)</f>
        <v>2664432</v>
      </c>
      <c r="D8" s="340">
        <f t="shared" si="2"/>
        <v>0</v>
      </c>
      <c r="E8" s="60">
        <f t="shared" si="2"/>
        <v>8469248</v>
      </c>
      <c r="F8" s="59">
        <f t="shared" si="2"/>
        <v>8469248</v>
      </c>
      <c r="G8" s="59">
        <f t="shared" si="2"/>
        <v>0</v>
      </c>
      <c r="H8" s="60">
        <f t="shared" si="2"/>
        <v>70337</v>
      </c>
      <c r="I8" s="60">
        <f t="shared" si="2"/>
        <v>138279</v>
      </c>
      <c r="J8" s="59">
        <f t="shared" si="2"/>
        <v>208616</v>
      </c>
      <c r="K8" s="59">
        <f t="shared" si="2"/>
        <v>524159</v>
      </c>
      <c r="L8" s="60">
        <f t="shared" si="2"/>
        <v>0</v>
      </c>
      <c r="M8" s="60">
        <f t="shared" si="2"/>
        <v>0</v>
      </c>
      <c r="N8" s="59">
        <f t="shared" si="2"/>
        <v>524159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732775</v>
      </c>
      <c r="X8" s="60">
        <f t="shared" si="2"/>
        <v>6351936</v>
      </c>
      <c r="Y8" s="59">
        <f t="shared" si="2"/>
        <v>-5619161</v>
      </c>
      <c r="Z8" s="61">
        <f>+IF(X8&lt;&gt;0,+(Y8/X8)*100,0)</f>
        <v>-88.46375341313262</v>
      </c>
      <c r="AA8" s="62">
        <f>SUM(AA9:AA10)</f>
        <v>8469248</v>
      </c>
    </row>
    <row r="9" spans="1:27" ht="12.75">
      <c r="A9" s="291" t="s">
        <v>230</v>
      </c>
      <c r="B9" s="142"/>
      <c r="C9" s="60"/>
      <c r="D9" s="340"/>
      <c r="E9" s="60">
        <v>2300000</v>
      </c>
      <c r="F9" s="59">
        <v>2300000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1725000</v>
      </c>
      <c r="Y9" s="59">
        <v>-1725000</v>
      </c>
      <c r="Z9" s="61">
        <v>-100</v>
      </c>
      <c r="AA9" s="62">
        <v>2300000</v>
      </c>
    </row>
    <row r="10" spans="1:27" ht="12.75">
      <c r="A10" s="291" t="s">
        <v>231</v>
      </c>
      <c r="B10" s="142"/>
      <c r="C10" s="60">
        <v>2664432</v>
      </c>
      <c r="D10" s="340"/>
      <c r="E10" s="60">
        <v>6169248</v>
      </c>
      <c r="F10" s="59">
        <v>6169248</v>
      </c>
      <c r="G10" s="59"/>
      <c r="H10" s="60">
        <v>70337</v>
      </c>
      <c r="I10" s="60">
        <v>138279</v>
      </c>
      <c r="J10" s="59">
        <v>208616</v>
      </c>
      <c r="K10" s="59">
        <v>524159</v>
      </c>
      <c r="L10" s="60"/>
      <c r="M10" s="60"/>
      <c r="N10" s="59">
        <v>524159</v>
      </c>
      <c r="O10" s="59"/>
      <c r="P10" s="60"/>
      <c r="Q10" s="60"/>
      <c r="R10" s="59"/>
      <c r="S10" s="59"/>
      <c r="T10" s="60"/>
      <c r="U10" s="60"/>
      <c r="V10" s="59"/>
      <c r="W10" s="59">
        <v>732775</v>
      </c>
      <c r="X10" s="60">
        <v>4626936</v>
      </c>
      <c r="Y10" s="59">
        <v>-3894161</v>
      </c>
      <c r="Z10" s="61">
        <v>-84.16</v>
      </c>
      <c r="AA10" s="62">
        <v>6169248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6610000</v>
      </c>
      <c r="F15" s="59">
        <f t="shared" si="5"/>
        <v>6610000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4957500</v>
      </c>
      <c r="Y15" s="59">
        <f t="shared" si="5"/>
        <v>-4957500</v>
      </c>
      <c r="Z15" s="61">
        <f>+IF(X15&lt;&gt;0,+(Y15/X15)*100,0)</f>
        <v>-100</v>
      </c>
      <c r="AA15" s="62">
        <f>SUM(AA16:AA20)</f>
        <v>6610000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6610000</v>
      </c>
      <c r="F20" s="59">
        <v>6610000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4957500</v>
      </c>
      <c r="Y20" s="59">
        <v>-4957500</v>
      </c>
      <c r="Z20" s="61">
        <v>-100</v>
      </c>
      <c r="AA20" s="62">
        <v>6610000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10546080</v>
      </c>
      <c r="D22" s="344">
        <f t="shared" si="6"/>
        <v>0</v>
      </c>
      <c r="E22" s="343">
        <f t="shared" si="6"/>
        <v>16805814</v>
      </c>
      <c r="F22" s="345">
        <f t="shared" si="6"/>
        <v>16805814</v>
      </c>
      <c r="G22" s="345">
        <f t="shared" si="6"/>
        <v>67405</v>
      </c>
      <c r="H22" s="343">
        <f t="shared" si="6"/>
        <v>870090</v>
      </c>
      <c r="I22" s="343">
        <f t="shared" si="6"/>
        <v>95652</v>
      </c>
      <c r="J22" s="345">
        <f t="shared" si="6"/>
        <v>1033147</v>
      </c>
      <c r="K22" s="345">
        <f t="shared" si="6"/>
        <v>587898</v>
      </c>
      <c r="L22" s="343">
        <f t="shared" si="6"/>
        <v>661571</v>
      </c>
      <c r="M22" s="343">
        <f t="shared" si="6"/>
        <v>1629910</v>
      </c>
      <c r="N22" s="345">
        <f t="shared" si="6"/>
        <v>2879379</v>
      </c>
      <c r="O22" s="345">
        <f t="shared" si="6"/>
        <v>486103</v>
      </c>
      <c r="P22" s="343">
        <f t="shared" si="6"/>
        <v>0</v>
      </c>
      <c r="Q22" s="343">
        <f t="shared" si="6"/>
        <v>0</v>
      </c>
      <c r="R22" s="345">
        <f t="shared" si="6"/>
        <v>486103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4398629</v>
      </c>
      <c r="X22" s="343">
        <f t="shared" si="6"/>
        <v>12604361</v>
      </c>
      <c r="Y22" s="345">
        <f t="shared" si="6"/>
        <v>-8205732</v>
      </c>
      <c r="Z22" s="336">
        <f>+IF(X22&lt;&gt;0,+(Y22/X22)*100,0)</f>
        <v>-65.10232450498681</v>
      </c>
      <c r="AA22" s="350">
        <f>SUM(AA23:AA32)</f>
        <v>16805814</v>
      </c>
    </row>
    <row r="23" spans="1:27" ht="12.75">
      <c r="A23" s="361" t="s">
        <v>237</v>
      </c>
      <c r="B23" s="142"/>
      <c r="C23" s="60">
        <v>193227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10352853</v>
      </c>
      <c r="D25" s="340"/>
      <c r="E25" s="60">
        <v>16805814</v>
      </c>
      <c r="F25" s="59">
        <v>16805814</v>
      </c>
      <c r="G25" s="59"/>
      <c r="H25" s="60">
        <v>870090</v>
      </c>
      <c r="I25" s="60">
        <v>95652</v>
      </c>
      <c r="J25" s="59">
        <v>965742</v>
      </c>
      <c r="K25" s="59">
        <v>587898</v>
      </c>
      <c r="L25" s="60">
        <v>661571</v>
      </c>
      <c r="M25" s="60">
        <v>1629910</v>
      </c>
      <c r="N25" s="59">
        <v>2879379</v>
      </c>
      <c r="O25" s="59">
        <v>486103</v>
      </c>
      <c r="P25" s="60"/>
      <c r="Q25" s="60"/>
      <c r="R25" s="59">
        <v>486103</v>
      </c>
      <c r="S25" s="59"/>
      <c r="T25" s="60"/>
      <c r="U25" s="60"/>
      <c r="V25" s="59"/>
      <c r="W25" s="59">
        <v>4331224</v>
      </c>
      <c r="X25" s="60">
        <v>12604361</v>
      </c>
      <c r="Y25" s="59">
        <v>-8273137</v>
      </c>
      <c r="Z25" s="61">
        <v>-65.64</v>
      </c>
      <c r="AA25" s="62">
        <v>16805814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>
        <v>67405</v>
      </c>
      <c r="H32" s="60"/>
      <c r="I32" s="60"/>
      <c r="J32" s="59">
        <v>67405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67405</v>
      </c>
      <c r="X32" s="60"/>
      <c r="Y32" s="59">
        <v>67405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19882834</v>
      </c>
      <c r="D40" s="344">
        <f t="shared" si="9"/>
        <v>0</v>
      </c>
      <c r="E40" s="343">
        <f t="shared" si="9"/>
        <v>10883800</v>
      </c>
      <c r="F40" s="345">
        <f t="shared" si="9"/>
        <v>10883800</v>
      </c>
      <c r="G40" s="345">
        <f t="shared" si="9"/>
        <v>39530</v>
      </c>
      <c r="H40" s="343">
        <f t="shared" si="9"/>
        <v>5906</v>
      </c>
      <c r="I40" s="343">
        <f t="shared" si="9"/>
        <v>58262</v>
      </c>
      <c r="J40" s="345">
        <f t="shared" si="9"/>
        <v>103698</v>
      </c>
      <c r="K40" s="345">
        <f t="shared" si="9"/>
        <v>36002</v>
      </c>
      <c r="L40" s="343">
        <f t="shared" si="9"/>
        <v>42151</v>
      </c>
      <c r="M40" s="343">
        <f t="shared" si="9"/>
        <v>3748</v>
      </c>
      <c r="N40" s="345">
        <f t="shared" si="9"/>
        <v>81901</v>
      </c>
      <c r="O40" s="345">
        <f t="shared" si="9"/>
        <v>157256</v>
      </c>
      <c r="P40" s="343">
        <f t="shared" si="9"/>
        <v>7561784</v>
      </c>
      <c r="Q40" s="343">
        <f t="shared" si="9"/>
        <v>12165</v>
      </c>
      <c r="R40" s="345">
        <f t="shared" si="9"/>
        <v>7731205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7916804</v>
      </c>
      <c r="X40" s="343">
        <f t="shared" si="9"/>
        <v>8162850</v>
      </c>
      <c r="Y40" s="345">
        <f t="shared" si="9"/>
        <v>-246046</v>
      </c>
      <c r="Z40" s="336">
        <f>+IF(X40&lt;&gt;0,+(Y40/X40)*100,0)</f>
        <v>-3.0142168482821563</v>
      </c>
      <c r="AA40" s="350">
        <f>SUM(AA41:AA49)</f>
        <v>10883800</v>
      </c>
    </row>
    <row r="41" spans="1:27" ht="12.75">
      <c r="A41" s="361" t="s">
        <v>248</v>
      </c>
      <c r="B41" s="142"/>
      <c r="C41" s="362"/>
      <c r="D41" s="363"/>
      <c r="E41" s="362">
        <v>6440000</v>
      </c>
      <c r="F41" s="364">
        <v>6440000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7556192</v>
      </c>
      <c r="Q41" s="362"/>
      <c r="R41" s="364">
        <v>7556192</v>
      </c>
      <c r="S41" s="364"/>
      <c r="T41" s="362"/>
      <c r="U41" s="362"/>
      <c r="V41" s="364"/>
      <c r="W41" s="364">
        <v>7556192</v>
      </c>
      <c r="X41" s="362">
        <v>4830000</v>
      </c>
      <c r="Y41" s="364">
        <v>2726192</v>
      </c>
      <c r="Z41" s="365">
        <v>56.44</v>
      </c>
      <c r="AA41" s="366">
        <v>6440000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17630019</v>
      </c>
      <c r="D43" s="369"/>
      <c r="E43" s="305">
        <v>1780000</v>
      </c>
      <c r="F43" s="370">
        <v>1780000</v>
      </c>
      <c r="G43" s="370"/>
      <c r="H43" s="305"/>
      <c r="I43" s="305"/>
      <c r="J43" s="370"/>
      <c r="K43" s="370"/>
      <c r="L43" s="305"/>
      <c r="M43" s="305"/>
      <c r="N43" s="370"/>
      <c r="O43" s="370">
        <v>112702</v>
      </c>
      <c r="P43" s="305"/>
      <c r="Q43" s="305"/>
      <c r="R43" s="370">
        <v>112702</v>
      </c>
      <c r="S43" s="370"/>
      <c r="T43" s="305"/>
      <c r="U43" s="305"/>
      <c r="V43" s="370"/>
      <c r="W43" s="370">
        <v>112702</v>
      </c>
      <c r="X43" s="305">
        <v>1335000</v>
      </c>
      <c r="Y43" s="370">
        <v>-1222298</v>
      </c>
      <c r="Z43" s="371">
        <v>-91.56</v>
      </c>
      <c r="AA43" s="303">
        <v>1780000</v>
      </c>
    </row>
    <row r="44" spans="1:27" ht="12.75">
      <c r="A44" s="361" t="s">
        <v>251</v>
      </c>
      <c r="B44" s="136"/>
      <c r="C44" s="60">
        <v>952241</v>
      </c>
      <c r="D44" s="368"/>
      <c r="E44" s="54">
        <v>1543800</v>
      </c>
      <c r="F44" s="53">
        <v>1543800</v>
      </c>
      <c r="G44" s="53">
        <v>8754</v>
      </c>
      <c r="H44" s="54"/>
      <c r="I44" s="54"/>
      <c r="J44" s="53">
        <v>8754</v>
      </c>
      <c r="K44" s="53">
        <v>16685</v>
      </c>
      <c r="L44" s="54">
        <v>34242</v>
      </c>
      <c r="M44" s="54">
        <v>2749</v>
      </c>
      <c r="N44" s="53">
        <v>53676</v>
      </c>
      <c r="O44" s="53">
        <v>44554</v>
      </c>
      <c r="P44" s="54">
        <v>5592</v>
      </c>
      <c r="Q44" s="54">
        <v>11616</v>
      </c>
      <c r="R44" s="53">
        <v>61762</v>
      </c>
      <c r="S44" s="53"/>
      <c r="T44" s="54"/>
      <c r="U44" s="54"/>
      <c r="V44" s="53"/>
      <c r="W44" s="53">
        <v>124192</v>
      </c>
      <c r="X44" s="54">
        <v>1157850</v>
      </c>
      <c r="Y44" s="53">
        <v>-1033658</v>
      </c>
      <c r="Z44" s="94">
        <v>-89.27</v>
      </c>
      <c r="AA44" s="95">
        <v>1543800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100000</v>
      </c>
      <c r="F47" s="53">
        <v>100000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75000</v>
      </c>
      <c r="Y47" s="53">
        <v>-75000</v>
      </c>
      <c r="Z47" s="94">
        <v>-100</v>
      </c>
      <c r="AA47" s="95">
        <v>100000</v>
      </c>
    </row>
    <row r="48" spans="1:27" ht="12.75">
      <c r="A48" s="361" t="s">
        <v>255</v>
      </c>
      <c r="B48" s="136"/>
      <c r="C48" s="60">
        <v>174863</v>
      </c>
      <c r="D48" s="368"/>
      <c r="E48" s="54">
        <v>1020000</v>
      </c>
      <c r="F48" s="53">
        <v>1020000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765000</v>
      </c>
      <c r="Y48" s="53">
        <v>-765000</v>
      </c>
      <c r="Z48" s="94">
        <v>-100</v>
      </c>
      <c r="AA48" s="95">
        <v>1020000</v>
      </c>
    </row>
    <row r="49" spans="1:27" ht="12.75">
      <c r="A49" s="361" t="s">
        <v>93</v>
      </c>
      <c r="B49" s="136"/>
      <c r="C49" s="54">
        <v>1125711</v>
      </c>
      <c r="D49" s="368"/>
      <c r="E49" s="54"/>
      <c r="F49" s="53"/>
      <c r="G49" s="53">
        <v>30776</v>
      </c>
      <c r="H49" s="54">
        <v>5906</v>
      </c>
      <c r="I49" s="54">
        <v>58262</v>
      </c>
      <c r="J49" s="53">
        <v>94944</v>
      </c>
      <c r="K49" s="53">
        <v>19317</v>
      </c>
      <c r="L49" s="54">
        <v>7909</v>
      </c>
      <c r="M49" s="54">
        <v>999</v>
      </c>
      <c r="N49" s="53">
        <v>28225</v>
      </c>
      <c r="O49" s="53"/>
      <c r="P49" s="54"/>
      <c r="Q49" s="54">
        <v>549</v>
      </c>
      <c r="R49" s="53">
        <v>549</v>
      </c>
      <c r="S49" s="53"/>
      <c r="T49" s="54"/>
      <c r="U49" s="54"/>
      <c r="V49" s="53"/>
      <c r="W49" s="53">
        <v>123718</v>
      </c>
      <c r="X49" s="54"/>
      <c r="Y49" s="53">
        <v>123718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57705870</v>
      </c>
      <c r="D60" s="346">
        <f t="shared" si="14"/>
        <v>0</v>
      </c>
      <c r="E60" s="219">
        <f t="shared" si="14"/>
        <v>45076804</v>
      </c>
      <c r="F60" s="264">
        <f t="shared" si="14"/>
        <v>45076804</v>
      </c>
      <c r="G60" s="264">
        <f t="shared" si="14"/>
        <v>884294</v>
      </c>
      <c r="H60" s="219">
        <f t="shared" si="14"/>
        <v>962121</v>
      </c>
      <c r="I60" s="219">
        <f t="shared" si="14"/>
        <v>292193</v>
      </c>
      <c r="J60" s="264">
        <f t="shared" si="14"/>
        <v>2138608</v>
      </c>
      <c r="K60" s="264">
        <f t="shared" si="14"/>
        <v>1270828</v>
      </c>
      <c r="L60" s="219">
        <f t="shared" si="14"/>
        <v>1406836</v>
      </c>
      <c r="M60" s="219">
        <f t="shared" si="14"/>
        <v>2305846</v>
      </c>
      <c r="N60" s="264">
        <f t="shared" si="14"/>
        <v>4983510</v>
      </c>
      <c r="O60" s="264">
        <f t="shared" si="14"/>
        <v>643359</v>
      </c>
      <c r="P60" s="219">
        <f t="shared" si="14"/>
        <v>7561784</v>
      </c>
      <c r="Q60" s="219">
        <f t="shared" si="14"/>
        <v>12165</v>
      </c>
      <c r="R60" s="264">
        <f t="shared" si="14"/>
        <v>8217308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15339426</v>
      </c>
      <c r="X60" s="219">
        <f t="shared" si="14"/>
        <v>33807604</v>
      </c>
      <c r="Y60" s="264">
        <f t="shared" si="14"/>
        <v>-18468178</v>
      </c>
      <c r="Z60" s="337">
        <f>+IF(X60&lt;&gt;0,+(Y60/X60)*100,0)</f>
        <v>-54.62729035751839</v>
      </c>
      <c r="AA60" s="232">
        <f>+AA57+AA54+AA51+AA40+AA37+AA34+AA22+AA5</f>
        <v>45076804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2017-05-05T09:18:37Z</dcterms:created>
  <dcterms:modified xsi:type="dcterms:W3CDTF">2017-05-05T09:18:40Z</dcterms:modified>
  <cp:category/>
  <cp:version/>
  <cp:contentType/>
  <cp:contentStatus/>
</cp:coreProperties>
</file>