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<sst xmlns="http://schemas.openxmlformats.org/spreadsheetml/2006/main" count="857" uniqueCount="303">
  <si>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Newcastle(KZN252)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</si>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</sst>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214713798</v>
      </c>
      <c r="C5" s="19">
        <v>0</v>
      </c>
      <c r="D5" s="59">
        <v>256072025</v>
      </c>
      <c r="E5" s="60">
        <v>256072025</v>
      </c>
      <c r="F5" s="60">
        <v>55734935</v>
      </c>
      <c r="G5" s="60">
        <v>-5969469</v>
      </c>
      <c r="H5" s="60">
        <v>22000367</v>
      </c>
      <c r="I5" s="60">
        <v>71765833</v>
      </c>
      <c r="J5" s="60">
        <v>22268018</v>
      </c>
      <c r="K5" s="60">
        <v>22149646</v>
      </c>
      <c r="L5" s="60">
        <v>22070685</v>
      </c>
      <c r="M5" s="60">
        <v>66488349</v>
      </c>
      <c r="N5" s="60">
        <v>22174439</v>
      </c>
      <c r="O5" s="60">
        <v>22044531</v>
      </c>
      <c r="P5" s="60">
        <v>16742424</v>
      </c>
      <c r="Q5" s="60">
        <v>60961394</v>
      </c>
      <c r="R5" s="60">
        <v>0</v>
      </c>
      <c r="S5" s="60">
        <v>0</v>
      </c>
      <c r="T5" s="60">
        <v>0</v>
      </c>
      <c r="U5" s="60">
        <v>0</v>
      </c>
      <c r="V5" s="60">
        <v>199215576</v>
      </c>
      <c r="W5" s="60">
        <v>192054015</v>
      </c>
      <c r="X5" s="60">
        <v>7161561</v>
      </c>
      <c r="Y5" s="61">
        <v>3.73</v>
      </c>
      <c r="Z5" s="62">
        <v>256072025</v>
      </c>
    </row>
    <row r="6" spans="1:26" ht="12.75">
      <c r="A6" s="58" t="s">
        <v>32</v>
      </c>
      <c r="B6" s="19">
        <v>914750787</v>
      </c>
      <c r="C6" s="19">
        <v>0</v>
      </c>
      <c r="D6" s="59">
        <v>1083994184</v>
      </c>
      <c r="E6" s="60">
        <v>1060850004</v>
      </c>
      <c r="F6" s="60">
        <v>110913733</v>
      </c>
      <c r="G6" s="60">
        <v>33686402</v>
      </c>
      <c r="H6" s="60">
        <v>116947115</v>
      </c>
      <c r="I6" s="60">
        <v>261547250</v>
      </c>
      <c r="J6" s="60">
        <v>80908516</v>
      </c>
      <c r="K6" s="60">
        <v>85149689</v>
      </c>
      <c r="L6" s="60">
        <v>85666240</v>
      </c>
      <c r="M6" s="60">
        <v>251724445</v>
      </c>
      <c r="N6" s="60">
        <v>83138268</v>
      </c>
      <c r="O6" s="60">
        <v>82908354</v>
      </c>
      <c r="P6" s="60">
        <v>86109939</v>
      </c>
      <c r="Q6" s="60">
        <v>252156561</v>
      </c>
      <c r="R6" s="60">
        <v>0</v>
      </c>
      <c r="S6" s="60">
        <v>0</v>
      </c>
      <c r="T6" s="60">
        <v>0</v>
      </c>
      <c r="U6" s="60">
        <v>0</v>
      </c>
      <c r="V6" s="60">
        <v>765428256</v>
      </c>
      <c r="W6" s="60">
        <v>812995641</v>
      </c>
      <c r="X6" s="60">
        <v>-47567385</v>
      </c>
      <c r="Y6" s="61">
        <v>-5.85</v>
      </c>
      <c r="Z6" s="62">
        <v>1060850004</v>
      </c>
    </row>
    <row r="7" spans="1:26" ht="12.75">
      <c r="A7" s="58" t="s">
        <v>33</v>
      </c>
      <c r="B7" s="19">
        <v>12517428</v>
      </c>
      <c r="C7" s="19">
        <v>0</v>
      </c>
      <c r="D7" s="59">
        <v>4000000</v>
      </c>
      <c r="E7" s="60">
        <v>4000000</v>
      </c>
      <c r="F7" s="60">
        <v>225378</v>
      </c>
      <c r="G7" s="60">
        <v>362656</v>
      </c>
      <c r="H7" s="60">
        <v>165912</v>
      </c>
      <c r="I7" s="60">
        <v>753946</v>
      </c>
      <c r="J7" s="60">
        <v>212148</v>
      </c>
      <c r="K7" s="60">
        <v>-51741</v>
      </c>
      <c r="L7" s="60">
        <v>215924</v>
      </c>
      <c r="M7" s="60">
        <v>376331</v>
      </c>
      <c r="N7" s="60">
        <v>200917</v>
      </c>
      <c r="O7" s="60">
        <v>228627</v>
      </c>
      <c r="P7" s="60">
        <v>203834</v>
      </c>
      <c r="Q7" s="60">
        <v>633378</v>
      </c>
      <c r="R7" s="60">
        <v>0</v>
      </c>
      <c r="S7" s="60">
        <v>0</v>
      </c>
      <c r="T7" s="60">
        <v>0</v>
      </c>
      <c r="U7" s="60">
        <v>0</v>
      </c>
      <c r="V7" s="60">
        <v>1763655</v>
      </c>
      <c r="W7" s="60">
        <v>2999997</v>
      </c>
      <c r="X7" s="60">
        <v>-1236342</v>
      </c>
      <c r="Y7" s="61">
        <v>-41.21</v>
      </c>
      <c r="Z7" s="62">
        <v>4000000</v>
      </c>
    </row>
    <row r="8" spans="1:26" ht="12.75">
      <c r="A8" s="58" t="s">
        <v>34</v>
      </c>
      <c r="B8" s="19">
        <v>467501529</v>
      </c>
      <c r="C8" s="19">
        <v>0</v>
      </c>
      <c r="D8" s="59">
        <v>325438028</v>
      </c>
      <c r="E8" s="60">
        <v>330688029</v>
      </c>
      <c r="F8" s="60">
        <v>128136613</v>
      </c>
      <c r="G8" s="60">
        <v>7904402</v>
      </c>
      <c r="H8" s="60">
        <v>25898723</v>
      </c>
      <c r="I8" s="60">
        <v>161939738</v>
      </c>
      <c r="J8" s="60">
        <v>15445812</v>
      </c>
      <c r="K8" s="60">
        <v>17991390</v>
      </c>
      <c r="L8" s="60">
        <v>126771421</v>
      </c>
      <c r="M8" s="60">
        <v>160208623</v>
      </c>
      <c r="N8" s="60">
        <v>18750360</v>
      </c>
      <c r="O8" s="60">
        <v>10863064</v>
      </c>
      <c r="P8" s="60">
        <v>85173894</v>
      </c>
      <c r="Q8" s="60">
        <v>114787318</v>
      </c>
      <c r="R8" s="60">
        <v>0</v>
      </c>
      <c r="S8" s="60">
        <v>0</v>
      </c>
      <c r="T8" s="60">
        <v>0</v>
      </c>
      <c r="U8" s="60">
        <v>0</v>
      </c>
      <c r="V8" s="60">
        <v>436935679</v>
      </c>
      <c r="W8" s="60">
        <v>325438120</v>
      </c>
      <c r="X8" s="60">
        <v>111497559</v>
      </c>
      <c r="Y8" s="61">
        <v>34.26</v>
      </c>
      <c r="Z8" s="62">
        <v>330688029</v>
      </c>
    </row>
    <row r="9" spans="1:26" ht="12.75">
      <c r="A9" s="58" t="s">
        <v>35</v>
      </c>
      <c r="B9" s="19">
        <v>37571467</v>
      </c>
      <c r="C9" s="19">
        <v>0</v>
      </c>
      <c r="D9" s="59">
        <v>40169860</v>
      </c>
      <c r="E9" s="60">
        <v>40397862</v>
      </c>
      <c r="F9" s="60">
        <v>4466736</v>
      </c>
      <c r="G9" s="60">
        <v>1453166</v>
      </c>
      <c r="H9" s="60">
        <v>3005345</v>
      </c>
      <c r="I9" s="60">
        <v>8925247</v>
      </c>
      <c r="J9" s="60">
        <v>3274524</v>
      </c>
      <c r="K9" s="60">
        <v>4951676</v>
      </c>
      <c r="L9" s="60">
        <v>2792056</v>
      </c>
      <c r="M9" s="60">
        <v>11018256</v>
      </c>
      <c r="N9" s="60">
        <v>1400504</v>
      </c>
      <c r="O9" s="60">
        <v>2860573</v>
      </c>
      <c r="P9" s="60">
        <v>3114781</v>
      </c>
      <c r="Q9" s="60">
        <v>7375858</v>
      </c>
      <c r="R9" s="60">
        <v>0</v>
      </c>
      <c r="S9" s="60">
        <v>0</v>
      </c>
      <c r="T9" s="60">
        <v>0</v>
      </c>
      <c r="U9" s="60">
        <v>0</v>
      </c>
      <c r="V9" s="60">
        <v>27319361</v>
      </c>
      <c r="W9" s="60">
        <v>30127401</v>
      </c>
      <c r="X9" s="60">
        <v>-2808040</v>
      </c>
      <c r="Y9" s="61">
        <v>-9.32</v>
      </c>
      <c r="Z9" s="62">
        <v>40397862</v>
      </c>
    </row>
    <row r="10" spans="1:26" ht="22.5">
      <c r="A10" s="63" t="s">
        <v>278</v>
      </c>
      <c r="B10" s="64">
        <f>SUM(B5:B9)</f>
        <v>1647055009</v>
      </c>
      <c r="C10" s="64">
        <f>SUM(C5:C9)</f>
        <v>0</v>
      </c>
      <c r="D10" s="65">
        <f aca="true" t="shared" si="0" ref="D10:Z10">SUM(D5:D9)</f>
        <v>1709674097</v>
      </c>
      <c r="E10" s="66">
        <f t="shared" si="0"/>
        <v>1692007920</v>
      </c>
      <c r="F10" s="66">
        <f t="shared" si="0"/>
        <v>299477395</v>
      </c>
      <c r="G10" s="66">
        <f t="shared" si="0"/>
        <v>37437157</v>
      </c>
      <c r="H10" s="66">
        <f t="shared" si="0"/>
        <v>168017462</v>
      </c>
      <c r="I10" s="66">
        <f t="shared" si="0"/>
        <v>504932014</v>
      </c>
      <c r="J10" s="66">
        <f t="shared" si="0"/>
        <v>122109018</v>
      </c>
      <c r="K10" s="66">
        <f t="shared" si="0"/>
        <v>130190660</v>
      </c>
      <c r="L10" s="66">
        <f t="shared" si="0"/>
        <v>237516326</v>
      </c>
      <c r="M10" s="66">
        <f t="shared" si="0"/>
        <v>489816004</v>
      </c>
      <c r="N10" s="66">
        <f t="shared" si="0"/>
        <v>125664488</v>
      </c>
      <c r="O10" s="66">
        <f t="shared" si="0"/>
        <v>118905149</v>
      </c>
      <c r="P10" s="66">
        <f t="shared" si="0"/>
        <v>191344872</v>
      </c>
      <c r="Q10" s="66">
        <f t="shared" si="0"/>
        <v>435914509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1430662527</v>
      </c>
      <c r="W10" s="66">
        <f t="shared" si="0"/>
        <v>1363615174</v>
      </c>
      <c r="X10" s="66">
        <f t="shared" si="0"/>
        <v>67047353</v>
      </c>
      <c r="Y10" s="67">
        <f>+IF(W10&lt;&gt;0,(X10/W10)*100,0)</f>
        <v>4.9168822904283696</v>
      </c>
      <c r="Z10" s="68">
        <f t="shared" si="0"/>
        <v>1692007920</v>
      </c>
    </row>
    <row r="11" spans="1:26" ht="12.75">
      <c r="A11" s="58" t="s">
        <v>37</v>
      </c>
      <c r="B11" s="19">
        <v>489601018</v>
      </c>
      <c r="C11" s="19">
        <v>0</v>
      </c>
      <c r="D11" s="59">
        <v>476620392</v>
      </c>
      <c r="E11" s="60">
        <v>464905282</v>
      </c>
      <c r="F11" s="60">
        <v>35291539</v>
      </c>
      <c r="G11" s="60">
        <v>40287719</v>
      </c>
      <c r="H11" s="60">
        <v>38119876</v>
      </c>
      <c r="I11" s="60">
        <v>113699134</v>
      </c>
      <c r="J11" s="60">
        <v>38260626</v>
      </c>
      <c r="K11" s="60">
        <v>41342516</v>
      </c>
      <c r="L11" s="60">
        <v>40487288</v>
      </c>
      <c r="M11" s="60">
        <v>120090430</v>
      </c>
      <c r="N11" s="60">
        <v>41853198</v>
      </c>
      <c r="O11" s="60">
        <v>40999340</v>
      </c>
      <c r="P11" s="60">
        <v>39693266</v>
      </c>
      <c r="Q11" s="60">
        <v>122545804</v>
      </c>
      <c r="R11" s="60">
        <v>0</v>
      </c>
      <c r="S11" s="60">
        <v>0</v>
      </c>
      <c r="T11" s="60">
        <v>0</v>
      </c>
      <c r="U11" s="60">
        <v>0</v>
      </c>
      <c r="V11" s="60">
        <v>356335368</v>
      </c>
      <c r="W11" s="60">
        <v>357465294</v>
      </c>
      <c r="X11" s="60">
        <v>-1129926</v>
      </c>
      <c r="Y11" s="61">
        <v>-0.32</v>
      </c>
      <c r="Z11" s="62">
        <v>464905282</v>
      </c>
    </row>
    <row r="12" spans="1:26" ht="12.75">
      <c r="A12" s="58" t="s">
        <v>38</v>
      </c>
      <c r="B12" s="19">
        <v>18453107</v>
      </c>
      <c r="C12" s="19">
        <v>0</v>
      </c>
      <c r="D12" s="59">
        <v>21022584</v>
      </c>
      <c r="E12" s="60">
        <v>21054796</v>
      </c>
      <c r="F12" s="60">
        <v>1867033</v>
      </c>
      <c r="G12" s="60">
        <v>1140358</v>
      </c>
      <c r="H12" s="60">
        <v>2282997</v>
      </c>
      <c r="I12" s="60">
        <v>5290388</v>
      </c>
      <c r="J12" s="60">
        <v>1266023</v>
      </c>
      <c r="K12" s="60">
        <v>1048783</v>
      </c>
      <c r="L12" s="60">
        <v>2210077</v>
      </c>
      <c r="M12" s="60">
        <v>4524883</v>
      </c>
      <c r="N12" s="60">
        <v>1399880</v>
      </c>
      <c r="O12" s="60">
        <v>1286579</v>
      </c>
      <c r="P12" s="60">
        <v>1306511</v>
      </c>
      <c r="Q12" s="60">
        <v>3992970</v>
      </c>
      <c r="R12" s="60">
        <v>0</v>
      </c>
      <c r="S12" s="60">
        <v>0</v>
      </c>
      <c r="T12" s="60">
        <v>0</v>
      </c>
      <c r="U12" s="60">
        <v>0</v>
      </c>
      <c r="V12" s="60">
        <v>13808241</v>
      </c>
      <c r="W12" s="60">
        <v>15766938</v>
      </c>
      <c r="X12" s="60">
        <v>-1958697</v>
      </c>
      <c r="Y12" s="61">
        <v>-12.42</v>
      </c>
      <c r="Z12" s="62">
        <v>21054796</v>
      </c>
    </row>
    <row r="13" spans="1:26" ht="12.75">
      <c r="A13" s="58" t="s">
        <v>279</v>
      </c>
      <c r="B13" s="19">
        <v>459333668</v>
      </c>
      <c r="C13" s="19">
        <v>0</v>
      </c>
      <c r="D13" s="59">
        <v>330120626</v>
      </c>
      <c r="E13" s="60">
        <v>330120627</v>
      </c>
      <c r="F13" s="60">
        <v>0</v>
      </c>
      <c r="G13" s="60">
        <v>0</v>
      </c>
      <c r="H13" s="60">
        <v>112954067</v>
      </c>
      <c r="I13" s="60">
        <v>112954067</v>
      </c>
      <c r="J13" s="60">
        <v>34212864</v>
      </c>
      <c r="K13" s="60">
        <v>34212864</v>
      </c>
      <c r="L13" s="60">
        <v>34212863</v>
      </c>
      <c r="M13" s="60">
        <v>102638591</v>
      </c>
      <c r="N13" s="60">
        <v>23972242</v>
      </c>
      <c r="O13" s="60">
        <v>56340846</v>
      </c>
      <c r="P13" s="60">
        <v>42831334</v>
      </c>
      <c r="Q13" s="60">
        <v>123144422</v>
      </c>
      <c r="R13" s="60">
        <v>0</v>
      </c>
      <c r="S13" s="60">
        <v>0</v>
      </c>
      <c r="T13" s="60">
        <v>0</v>
      </c>
      <c r="U13" s="60">
        <v>0</v>
      </c>
      <c r="V13" s="60">
        <v>338737080</v>
      </c>
      <c r="W13" s="60">
        <v>247590468</v>
      </c>
      <c r="X13" s="60">
        <v>91146612</v>
      </c>
      <c r="Y13" s="61">
        <v>36.81</v>
      </c>
      <c r="Z13" s="62">
        <v>330120627</v>
      </c>
    </row>
    <row r="14" spans="1:26" ht="12.75">
      <c r="A14" s="58" t="s">
        <v>40</v>
      </c>
      <c r="B14" s="19">
        <v>66141054</v>
      </c>
      <c r="C14" s="19">
        <v>0</v>
      </c>
      <c r="D14" s="59">
        <v>61899163</v>
      </c>
      <c r="E14" s="60">
        <v>50312158</v>
      </c>
      <c r="F14" s="60">
        <v>4161921</v>
      </c>
      <c r="G14" s="60">
        <v>4509768</v>
      </c>
      <c r="H14" s="60">
        <v>4204979</v>
      </c>
      <c r="I14" s="60">
        <v>12876668</v>
      </c>
      <c r="J14" s="60">
        <v>4320442</v>
      </c>
      <c r="K14" s="60">
        <v>4181073</v>
      </c>
      <c r="L14" s="60">
        <v>4203382</v>
      </c>
      <c r="M14" s="60">
        <v>12704897</v>
      </c>
      <c r="N14" s="60">
        <v>4297316</v>
      </c>
      <c r="O14" s="60">
        <v>3802181</v>
      </c>
      <c r="P14" s="60">
        <v>4678073</v>
      </c>
      <c r="Q14" s="60">
        <v>12777570</v>
      </c>
      <c r="R14" s="60">
        <v>0</v>
      </c>
      <c r="S14" s="60">
        <v>0</v>
      </c>
      <c r="T14" s="60">
        <v>0</v>
      </c>
      <c r="U14" s="60">
        <v>0</v>
      </c>
      <c r="V14" s="60">
        <v>38359135</v>
      </c>
      <c r="W14" s="60">
        <v>46424376</v>
      </c>
      <c r="X14" s="60">
        <v>-8065241</v>
      </c>
      <c r="Y14" s="61">
        <v>-17.37</v>
      </c>
      <c r="Z14" s="62">
        <v>50312158</v>
      </c>
    </row>
    <row r="15" spans="1:26" ht="12.75">
      <c r="A15" s="58" t="s">
        <v>41</v>
      </c>
      <c r="B15" s="19">
        <v>513530461</v>
      </c>
      <c r="C15" s="19">
        <v>0</v>
      </c>
      <c r="D15" s="59">
        <v>581034633</v>
      </c>
      <c r="E15" s="60">
        <v>557718426</v>
      </c>
      <c r="F15" s="60">
        <v>160241</v>
      </c>
      <c r="G15" s="60">
        <v>65471022</v>
      </c>
      <c r="H15" s="60">
        <v>97902134</v>
      </c>
      <c r="I15" s="60">
        <v>163533397</v>
      </c>
      <c r="J15" s="60">
        <v>42867171</v>
      </c>
      <c r="K15" s="60">
        <v>44132518</v>
      </c>
      <c r="L15" s="60">
        <v>44283748</v>
      </c>
      <c r="M15" s="60">
        <v>131283437</v>
      </c>
      <c r="N15" s="60">
        <v>65986541</v>
      </c>
      <c r="O15" s="60">
        <v>30883658</v>
      </c>
      <c r="P15" s="60">
        <v>29829868</v>
      </c>
      <c r="Q15" s="60">
        <v>126700067</v>
      </c>
      <c r="R15" s="60">
        <v>0</v>
      </c>
      <c r="S15" s="60">
        <v>0</v>
      </c>
      <c r="T15" s="60">
        <v>0</v>
      </c>
      <c r="U15" s="60">
        <v>0</v>
      </c>
      <c r="V15" s="60">
        <v>421516901</v>
      </c>
      <c r="W15" s="60">
        <v>435775977</v>
      </c>
      <c r="X15" s="60">
        <v>-14259076</v>
      </c>
      <c r="Y15" s="61">
        <v>-3.27</v>
      </c>
      <c r="Z15" s="62">
        <v>557718426</v>
      </c>
    </row>
    <row r="16" spans="1:26" ht="12.75">
      <c r="A16" s="69" t="s">
        <v>42</v>
      </c>
      <c r="B16" s="19">
        <v>0</v>
      </c>
      <c r="C16" s="19">
        <v>0</v>
      </c>
      <c r="D16" s="59">
        <v>96098483</v>
      </c>
      <c r="E16" s="60">
        <v>96098483</v>
      </c>
      <c r="F16" s="60">
        <v>0</v>
      </c>
      <c r="G16" s="60">
        <v>8042291</v>
      </c>
      <c r="H16" s="60">
        <v>18008357</v>
      </c>
      <c r="I16" s="60">
        <v>26050648</v>
      </c>
      <c r="J16" s="60">
        <v>8801051</v>
      </c>
      <c r="K16" s="60">
        <v>8895100</v>
      </c>
      <c r="L16" s="60">
        <v>8962305</v>
      </c>
      <c r="M16" s="60">
        <v>26658456</v>
      </c>
      <c r="N16" s="60">
        <v>9286153</v>
      </c>
      <c r="O16" s="60">
        <v>9857606</v>
      </c>
      <c r="P16" s="60">
        <v>2872260</v>
      </c>
      <c r="Q16" s="60">
        <v>22016019</v>
      </c>
      <c r="R16" s="60">
        <v>0</v>
      </c>
      <c r="S16" s="60">
        <v>0</v>
      </c>
      <c r="T16" s="60">
        <v>0</v>
      </c>
      <c r="U16" s="60">
        <v>0</v>
      </c>
      <c r="V16" s="60">
        <v>74725123</v>
      </c>
      <c r="W16" s="60">
        <v>72073863</v>
      </c>
      <c r="X16" s="60">
        <v>2651260</v>
      </c>
      <c r="Y16" s="61">
        <v>3.68</v>
      </c>
      <c r="Z16" s="62">
        <v>96098483</v>
      </c>
    </row>
    <row r="17" spans="1:26" ht="12.75">
      <c r="A17" s="58" t="s">
        <v>43</v>
      </c>
      <c r="B17" s="19">
        <v>1021295678</v>
      </c>
      <c r="C17" s="19">
        <v>0</v>
      </c>
      <c r="D17" s="59">
        <v>388935215</v>
      </c>
      <c r="E17" s="60">
        <v>352277598</v>
      </c>
      <c r="F17" s="60">
        <v>33457051</v>
      </c>
      <c r="G17" s="60">
        <v>28637373</v>
      </c>
      <c r="H17" s="60">
        <v>16421747</v>
      </c>
      <c r="I17" s="60">
        <v>78516171</v>
      </c>
      <c r="J17" s="60">
        <v>23328080</v>
      </c>
      <c r="K17" s="60">
        <v>26960135</v>
      </c>
      <c r="L17" s="60">
        <v>74095659</v>
      </c>
      <c r="M17" s="60">
        <v>124383874</v>
      </c>
      <c r="N17" s="60">
        <v>24151671</v>
      </c>
      <c r="O17" s="60">
        <v>24602600</v>
      </c>
      <c r="P17" s="60">
        <v>36939649</v>
      </c>
      <c r="Q17" s="60">
        <v>85693920</v>
      </c>
      <c r="R17" s="60">
        <v>0</v>
      </c>
      <c r="S17" s="60">
        <v>0</v>
      </c>
      <c r="T17" s="60">
        <v>0</v>
      </c>
      <c r="U17" s="60">
        <v>0</v>
      </c>
      <c r="V17" s="60">
        <v>288593965</v>
      </c>
      <c r="W17" s="60">
        <v>291701412</v>
      </c>
      <c r="X17" s="60">
        <v>-3107447</v>
      </c>
      <c r="Y17" s="61">
        <v>-1.07</v>
      </c>
      <c r="Z17" s="62">
        <v>352277598</v>
      </c>
    </row>
    <row r="18" spans="1:26" ht="12.75">
      <c r="A18" s="70" t="s">
        <v>44</v>
      </c>
      <c r="B18" s="71">
        <f>SUM(B11:B17)</f>
        <v>2568354986</v>
      </c>
      <c r="C18" s="71">
        <f>SUM(C11:C17)</f>
        <v>0</v>
      </c>
      <c r="D18" s="72">
        <f aca="true" t="shared" si="1" ref="D18:Z18">SUM(D11:D17)</f>
        <v>1955731096</v>
      </c>
      <c r="E18" s="73">
        <f t="shared" si="1"/>
        <v>1872487370</v>
      </c>
      <c r="F18" s="73">
        <f t="shared" si="1"/>
        <v>74937785</v>
      </c>
      <c r="G18" s="73">
        <f t="shared" si="1"/>
        <v>148088531</v>
      </c>
      <c r="H18" s="73">
        <f t="shared" si="1"/>
        <v>289894157</v>
      </c>
      <c r="I18" s="73">
        <f t="shared" si="1"/>
        <v>512920473</v>
      </c>
      <c r="J18" s="73">
        <f t="shared" si="1"/>
        <v>153056257</v>
      </c>
      <c r="K18" s="73">
        <f t="shared" si="1"/>
        <v>160772989</v>
      </c>
      <c r="L18" s="73">
        <f t="shared" si="1"/>
        <v>208455322</v>
      </c>
      <c r="M18" s="73">
        <f t="shared" si="1"/>
        <v>522284568</v>
      </c>
      <c r="N18" s="73">
        <f t="shared" si="1"/>
        <v>170947001</v>
      </c>
      <c r="O18" s="73">
        <f t="shared" si="1"/>
        <v>167772810</v>
      </c>
      <c r="P18" s="73">
        <f t="shared" si="1"/>
        <v>158150961</v>
      </c>
      <c r="Q18" s="73">
        <f t="shared" si="1"/>
        <v>496870772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1532075813</v>
      </c>
      <c r="W18" s="73">
        <f t="shared" si="1"/>
        <v>1466798328</v>
      </c>
      <c r="X18" s="73">
        <f t="shared" si="1"/>
        <v>65277485</v>
      </c>
      <c r="Y18" s="67">
        <f>+IF(W18&lt;&gt;0,(X18/W18)*100,0)</f>
        <v>4.450338110829916</v>
      </c>
      <c r="Z18" s="74">
        <f t="shared" si="1"/>
        <v>1872487370</v>
      </c>
    </row>
    <row r="19" spans="1:26" ht="12.75">
      <c r="A19" s="70" t="s">
        <v>45</v>
      </c>
      <c r="B19" s="75">
        <f>+B10-B18</f>
        <v>-921299977</v>
      </c>
      <c r="C19" s="75">
        <f>+C10-C18</f>
        <v>0</v>
      </c>
      <c r="D19" s="76">
        <f aca="true" t="shared" si="2" ref="D19:Z19">+D10-D18</f>
        <v>-246056999</v>
      </c>
      <c r="E19" s="77">
        <f t="shared" si="2"/>
        <v>-180479450</v>
      </c>
      <c r="F19" s="77">
        <f t="shared" si="2"/>
        <v>224539610</v>
      </c>
      <c r="G19" s="77">
        <f t="shared" si="2"/>
        <v>-110651374</v>
      </c>
      <c r="H19" s="77">
        <f t="shared" si="2"/>
        <v>-121876695</v>
      </c>
      <c r="I19" s="77">
        <f t="shared" si="2"/>
        <v>-7988459</v>
      </c>
      <c r="J19" s="77">
        <f t="shared" si="2"/>
        <v>-30947239</v>
      </c>
      <c r="K19" s="77">
        <f t="shared" si="2"/>
        <v>-30582329</v>
      </c>
      <c r="L19" s="77">
        <f t="shared" si="2"/>
        <v>29061004</v>
      </c>
      <c r="M19" s="77">
        <f t="shared" si="2"/>
        <v>-32468564</v>
      </c>
      <c r="N19" s="77">
        <f t="shared" si="2"/>
        <v>-45282513</v>
      </c>
      <c r="O19" s="77">
        <f t="shared" si="2"/>
        <v>-48867661</v>
      </c>
      <c r="P19" s="77">
        <f t="shared" si="2"/>
        <v>33193911</v>
      </c>
      <c r="Q19" s="77">
        <f t="shared" si="2"/>
        <v>-60956263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-101413286</v>
      </c>
      <c r="W19" s="77">
        <f>IF(E10=E18,0,W10-W18)</f>
        <v>-103183154</v>
      </c>
      <c r="X19" s="77">
        <f t="shared" si="2"/>
        <v>1769868</v>
      </c>
      <c r="Y19" s="78">
        <f>+IF(W19&lt;&gt;0,(X19/W19)*100,0)</f>
        <v>-1.715268366384691</v>
      </c>
      <c r="Z19" s="79">
        <f t="shared" si="2"/>
        <v>-180479450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-921299977</v>
      </c>
      <c r="C22" s="86">
        <f>SUM(C19:C21)</f>
        <v>0</v>
      </c>
      <c r="D22" s="87">
        <f aca="true" t="shared" si="3" ref="D22:Z22">SUM(D19:D21)</f>
        <v>-246056999</v>
      </c>
      <c r="E22" s="88">
        <f t="shared" si="3"/>
        <v>-180479450</v>
      </c>
      <c r="F22" s="88">
        <f t="shared" si="3"/>
        <v>224539610</v>
      </c>
      <c r="G22" s="88">
        <f t="shared" si="3"/>
        <v>-110651374</v>
      </c>
      <c r="H22" s="88">
        <f t="shared" si="3"/>
        <v>-121876695</v>
      </c>
      <c r="I22" s="88">
        <f t="shared" si="3"/>
        <v>-7988459</v>
      </c>
      <c r="J22" s="88">
        <f t="shared" si="3"/>
        <v>-30947239</v>
      </c>
      <c r="K22" s="88">
        <f t="shared" si="3"/>
        <v>-30582329</v>
      </c>
      <c r="L22" s="88">
        <f t="shared" si="3"/>
        <v>29061004</v>
      </c>
      <c r="M22" s="88">
        <f t="shared" si="3"/>
        <v>-32468564</v>
      </c>
      <c r="N22" s="88">
        <f t="shared" si="3"/>
        <v>-45282513</v>
      </c>
      <c r="O22" s="88">
        <f t="shared" si="3"/>
        <v>-48867661</v>
      </c>
      <c r="P22" s="88">
        <f t="shared" si="3"/>
        <v>33193911</v>
      </c>
      <c r="Q22" s="88">
        <f t="shared" si="3"/>
        <v>-60956263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-101413286</v>
      </c>
      <c r="W22" s="88">
        <f t="shared" si="3"/>
        <v>-103183154</v>
      </c>
      <c r="X22" s="88">
        <f t="shared" si="3"/>
        <v>1769868</v>
      </c>
      <c r="Y22" s="89">
        <f>+IF(W22&lt;&gt;0,(X22/W22)*100,0)</f>
        <v>-1.715268366384691</v>
      </c>
      <c r="Z22" s="90">
        <f t="shared" si="3"/>
        <v>-180479450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-921299977</v>
      </c>
      <c r="C24" s="75">
        <f>SUM(C22:C23)</f>
        <v>0</v>
      </c>
      <c r="D24" s="76">
        <f aca="true" t="shared" si="4" ref="D24:Z24">SUM(D22:D23)</f>
        <v>-246056999</v>
      </c>
      <c r="E24" s="77">
        <f t="shared" si="4"/>
        <v>-180479450</v>
      </c>
      <c r="F24" s="77">
        <f t="shared" si="4"/>
        <v>224539610</v>
      </c>
      <c r="G24" s="77">
        <f t="shared" si="4"/>
        <v>-110651374</v>
      </c>
      <c r="H24" s="77">
        <f t="shared" si="4"/>
        <v>-121876695</v>
      </c>
      <c r="I24" s="77">
        <f t="shared" si="4"/>
        <v>-7988459</v>
      </c>
      <c r="J24" s="77">
        <f t="shared" si="4"/>
        <v>-30947239</v>
      </c>
      <c r="K24" s="77">
        <f t="shared" si="4"/>
        <v>-30582329</v>
      </c>
      <c r="L24" s="77">
        <f t="shared" si="4"/>
        <v>29061004</v>
      </c>
      <c r="M24" s="77">
        <f t="shared" si="4"/>
        <v>-32468564</v>
      </c>
      <c r="N24" s="77">
        <f t="shared" si="4"/>
        <v>-45282513</v>
      </c>
      <c r="O24" s="77">
        <f t="shared" si="4"/>
        <v>-48867661</v>
      </c>
      <c r="P24" s="77">
        <f t="shared" si="4"/>
        <v>33193911</v>
      </c>
      <c r="Q24" s="77">
        <f t="shared" si="4"/>
        <v>-60956263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-101413286</v>
      </c>
      <c r="W24" s="77">
        <f t="shared" si="4"/>
        <v>-103183154</v>
      </c>
      <c r="X24" s="77">
        <f t="shared" si="4"/>
        <v>1769868</v>
      </c>
      <c r="Y24" s="78">
        <f>+IF(W24&lt;&gt;0,(X24/W24)*100,0)</f>
        <v>-1.715268366384691</v>
      </c>
      <c r="Z24" s="79">
        <f t="shared" si="4"/>
        <v>-180479450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306804404</v>
      </c>
      <c r="C27" s="22">
        <v>0</v>
      </c>
      <c r="D27" s="99">
        <v>275666568</v>
      </c>
      <c r="E27" s="100">
        <v>260588547</v>
      </c>
      <c r="F27" s="100">
        <v>5425280</v>
      </c>
      <c r="G27" s="100">
        <v>24741414</v>
      </c>
      <c r="H27" s="100">
        <v>9997027</v>
      </c>
      <c r="I27" s="100">
        <v>40163721</v>
      </c>
      <c r="J27" s="100">
        <v>6588635</v>
      </c>
      <c r="K27" s="100">
        <v>20412655</v>
      </c>
      <c r="L27" s="100">
        <v>11527812</v>
      </c>
      <c r="M27" s="100">
        <v>38529102</v>
      </c>
      <c r="N27" s="100">
        <v>9236687</v>
      </c>
      <c r="O27" s="100">
        <v>11548804</v>
      </c>
      <c r="P27" s="100">
        <v>20542911</v>
      </c>
      <c r="Q27" s="100">
        <v>41328402</v>
      </c>
      <c r="R27" s="100">
        <v>0</v>
      </c>
      <c r="S27" s="100">
        <v>0</v>
      </c>
      <c r="T27" s="100">
        <v>0</v>
      </c>
      <c r="U27" s="100">
        <v>0</v>
      </c>
      <c r="V27" s="100">
        <v>120021225</v>
      </c>
      <c r="W27" s="100">
        <v>195441410</v>
      </c>
      <c r="X27" s="100">
        <v>-75420185</v>
      </c>
      <c r="Y27" s="101">
        <v>-38.59</v>
      </c>
      <c r="Z27" s="102">
        <v>260588547</v>
      </c>
    </row>
    <row r="28" spans="1:26" ht="12.75">
      <c r="A28" s="103" t="s">
        <v>46</v>
      </c>
      <c r="B28" s="19">
        <v>141049137</v>
      </c>
      <c r="C28" s="19">
        <v>0</v>
      </c>
      <c r="D28" s="59">
        <v>201109608</v>
      </c>
      <c r="E28" s="60">
        <v>215197281</v>
      </c>
      <c r="F28" s="60">
        <v>6105172</v>
      </c>
      <c r="G28" s="60">
        <v>24372045</v>
      </c>
      <c r="H28" s="60">
        <v>8936948</v>
      </c>
      <c r="I28" s="60">
        <v>39414165</v>
      </c>
      <c r="J28" s="60">
        <v>5452601</v>
      </c>
      <c r="K28" s="60">
        <v>19505976</v>
      </c>
      <c r="L28" s="60">
        <v>9092873</v>
      </c>
      <c r="M28" s="60">
        <v>34051450</v>
      </c>
      <c r="N28" s="60">
        <v>5423239</v>
      </c>
      <c r="O28" s="60">
        <v>11548804</v>
      </c>
      <c r="P28" s="60">
        <v>15750935</v>
      </c>
      <c r="Q28" s="60">
        <v>32722978</v>
      </c>
      <c r="R28" s="60">
        <v>0</v>
      </c>
      <c r="S28" s="60">
        <v>0</v>
      </c>
      <c r="T28" s="60">
        <v>0</v>
      </c>
      <c r="U28" s="60">
        <v>0</v>
      </c>
      <c r="V28" s="60">
        <v>106188593</v>
      </c>
      <c r="W28" s="60">
        <v>161397961</v>
      </c>
      <c r="X28" s="60">
        <v>-55209368</v>
      </c>
      <c r="Y28" s="61">
        <v>-34.21</v>
      </c>
      <c r="Z28" s="62">
        <v>215197281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76534677</v>
      </c>
      <c r="C30" s="19">
        <v>0</v>
      </c>
      <c r="D30" s="59">
        <v>41515113</v>
      </c>
      <c r="E30" s="60">
        <v>45391266</v>
      </c>
      <c r="F30" s="60">
        <v>-679892</v>
      </c>
      <c r="G30" s="60">
        <v>369369</v>
      </c>
      <c r="H30" s="60">
        <v>1060079</v>
      </c>
      <c r="I30" s="60">
        <v>749556</v>
      </c>
      <c r="J30" s="60">
        <v>0</v>
      </c>
      <c r="K30" s="60">
        <v>0</v>
      </c>
      <c r="L30" s="60">
        <v>-749556</v>
      </c>
      <c r="M30" s="60">
        <v>-749556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34043450</v>
      </c>
      <c r="X30" s="60">
        <v>-34043450</v>
      </c>
      <c r="Y30" s="61">
        <v>-100</v>
      </c>
      <c r="Z30" s="62">
        <v>45391266</v>
      </c>
    </row>
    <row r="31" spans="1:26" ht="12.75">
      <c r="A31" s="58" t="s">
        <v>53</v>
      </c>
      <c r="B31" s="19">
        <v>89220590</v>
      </c>
      <c r="C31" s="19">
        <v>0</v>
      </c>
      <c r="D31" s="59">
        <v>33041847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1136034</v>
      </c>
      <c r="K31" s="60">
        <v>906679</v>
      </c>
      <c r="L31" s="60">
        <v>3184495</v>
      </c>
      <c r="M31" s="60">
        <v>5227208</v>
      </c>
      <c r="N31" s="60">
        <v>3813448</v>
      </c>
      <c r="O31" s="60">
        <v>0</v>
      </c>
      <c r="P31" s="60">
        <v>4791976</v>
      </c>
      <c r="Q31" s="60">
        <v>8605424</v>
      </c>
      <c r="R31" s="60">
        <v>0</v>
      </c>
      <c r="S31" s="60">
        <v>0</v>
      </c>
      <c r="T31" s="60">
        <v>0</v>
      </c>
      <c r="U31" s="60">
        <v>0</v>
      </c>
      <c r="V31" s="60">
        <v>13832632</v>
      </c>
      <c r="W31" s="60"/>
      <c r="X31" s="60">
        <v>13832632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306804404</v>
      </c>
      <c r="C32" s="22">
        <f>SUM(C28:C31)</f>
        <v>0</v>
      </c>
      <c r="D32" s="99">
        <f aca="true" t="shared" si="5" ref="D32:Z32">SUM(D28:D31)</f>
        <v>275666568</v>
      </c>
      <c r="E32" s="100">
        <f t="shared" si="5"/>
        <v>260588547</v>
      </c>
      <c r="F32" s="100">
        <f t="shared" si="5"/>
        <v>5425280</v>
      </c>
      <c r="G32" s="100">
        <f t="shared" si="5"/>
        <v>24741414</v>
      </c>
      <c r="H32" s="100">
        <f t="shared" si="5"/>
        <v>9997027</v>
      </c>
      <c r="I32" s="100">
        <f t="shared" si="5"/>
        <v>40163721</v>
      </c>
      <c r="J32" s="100">
        <f t="shared" si="5"/>
        <v>6588635</v>
      </c>
      <c r="K32" s="100">
        <f t="shared" si="5"/>
        <v>20412655</v>
      </c>
      <c r="L32" s="100">
        <f t="shared" si="5"/>
        <v>11527812</v>
      </c>
      <c r="M32" s="100">
        <f t="shared" si="5"/>
        <v>38529102</v>
      </c>
      <c r="N32" s="100">
        <f t="shared" si="5"/>
        <v>9236687</v>
      </c>
      <c r="O32" s="100">
        <f t="shared" si="5"/>
        <v>11548804</v>
      </c>
      <c r="P32" s="100">
        <f t="shared" si="5"/>
        <v>20542911</v>
      </c>
      <c r="Q32" s="100">
        <f t="shared" si="5"/>
        <v>41328402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120021225</v>
      </c>
      <c r="W32" s="100">
        <f t="shared" si="5"/>
        <v>195441411</v>
      </c>
      <c r="X32" s="100">
        <f t="shared" si="5"/>
        <v>-75420186</v>
      </c>
      <c r="Y32" s="101">
        <f>+IF(W32&lt;&gt;0,(X32/W32)*100,0)</f>
        <v>-38.58966511452376</v>
      </c>
      <c r="Z32" s="102">
        <f t="shared" si="5"/>
        <v>260588547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506649649</v>
      </c>
      <c r="C35" s="19">
        <v>0</v>
      </c>
      <c r="D35" s="59">
        <v>611816252</v>
      </c>
      <c r="E35" s="60">
        <v>507971680</v>
      </c>
      <c r="F35" s="60">
        <v>1198740157</v>
      </c>
      <c r="G35" s="60">
        <v>813699669</v>
      </c>
      <c r="H35" s="60">
        <v>817097656</v>
      </c>
      <c r="I35" s="60">
        <v>817097656</v>
      </c>
      <c r="J35" s="60">
        <v>853574557</v>
      </c>
      <c r="K35" s="60">
        <v>579771818</v>
      </c>
      <c r="L35" s="60">
        <v>560257664</v>
      </c>
      <c r="M35" s="60">
        <v>560257664</v>
      </c>
      <c r="N35" s="60">
        <v>578494863</v>
      </c>
      <c r="O35" s="60">
        <v>587352645</v>
      </c>
      <c r="P35" s="60">
        <v>618656418</v>
      </c>
      <c r="Q35" s="60">
        <v>618656418</v>
      </c>
      <c r="R35" s="60">
        <v>0</v>
      </c>
      <c r="S35" s="60">
        <v>0</v>
      </c>
      <c r="T35" s="60">
        <v>0</v>
      </c>
      <c r="U35" s="60">
        <v>0</v>
      </c>
      <c r="V35" s="60">
        <v>618656418</v>
      </c>
      <c r="W35" s="60">
        <v>380978760</v>
      </c>
      <c r="X35" s="60">
        <v>237677658</v>
      </c>
      <c r="Y35" s="61">
        <v>62.39</v>
      </c>
      <c r="Z35" s="62">
        <v>507971680</v>
      </c>
    </row>
    <row r="36" spans="1:26" ht="12.75">
      <c r="A36" s="58" t="s">
        <v>57</v>
      </c>
      <c r="B36" s="19">
        <v>7912605862</v>
      </c>
      <c r="C36" s="19">
        <v>0</v>
      </c>
      <c r="D36" s="59">
        <v>4620711894</v>
      </c>
      <c r="E36" s="60">
        <v>7814975756</v>
      </c>
      <c r="F36" s="60">
        <v>4559940228</v>
      </c>
      <c r="G36" s="60">
        <v>8333556385</v>
      </c>
      <c r="H36" s="60">
        <v>8303433379</v>
      </c>
      <c r="I36" s="60">
        <v>8303433379</v>
      </c>
      <c r="J36" s="60">
        <v>8237021606</v>
      </c>
      <c r="K36" s="60">
        <v>7866925859</v>
      </c>
      <c r="L36" s="60">
        <v>7787800842</v>
      </c>
      <c r="M36" s="60">
        <v>7787800842</v>
      </c>
      <c r="N36" s="60">
        <v>7759136259</v>
      </c>
      <c r="O36" s="60">
        <v>7724435617</v>
      </c>
      <c r="P36" s="60">
        <v>7699953544</v>
      </c>
      <c r="Q36" s="60">
        <v>7699953544</v>
      </c>
      <c r="R36" s="60">
        <v>0</v>
      </c>
      <c r="S36" s="60">
        <v>0</v>
      </c>
      <c r="T36" s="60">
        <v>0</v>
      </c>
      <c r="U36" s="60">
        <v>0</v>
      </c>
      <c r="V36" s="60">
        <v>7699953544</v>
      </c>
      <c r="W36" s="60">
        <v>5861231817</v>
      </c>
      <c r="X36" s="60">
        <v>1838721727</v>
      </c>
      <c r="Y36" s="61">
        <v>31.37</v>
      </c>
      <c r="Z36" s="62">
        <v>7814975756</v>
      </c>
    </row>
    <row r="37" spans="1:26" ht="12.75">
      <c r="A37" s="58" t="s">
        <v>58</v>
      </c>
      <c r="B37" s="19">
        <v>439888035</v>
      </c>
      <c r="C37" s="19">
        <v>0</v>
      </c>
      <c r="D37" s="59">
        <v>184956003</v>
      </c>
      <c r="E37" s="60">
        <v>342887902</v>
      </c>
      <c r="F37" s="60">
        <v>1309900767</v>
      </c>
      <c r="G37" s="60">
        <v>399759416</v>
      </c>
      <c r="H37" s="60">
        <v>439748582</v>
      </c>
      <c r="I37" s="60">
        <v>439748582</v>
      </c>
      <c r="J37" s="60">
        <v>373337092</v>
      </c>
      <c r="K37" s="60">
        <v>458969888</v>
      </c>
      <c r="L37" s="60">
        <v>433812908</v>
      </c>
      <c r="M37" s="60">
        <v>433812908</v>
      </c>
      <c r="N37" s="60">
        <v>412224300</v>
      </c>
      <c r="O37" s="60">
        <v>412990644</v>
      </c>
      <c r="P37" s="60">
        <v>400646718</v>
      </c>
      <c r="Q37" s="60">
        <v>400646718</v>
      </c>
      <c r="R37" s="60">
        <v>0</v>
      </c>
      <c r="S37" s="60">
        <v>0</v>
      </c>
      <c r="T37" s="60">
        <v>0</v>
      </c>
      <c r="U37" s="60">
        <v>0</v>
      </c>
      <c r="V37" s="60">
        <v>400646718</v>
      </c>
      <c r="W37" s="60">
        <v>257165927</v>
      </c>
      <c r="X37" s="60">
        <v>143480791</v>
      </c>
      <c r="Y37" s="61">
        <v>55.79</v>
      </c>
      <c r="Z37" s="62">
        <v>342887902</v>
      </c>
    </row>
    <row r="38" spans="1:26" ht="12.75">
      <c r="A38" s="58" t="s">
        <v>59</v>
      </c>
      <c r="B38" s="19">
        <v>605418699</v>
      </c>
      <c r="C38" s="19">
        <v>0</v>
      </c>
      <c r="D38" s="59">
        <v>676044140</v>
      </c>
      <c r="E38" s="60">
        <v>606121755</v>
      </c>
      <c r="F38" s="60">
        <v>0</v>
      </c>
      <c r="G38" s="60">
        <v>598035730</v>
      </c>
      <c r="H38" s="60">
        <v>605418699</v>
      </c>
      <c r="I38" s="60">
        <v>605418699</v>
      </c>
      <c r="J38" s="60">
        <v>605245561</v>
      </c>
      <c r="K38" s="60">
        <v>609426634</v>
      </c>
      <c r="L38" s="60">
        <v>580884058</v>
      </c>
      <c r="M38" s="60">
        <v>580884058</v>
      </c>
      <c r="N38" s="60">
        <v>585181386</v>
      </c>
      <c r="O38" s="60">
        <v>588983566</v>
      </c>
      <c r="P38" s="60">
        <v>600414142</v>
      </c>
      <c r="Q38" s="60">
        <v>600414142</v>
      </c>
      <c r="R38" s="60">
        <v>0</v>
      </c>
      <c r="S38" s="60">
        <v>0</v>
      </c>
      <c r="T38" s="60">
        <v>0</v>
      </c>
      <c r="U38" s="60">
        <v>0</v>
      </c>
      <c r="V38" s="60">
        <v>600414142</v>
      </c>
      <c r="W38" s="60">
        <v>454591316</v>
      </c>
      <c r="X38" s="60">
        <v>145822826</v>
      </c>
      <c r="Y38" s="61">
        <v>32.08</v>
      </c>
      <c r="Z38" s="62">
        <v>606121755</v>
      </c>
    </row>
    <row r="39" spans="1:26" ht="12.75">
      <c r="A39" s="58" t="s">
        <v>60</v>
      </c>
      <c r="B39" s="19">
        <v>7373948777</v>
      </c>
      <c r="C39" s="19">
        <v>0</v>
      </c>
      <c r="D39" s="59">
        <v>4371528004</v>
      </c>
      <c r="E39" s="60">
        <v>7373937780</v>
      </c>
      <c r="F39" s="60">
        <v>4448779618</v>
      </c>
      <c r="G39" s="60">
        <v>8149460908</v>
      </c>
      <c r="H39" s="60">
        <v>8075363754</v>
      </c>
      <c r="I39" s="60">
        <v>8075363754</v>
      </c>
      <c r="J39" s="60">
        <v>8112013510</v>
      </c>
      <c r="K39" s="60">
        <v>7378301155</v>
      </c>
      <c r="L39" s="60">
        <v>7333361540</v>
      </c>
      <c r="M39" s="60">
        <v>7333361540</v>
      </c>
      <c r="N39" s="60">
        <v>7340225436</v>
      </c>
      <c r="O39" s="60">
        <v>7309814052</v>
      </c>
      <c r="P39" s="60">
        <v>7317549102</v>
      </c>
      <c r="Q39" s="60">
        <v>7317549102</v>
      </c>
      <c r="R39" s="60">
        <v>0</v>
      </c>
      <c r="S39" s="60">
        <v>0</v>
      </c>
      <c r="T39" s="60">
        <v>0</v>
      </c>
      <c r="U39" s="60">
        <v>0</v>
      </c>
      <c r="V39" s="60">
        <v>7317549102</v>
      </c>
      <c r="W39" s="60">
        <v>5530453335</v>
      </c>
      <c r="X39" s="60">
        <v>1787095767</v>
      </c>
      <c r="Y39" s="61">
        <v>32.31</v>
      </c>
      <c r="Z39" s="62">
        <v>7373937780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24166541</v>
      </c>
      <c r="C42" s="19">
        <v>0</v>
      </c>
      <c r="D42" s="59">
        <v>215538538</v>
      </c>
      <c r="E42" s="60">
        <v>235451891</v>
      </c>
      <c r="F42" s="60">
        <v>31332114</v>
      </c>
      <c r="G42" s="60">
        <v>-50647691</v>
      </c>
      <c r="H42" s="60">
        <v>-7377832</v>
      </c>
      <c r="I42" s="60">
        <v>-26693409</v>
      </c>
      <c r="J42" s="60">
        <v>1793666</v>
      </c>
      <c r="K42" s="60">
        <v>31545292</v>
      </c>
      <c r="L42" s="60">
        <v>111142248</v>
      </c>
      <c r="M42" s="60">
        <v>144481206</v>
      </c>
      <c r="N42" s="60">
        <v>-2730427</v>
      </c>
      <c r="O42" s="60">
        <v>-5874583</v>
      </c>
      <c r="P42" s="60">
        <v>-45122866</v>
      </c>
      <c r="Q42" s="60">
        <v>-53727876</v>
      </c>
      <c r="R42" s="60">
        <v>0</v>
      </c>
      <c r="S42" s="60">
        <v>0</v>
      </c>
      <c r="T42" s="60">
        <v>0</v>
      </c>
      <c r="U42" s="60">
        <v>0</v>
      </c>
      <c r="V42" s="60">
        <v>64059921</v>
      </c>
      <c r="W42" s="60">
        <v>340057945</v>
      </c>
      <c r="X42" s="60">
        <v>-275998024</v>
      </c>
      <c r="Y42" s="61">
        <v>-81.16</v>
      </c>
      <c r="Z42" s="62">
        <v>235451891</v>
      </c>
    </row>
    <row r="43" spans="1:26" ht="12.75">
      <c r="A43" s="58" t="s">
        <v>63</v>
      </c>
      <c r="B43" s="19">
        <v>-308750326</v>
      </c>
      <c r="C43" s="19">
        <v>0</v>
      </c>
      <c r="D43" s="59">
        <v>-273622830</v>
      </c>
      <c r="E43" s="60">
        <v>-206458830</v>
      </c>
      <c r="F43" s="60">
        <v>-5424749</v>
      </c>
      <c r="G43" s="60">
        <v>-7985898</v>
      </c>
      <c r="H43" s="60">
        <v>-16209064</v>
      </c>
      <c r="I43" s="60">
        <v>-29619711</v>
      </c>
      <c r="J43" s="60">
        <v>-12180335</v>
      </c>
      <c r="K43" s="60">
        <v>-25845301</v>
      </c>
      <c r="L43" s="60">
        <v>-11047478</v>
      </c>
      <c r="M43" s="60">
        <v>-49073114</v>
      </c>
      <c r="N43" s="60">
        <v>-9351969</v>
      </c>
      <c r="O43" s="60">
        <v>-8749821</v>
      </c>
      <c r="P43" s="60">
        <v>61338838</v>
      </c>
      <c r="Q43" s="60">
        <v>43237048</v>
      </c>
      <c r="R43" s="60">
        <v>0</v>
      </c>
      <c r="S43" s="60">
        <v>0</v>
      </c>
      <c r="T43" s="60">
        <v>0</v>
      </c>
      <c r="U43" s="60">
        <v>0</v>
      </c>
      <c r="V43" s="60">
        <v>-35455777</v>
      </c>
      <c r="W43" s="60">
        <v>-148801063</v>
      </c>
      <c r="X43" s="60">
        <v>113345286</v>
      </c>
      <c r="Y43" s="61">
        <v>-76.17</v>
      </c>
      <c r="Z43" s="62">
        <v>-206458830</v>
      </c>
    </row>
    <row r="44" spans="1:26" ht="12.75">
      <c r="A44" s="58" t="s">
        <v>64</v>
      </c>
      <c r="B44" s="19">
        <v>-11656244</v>
      </c>
      <c r="C44" s="19">
        <v>0</v>
      </c>
      <c r="D44" s="59">
        <v>59456503</v>
      </c>
      <c r="E44" s="60">
        <v>-27670710</v>
      </c>
      <c r="F44" s="60">
        <v>0</v>
      </c>
      <c r="G44" s="60">
        <v>-13673000</v>
      </c>
      <c r="H44" s="60">
        <v>0</v>
      </c>
      <c r="I44" s="60">
        <v>-13673000</v>
      </c>
      <c r="J44" s="60">
        <v>0</v>
      </c>
      <c r="K44" s="60">
        <v>0</v>
      </c>
      <c r="L44" s="60">
        <v>-16870308</v>
      </c>
      <c r="M44" s="60">
        <v>-16870308</v>
      </c>
      <c r="N44" s="60">
        <v>4290882</v>
      </c>
      <c r="O44" s="60">
        <v>0</v>
      </c>
      <c r="P44" s="60">
        <v>5253000</v>
      </c>
      <c r="Q44" s="60">
        <v>9543882</v>
      </c>
      <c r="R44" s="60">
        <v>0</v>
      </c>
      <c r="S44" s="60">
        <v>0</v>
      </c>
      <c r="T44" s="60">
        <v>0</v>
      </c>
      <c r="U44" s="60">
        <v>0</v>
      </c>
      <c r="V44" s="60">
        <v>-20999426</v>
      </c>
      <c r="W44" s="60">
        <v>-29596714</v>
      </c>
      <c r="X44" s="60">
        <v>8597288</v>
      </c>
      <c r="Y44" s="61">
        <v>-29.05</v>
      </c>
      <c r="Z44" s="62">
        <v>-27670710</v>
      </c>
    </row>
    <row r="45" spans="1:26" ht="12.75">
      <c r="A45" s="70" t="s">
        <v>65</v>
      </c>
      <c r="B45" s="22">
        <v>44572895</v>
      </c>
      <c r="C45" s="22">
        <v>0</v>
      </c>
      <c r="D45" s="99">
        <v>40554212</v>
      </c>
      <c r="E45" s="100">
        <v>45895336</v>
      </c>
      <c r="F45" s="100">
        <v>65089365</v>
      </c>
      <c r="G45" s="100">
        <v>-7217224</v>
      </c>
      <c r="H45" s="100">
        <v>-30804120</v>
      </c>
      <c r="I45" s="100">
        <v>-30804120</v>
      </c>
      <c r="J45" s="100">
        <v>-41190789</v>
      </c>
      <c r="K45" s="100">
        <v>-35490798</v>
      </c>
      <c r="L45" s="100">
        <v>47733664</v>
      </c>
      <c r="M45" s="100">
        <v>47733664</v>
      </c>
      <c r="N45" s="100">
        <v>39942150</v>
      </c>
      <c r="O45" s="100">
        <v>25317746</v>
      </c>
      <c r="P45" s="100">
        <v>46786718</v>
      </c>
      <c r="Q45" s="100">
        <v>46786718</v>
      </c>
      <c r="R45" s="100">
        <v>0</v>
      </c>
      <c r="S45" s="100">
        <v>0</v>
      </c>
      <c r="T45" s="100">
        <v>0</v>
      </c>
      <c r="U45" s="100">
        <v>0</v>
      </c>
      <c r="V45" s="100">
        <v>46786718</v>
      </c>
      <c r="W45" s="100">
        <v>206233153</v>
      </c>
      <c r="X45" s="100">
        <v>-159446435</v>
      </c>
      <c r="Y45" s="101">
        <v>-77.31</v>
      </c>
      <c r="Z45" s="102">
        <v>45895336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-32339447</v>
      </c>
      <c r="C49" s="52">
        <v>0</v>
      </c>
      <c r="D49" s="129">
        <v>79468966</v>
      </c>
      <c r="E49" s="54">
        <v>24782701</v>
      </c>
      <c r="F49" s="54">
        <v>0</v>
      </c>
      <c r="G49" s="54">
        <v>0</v>
      </c>
      <c r="H49" s="54">
        <v>0</v>
      </c>
      <c r="I49" s="54">
        <v>23217507</v>
      </c>
      <c r="J49" s="54">
        <v>0</v>
      </c>
      <c r="K49" s="54">
        <v>0</v>
      </c>
      <c r="L49" s="54">
        <v>0</v>
      </c>
      <c r="M49" s="54">
        <v>20721722</v>
      </c>
      <c r="N49" s="54">
        <v>0</v>
      </c>
      <c r="O49" s="54">
        <v>0</v>
      </c>
      <c r="P49" s="54">
        <v>0</v>
      </c>
      <c r="Q49" s="54">
        <v>22043527</v>
      </c>
      <c r="R49" s="54">
        <v>0</v>
      </c>
      <c r="S49" s="54">
        <v>0</v>
      </c>
      <c r="T49" s="54">
        <v>0</v>
      </c>
      <c r="U49" s="54">
        <v>0</v>
      </c>
      <c r="V49" s="54">
        <v>20844503</v>
      </c>
      <c r="W49" s="54">
        <v>802967190</v>
      </c>
      <c r="X49" s="54">
        <v>961706669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73695260</v>
      </c>
      <c r="C51" s="52">
        <v>0</v>
      </c>
      <c r="D51" s="129">
        <v>908000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74603260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82.77835859595447</v>
      </c>
      <c r="E58" s="7">
        <f t="shared" si="6"/>
        <v>85.593114484048</v>
      </c>
      <c r="F58" s="7">
        <f t="shared" si="6"/>
        <v>44.70514077418978</v>
      </c>
      <c r="G58" s="7">
        <f t="shared" si="6"/>
        <v>319.3201293272212</v>
      </c>
      <c r="H58" s="7">
        <f t="shared" si="6"/>
        <v>77.90756009081396</v>
      </c>
      <c r="I58" s="7">
        <f t="shared" si="6"/>
        <v>81.23649744162428</v>
      </c>
      <c r="J58" s="7">
        <f t="shared" si="6"/>
        <v>74.92957943536553</v>
      </c>
      <c r="K58" s="7">
        <f t="shared" si="6"/>
        <v>82.94500607176917</v>
      </c>
      <c r="L58" s="7">
        <f t="shared" si="6"/>
        <v>86.19036393007703</v>
      </c>
      <c r="M58" s="7">
        <f t="shared" si="6"/>
        <v>81.44605710346866</v>
      </c>
      <c r="N58" s="7">
        <f t="shared" si="6"/>
        <v>55.040881277745044</v>
      </c>
      <c r="O58" s="7">
        <f t="shared" si="6"/>
        <v>78.20190394514022</v>
      </c>
      <c r="P58" s="7">
        <f t="shared" si="6"/>
        <v>65.87212551059544</v>
      </c>
      <c r="Q58" s="7">
        <f t="shared" si="6"/>
        <v>66.35044358373922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76.47417744029349</v>
      </c>
      <c r="W58" s="7">
        <f t="shared" si="6"/>
        <v>87.67324067304722</v>
      </c>
      <c r="X58" s="7">
        <f t="shared" si="6"/>
        <v>0</v>
      </c>
      <c r="Y58" s="7">
        <f t="shared" si="6"/>
        <v>0</v>
      </c>
      <c r="Z58" s="8">
        <f t="shared" si="6"/>
        <v>85.593114484048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81.99999980474244</v>
      </c>
      <c r="E59" s="10">
        <f t="shared" si="7"/>
        <v>78.0000005857727</v>
      </c>
      <c r="F59" s="10">
        <f t="shared" si="7"/>
        <v>45.858589410752884</v>
      </c>
      <c r="G59" s="10">
        <f t="shared" si="7"/>
        <v>-357.47459279879</v>
      </c>
      <c r="H59" s="10">
        <f t="shared" si="7"/>
        <v>113.03145533890412</v>
      </c>
      <c r="I59" s="10">
        <f t="shared" si="7"/>
        <v>100.00012819470791</v>
      </c>
      <c r="J59" s="10">
        <f t="shared" si="7"/>
        <v>98.31730870704344</v>
      </c>
      <c r="K59" s="10">
        <f t="shared" si="7"/>
        <v>102.50108286155002</v>
      </c>
      <c r="L59" s="10">
        <f t="shared" si="7"/>
        <v>99.18729753970028</v>
      </c>
      <c r="M59" s="10">
        <f t="shared" si="7"/>
        <v>99.9998646379383</v>
      </c>
      <c r="N59" s="10">
        <f t="shared" si="7"/>
        <v>67.62223387026837</v>
      </c>
      <c r="O59" s="10">
        <f t="shared" si="7"/>
        <v>190.3298917994672</v>
      </c>
      <c r="P59" s="10">
        <f t="shared" si="7"/>
        <v>108.93828157738687</v>
      </c>
      <c r="Q59" s="10">
        <f t="shared" si="7"/>
        <v>123.34214667072739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107.14286517435765</v>
      </c>
      <c r="W59" s="10">
        <f t="shared" si="7"/>
        <v>88.89597387484974</v>
      </c>
      <c r="X59" s="10">
        <f t="shared" si="7"/>
        <v>0</v>
      </c>
      <c r="Y59" s="10">
        <f t="shared" si="7"/>
        <v>0</v>
      </c>
      <c r="Z59" s="11">
        <f t="shared" si="7"/>
        <v>78.0000005857727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83.31544738251104</v>
      </c>
      <c r="E60" s="13">
        <f t="shared" si="7"/>
        <v>87.80307484449989</v>
      </c>
      <c r="F60" s="13">
        <f t="shared" si="7"/>
        <v>44.7656170764715</v>
      </c>
      <c r="G60" s="13">
        <f t="shared" si="7"/>
        <v>198.6999056770741</v>
      </c>
      <c r="H60" s="13">
        <f t="shared" si="7"/>
        <v>71.13894258956282</v>
      </c>
      <c r="I60" s="13">
        <f t="shared" si="7"/>
        <v>76.38428888088099</v>
      </c>
      <c r="J60" s="13">
        <f t="shared" si="7"/>
        <v>67.89073476517602</v>
      </c>
      <c r="K60" s="13">
        <f t="shared" si="7"/>
        <v>77.06708946406134</v>
      </c>
      <c r="L60" s="13">
        <f t="shared" si="7"/>
        <v>82.65280231745902</v>
      </c>
      <c r="M60" s="13">
        <f t="shared" si="7"/>
        <v>76.01856903488256</v>
      </c>
      <c r="N60" s="13">
        <f t="shared" si="7"/>
        <v>51.92974070616915</v>
      </c>
      <c r="O60" s="13">
        <f t="shared" si="7"/>
        <v>48.189459894475775</v>
      </c>
      <c r="P60" s="13">
        <f t="shared" si="7"/>
        <v>57.74269100341599</v>
      </c>
      <c r="Q60" s="13">
        <f t="shared" si="7"/>
        <v>52.68503443779121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68.45672274215076</v>
      </c>
      <c r="W60" s="13">
        <f t="shared" si="7"/>
        <v>87.33402716977176</v>
      </c>
      <c r="X60" s="13">
        <f t="shared" si="7"/>
        <v>0</v>
      </c>
      <c r="Y60" s="13">
        <f t="shared" si="7"/>
        <v>0</v>
      </c>
      <c r="Z60" s="14">
        <f t="shared" si="7"/>
        <v>87.80307484449989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84.00000008415519</v>
      </c>
      <c r="E61" s="13">
        <f t="shared" si="7"/>
        <v>91.99999976805688</v>
      </c>
      <c r="F61" s="13">
        <f t="shared" si="7"/>
        <v>44.52340196637225</v>
      </c>
      <c r="G61" s="13">
        <f t="shared" si="7"/>
        <v>109.58481137214994</v>
      </c>
      <c r="H61" s="13">
        <f t="shared" si="7"/>
        <v>61.31897489898399</v>
      </c>
      <c r="I61" s="13">
        <f t="shared" si="7"/>
        <v>65.15255729540341</v>
      </c>
      <c r="J61" s="13">
        <f t="shared" si="7"/>
        <v>46.60700717360499</v>
      </c>
      <c r="K61" s="13">
        <f t="shared" si="7"/>
        <v>66.5241239538393</v>
      </c>
      <c r="L61" s="13">
        <f t="shared" si="7"/>
        <v>69.55859033372194</v>
      </c>
      <c r="M61" s="13">
        <f t="shared" si="7"/>
        <v>61.23209048186923</v>
      </c>
      <c r="N61" s="13">
        <f t="shared" si="7"/>
        <v>56.637750854605315</v>
      </c>
      <c r="O61" s="13">
        <f t="shared" si="7"/>
        <v>52.256124582876176</v>
      </c>
      <c r="P61" s="13">
        <f t="shared" si="7"/>
        <v>66.29931397948505</v>
      </c>
      <c r="Q61" s="13">
        <f t="shared" si="7"/>
        <v>58.482564346031516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61.70502236829568</v>
      </c>
      <c r="W61" s="13">
        <f t="shared" si="7"/>
        <v>86.791684255102</v>
      </c>
      <c r="X61" s="13">
        <f t="shared" si="7"/>
        <v>0</v>
      </c>
      <c r="Y61" s="13">
        <f t="shared" si="7"/>
        <v>0</v>
      </c>
      <c r="Z61" s="14">
        <f t="shared" si="7"/>
        <v>91.99999976805688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81.99999841932927</v>
      </c>
      <c r="E62" s="13">
        <f t="shared" si="7"/>
        <v>80.00000054132559</v>
      </c>
      <c r="F62" s="13">
        <f t="shared" si="7"/>
        <v>48.5275414692328</v>
      </c>
      <c r="G62" s="13">
        <f t="shared" si="7"/>
        <v>2598.1166816873074</v>
      </c>
      <c r="H62" s="13">
        <f t="shared" si="7"/>
        <v>100</v>
      </c>
      <c r="I62" s="13">
        <f t="shared" si="7"/>
        <v>103.44908550961864</v>
      </c>
      <c r="J62" s="13">
        <f t="shared" si="7"/>
        <v>122.96015098633066</v>
      </c>
      <c r="K62" s="13">
        <f t="shared" si="7"/>
        <v>100</v>
      </c>
      <c r="L62" s="13">
        <f t="shared" si="7"/>
        <v>118.73335479550799</v>
      </c>
      <c r="M62" s="13">
        <f t="shared" si="7"/>
        <v>114.18924313094611</v>
      </c>
      <c r="N62" s="13">
        <f t="shared" si="7"/>
        <v>46.71177739840527</v>
      </c>
      <c r="O62" s="13">
        <f t="shared" si="7"/>
        <v>42.36988944850925</v>
      </c>
      <c r="P62" s="13">
        <f t="shared" si="7"/>
        <v>42.44795119669517</v>
      </c>
      <c r="Q62" s="13">
        <f t="shared" si="7"/>
        <v>43.826627871795836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84.96836853735246</v>
      </c>
      <c r="W62" s="13">
        <f t="shared" si="7"/>
        <v>86.4940024264811</v>
      </c>
      <c r="X62" s="13">
        <f t="shared" si="7"/>
        <v>0</v>
      </c>
      <c r="Y62" s="13">
        <f t="shared" si="7"/>
        <v>0</v>
      </c>
      <c r="Z62" s="14">
        <f t="shared" si="7"/>
        <v>80.00000054132559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82.00000029162176</v>
      </c>
      <c r="E63" s="13">
        <f t="shared" si="7"/>
        <v>80.0000009720725</v>
      </c>
      <c r="F63" s="13">
        <f t="shared" si="7"/>
        <v>41.59243314160625</v>
      </c>
      <c r="G63" s="13">
        <f t="shared" si="7"/>
        <v>-26385.80794090489</v>
      </c>
      <c r="H63" s="13">
        <f t="shared" si="7"/>
        <v>100</v>
      </c>
      <c r="I63" s="13">
        <f t="shared" si="7"/>
        <v>94.99991136050724</v>
      </c>
      <c r="J63" s="13">
        <f t="shared" si="7"/>
        <v>100</v>
      </c>
      <c r="K63" s="13">
        <f t="shared" si="7"/>
        <v>100</v>
      </c>
      <c r="L63" s="13">
        <f t="shared" si="7"/>
        <v>101.7897012830651</v>
      </c>
      <c r="M63" s="13">
        <f t="shared" si="7"/>
        <v>100.59307160443794</v>
      </c>
      <c r="N63" s="13">
        <f t="shared" si="7"/>
        <v>36.65840514899745</v>
      </c>
      <c r="O63" s="13">
        <f t="shared" si="7"/>
        <v>34.320467829038435</v>
      </c>
      <c r="P63" s="13">
        <f t="shared" si="7"/>
        <v>38.63886335668665</v>
      </c>
      <c r="Q63" s="13">
        <f t="shared" si="7"/>
        <v>36.5433603632743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77.43222849943542</v>
      </c>
      <c r="W63" s="13">
        <f t="shared" si="7"/>
        <v>90.32090328707085</v>
      </c>
      <c r="X63" s="13">
        <f t="shared" si="7"/>
        <v>0</v>
      </c>
      <c r="Y63" s="13">
        <f t="shared" si="7"/>
        <v>0</v>
      </c>
      <c r="Z63" s="14">
        <f t="shared" si="7"/>
        <v>80.0000009720725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82.00000652113914</v>
      </c>
      <c r="E64" s="13">
        <f t="shared" si="7"/>
        <v>80.00000335646862</v>
      </c>
      <c r="F64" s="13">
        <f t="shared" si="7"/>
        <v>42.45613648320862</v>
      </c>
      <c r="G64" s="13">
        <f t="shared" si="7"/>
        <v>2668.936034614484</v>
      </c>
      <c r="H64" s="13">
        <f t="shared" si="7"/>
        <v>100</v>
      </c>
      <c r="I64" s="13">
        <f t="shared" si="7"/>
        <v>94.9695029182745</v>
      </c>
      <c r="J64" s="13">
        <f t="shared" si="7"/>
        <v>100</v>
      </c>
      <c r="K64" s="13">
        <f t="shared" si="7"/>
        <v>99.99998545352985</v>
      </c>
      <c r="L64" s="13">
        <f t="shared" si="7"/>
        <v>100.22529874033394</v>
      </c>
      <c r="M64" s="13">
        <f t="shared" si="7"/>
        <v>100.07592932149285</v>
      </c>
      <c r="N64" s="13">
        <f t="shared" si="7"/>
        <v>45.08655179352446</v>
      </c>
      <c r="O64" s="13">
        <f t="shared" si="7"/>
        <v>45.461698756764775</v>
      </c>
      <c r="P64" s="13">
        <f t="shared" si="7"/>
        <v>47.18650670484682</v>
      </c>
      <c r="Q64" s="13">
        <f t="shared" si="7"/>
        <v>45.91016221115056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80.2672657350606</v>
      </c>
      <c r="W64" s="13">
        <f t="shared" si="7"/>
        <v>90.14607334980144</v>
      </c>
      <c r="X64" s="13">
        <f t="shared" si="7"/>
        <v>0</v>
      </c>
      <c r="Y64" s="13">
        <f t="shared" si="7"/>
        <v>0</v>
      </c>
      <c r="Z64" s="14">
        <f t="shared" si="7"/>
        <v>80.00000335646862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20</v>
      </c>
      <c r="E66" s="16">
        <f t="shared" si="7"/>
        <v>20</v>
      </c>
      <c r="F66" s="16">
        <f t="shared" si="7"/>
        <v>5.599156573679723</v>
      </c>
      <c r="G66" s="16">
        <f t="shared" si="7"/>
        <v>586.5618760747383</v>
      </c>
      <c r="H66" s="16">
        <f t="shared" si="7"/>
        <v>100.237148901052</v>
      </c>
      <c r="I66" s="16">
        <f t="shared" si="7"/>
        <v>53.005897387425684</v>
      </c>
      <c r="J66" s="16">
        <f t="shared" si="7"/>
        <v>129.6743242909073</v>
      </c>
      <c r="K66" s="16">
        <f t="shared" si="7"/>
        <v>150.43837933944434</v>
      </c>
      <c r="L66" s="16">
        <f t="shared" si="7"/>
        <v>102.62480266548705</v>
      </c>
      <c r="M66" s="16">
        <f t="shared" si="7"/>
        <v>127.60568870820659</v>
      </c>
      <c r="N66" s="16">
        <f t="shared" si="7"/>
        <v>36.148801541877035</v>
      </c>
      <c r="O66" s="16">
        <f t="shared" si="7"/>
        <v>100</v>
      </c>
      <c r="P66" s="16">
        <f t="shared" si="7"/>
        <v>40.40558823386788</v>
      </c>
      <c r="Q66" s="16">
        <f t="shared" si="7"/>
        <v>55.63371030547353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79.74975372220251</v>
      </c>
      <c r="W66" s="16">
        <f t="shared" si="7"/>
        <v>96.62515166420724</v>
      </c>
      <c r="X66" s="16">
        <f t="shared" si="7"/>
        <v>0</v>
      </c>
      <c r="Y66" s="16">
        <f t="shared" si="7"/>
        <v>0</v>
      </c>
      <c r="Z66" s="17">
        <f t="shared" si="7"/>
        <v>20</v>
      </c>
    </row>
    <row r="67" spans="1:26" ht="12.75" hidden="1">
      <c r="A67" s="41" t="s">
        <v>286</v>
      </c>
      <c r="B67" s="24">
        <v>1136620483</v>
      </c>
      <c r="C67" s="24"/>
      <c r="D67" s="25">
        <v>1346165209</v>
      </c>
      <c r="E67" s="26">
        <v>1323021029</v>
      </c>
      <c r="F67" s="26">
        <v>168464120</v>
      </c>
      <c r="G67" s="26">
        <v>27803582</v>
      </c>
      <c r="H67" s="26">
        <v>139790834</v>
      </c>
      <c r="I67" s="26">
        <v>336058536</v>
      </c>
      <c r="J67" s="26">
        <v>104066192</v>
      </c>
      <c r="K67" s="26">
        <v>108297101</v>
      </c>
      <c r="L67" s="26">
        <v>108722561</v>
      </c>
      <c r="M67" s="26">
        <v>321085854</v>
      </c>
      <c r="N67" s="26">
        <v>106388798</v>
      </c>
      <c r="O67" s="26">
        <v>105708613</v>
      </c>
      <c r="P67" s="26">
        <v>103677239</v>
      </c>
      <c r="Q67" s="26">
        <v>315774650</v>
      </c>
      <c r="R67" s="26"/>
      <c r="S67" s="26"/>
      <c r="T67" s="26"/>
      <c r="U67" s="26"/>
      <c r="V67" s="26">
        <v>972919040</v>
      </c>
      <c r="W67" s="26">
        <v>1009623906</v>
      </c>
      <c r="X67" s="26"/>
      <c r="Y67" s="25"/>
      <c r="Z67" s="27">
        <v>1323021029</v>
      </c>
    </row>
    <row r="68" spans="1:26" ht="12.75" hidden="1">
      <c r="A68" s="37" t="s">
        <v>31</v>
      </c>
      <c r="B68" s="19">
        <v>214713798</v>
      </c>
      <c r="C68" s="19"/>
      <c r="D68" s="20">
        <v>256072025</v>
      </c>
      <c r="E68" s="21">
        <v>256072025</v>
      </c>
      <c r="F68" s="21">
        <v>55734935</v>
      </c>
      <c r="G68" s="21">
        <v>-5969469</v>
      </c>
      <c r="H68" s="21">
        <v>22000367</v>
      </c>
      <c r="I68" s="21">
        <v>71765833</v>
      </c>
      <c r="J68" s="21">
        <v>22268018</v>
      </c>
      <c r="K68" s="21">
        <v>22149646</v>
      </c>
      <c r="L68" s="21">
        <v>22070685</v>
      </c>
      <c r="M68" s="21">
        <v>66488349</v>
      </c>
      <c r="N68" s="21">
        <v>22174439</v>
      </c>
      <c r="O68" s="21">
        <v>22044531</v>
      </c>
      <c r="P68" s="21">
        <v>16742424</v>
      </c>
      <c r="Q68" s="21">
        <v>60961394</v>
      </c>
      <c r="R68" s="21"/>
      <c r="S68" s="21"/>
      <c r="T68" s="21"/>
      <c r="U68" s="21"/>
      <c r="V68" s="21">
        <v>199215576</v>
      </c>
      <c r="W68" s="21">
        <v>192054015</v>
      </c>
      <c r="X68" s="21"/>
      <c r="Y68" s="20"/>
      <c r="Z68" s="23">
        <v>256072025</v>
      </c>
    </row>
    <row r="69" spans="1:26" ht="12.75" hidden="1">
      <c r="A69" s="38" t="s">
        <v>32</v>
      </c>
      <c r="B69" s="19">
        <v>914750787</v>
      </c>
      <c r="C69" s="19"/>
      <c r="D69" s="20">
        <v>1083994184</v>
      </c>
      <c r="E69" s="21">
        <v>1060850004</v>
      </c>
      <c r="F69" s="21">
        <v>110913733</v>
      </c>
      <c r="G69" s="21">
        <v>33686402</v>
      </c>
      <c r="H69" s="21">
        <v>116947115</v>
      </c>
      <c r="I69" s="21">
        <v>261547250</v>
      </c>
      <c r="J69" s="21">
        <v>80908516</v>
      </c>
      <c r="K69" s="21">
        <v>85149689</v>
      </c>
      <c r="L69" s="21">
        <v>85666240</v>
      </c>
      <c r="M69" s="21">
        <v>251724445</v>
      </c>
      <c r="N69" s="21">
        <v>83138268</v>
      </c>
      <c r="O69" s="21">
        <v>82908354</v>
      </c>
      <c r="P69" s="21">
        <v>86109939</v>
      </c>
      <c r="Q69" s="21">
        <v>252156561</v>
      </c>
      <c r="R69" s="21"/>
      <c r="S69" s="21"/>
      <c r="T69" s="21"/>
      <c r="U69" s="21"/>
      <c r="V69" s="21">
        <v>765428256</v>
      </c>
      <c r="W69" s="21">
        <v>812995641</v>
      </c>
      <c r="X69" s="21"/>
      <c r="Y69" s="20"/>
      <c r="Z69" s="23">
        <v>1060850004</v>
      </c>
    </row>
    <row r="70" spans="1:26" ht="12.75" hidden="1">
      <c r="A70" s="39" t="s">
        <v>103</v>
      </c>
      <c r="B70" s="19">
        <v>577542335</v>
      </c>
      <c r="C70" s="19"/>
      <c r="D70" s="20">
        <v>712968485</v>
      </c>
      <c r="E70" s="21">
        <v>689824305</v>
      </c>
      <c r="F70" s="21">
        <v>54573085</v>
      </c>
      <c r="G70" s="21">
        <v>32865905</v>
      </c>
      <c r="H70" s="21">
        <v>87257703</v>
      </c>
      <c r="I70" s="21">
        <v>174696693</v>
      </c>
      <c r="J70" s="21">
        <v>53754284</v>
      </c>
      <c r="K70" s="21">
        <v>58332457</v>
      </c>
      <c r="L70" s="21">
        <v>57342650</v>
      </c>
      <c r="M70" s="21">
        <v>169429391</v>
      </c>
      <c r="N70" s="21">
        <v>53317887</v>
      </c>
      <c r="O70" s="21">
        <v>53508991</v>
      </c>
      <c r="P70" s="21">
        <v>55206075</v>
      </c>
      <c r="Q70" s="21">
        <v>162032953</v>
      </c>
      <c r="R70" s="21"/>
      <c r="S70" s="21"/>
      <c r="T70" s="21"/>
      <c r="U70" s="21"/>
      <c r="V70" s="21">
        <v>506159037</v>
      </c>
      <c r="W70" s="21">
        <v>534726360</v>
      </c>
      <c r="X70" s="21"/>
      <c r="Y70" s="20"/>
      <c r="Z70" s="23">
        <v>689824305</v>
      </c>
    </row>
    <row r="71" spans="1:26" ht="12.75" hidden="1">
      <c r="A71" s="39" t="s">
        <v>104</v>
      </c>
      <c r="B71" s="19">
        <v>164462424</v>
      </c>
      <c r="C71" s="19"/>
      <c r="D71" s="20">
        <v>184731706</v>
      </c>
      <c r="E71" s="21">
        <v>184731705</v>
      </c>
      <c r="F71" s="21">
        <v>26012719</v>
      </c>
      <c r="G71" s="21">
        <v>592518</v>
      </c>
      <c r="H71" s="21">
        <v>14344893</v>
      </c>
      <c r="I71" s="21">
        <v>40950130</v>
      </c>
      <c r="J71" s="21">
        <v>11854848</v>
      </c>
      <c r="K71" s="21">
        <v>11480120</v>
      </c>
      <c r="L71" s="21">
        <v>12965446</v>
      </c>
      <c r="M71" s="21">
        <v>36300414</v>
      </c>
      <c r="N71" s="21">
        <v>14542142</v>
      </c>
      <c r="O71" s="21">
        <v>14083754</v>
      </c>
      <c r="P71" s="21">
        <v>15551078</v>
      </c>
      <c r="Q71" s="21">
        <v>44176974</v>
      </c>
      <c r="R71" s="21"/>
      <c r="S71" s="21"/>
      <c r="T71" s="21"/>
      <c r="U71" s="21"/>
      <c r="V71" s="21">
        <v>121427518</v>
      </c>
      <c r="W71" s="21">
        <v>138548781</v>
      </c>
      <c r="X71" s="21"/>
      <c r="Y71" s="20"/>
      <c r="Z71" s="23">
        <v>184731705</v>
      </c>
    </row>
    <row r="72" spans="1:26" ht="12.75" hidden="1">
      <c r="A72" s="39" t="s">
        <v>105</v>
      </c>
      <c r="B72" s="19">
        <v>95236587</v>
      </c>
      <c r="C72" s="19"/>
      <c r="D72" s="20">
        <v>102872985</v>
      </c>
      <c r="E72" s="21">
        <v>102872985</v>
      </c>
      <c r="F72" s="21">
        <v>16901281</v>
      </c>
      <c r="G72" s="21">
        <v>-32490</v>
      </c>
      <c r="H72" s="21">
        <v>8458520</v>
      </c>
      <c r="I72" s="21">
        <v>25327311</v>
      </c>
      <c r="J72" s="21">
        <v>8530363</v>
      </c>
      <c r="K72" s="21">
        <v>8462592</v>
      </c>
      <c r="L72" s="21">
        <v>8422020</v>
      </c>
      <c r="M72" s="21">
        <v>25414975</v>
      </c>
      <c r="N72" s="21">
        <v>8375378</v>
      </c>
      <c r="O72" s="21">
        <v>8424958</v>
      </c>
      <c r="P72" s="21">
        <v>8477312</v>
      </c>
      <c r="Q72" s="21">
        <v>25277648</v>
      </c>
      <c r="R72" s="21"/>
      <c r="S72" s="21"/>
      <c r="T72" s="21"/>
      <c r="U72" s="21"/>
      <c r="V72" s="21">
        <v>76019934</v>
      </c>
      <c r="W72" s="21">
        <v>77154741</v>
      </c>
      <c r="X72" s="21"/>
      <c r="Y72" s="20"/>
      <c r="Z72" s="23">
        <v>102872985</v>
      </c>
    </row>
    <row r="73" spans="1:26" ht="12.75" hidden="1">
      <c r="A73" s="39" t="s">
        <v>106</v>
      </c>
      <c r="B73" s="19">
        <v>77509441</v>
      </c>
      <c r="C73" s="19"/>
      <c r="D73" s="20">
        <v>83421008</v>
      </c>
      <c r="E73" s="21">
        <v>83421009</v>
      </c>
      <c r="F73" s="21">
        <v>13426648</v>
      </c>
      <c r="G73" s="21">
        <v>260469</v>
      </c>
      <c r="H73" s="21">
        <v>6885999</v>
      </c>
      <c r="I73" s="21">
        <v>20573116</v>
      </c>
      <c r="J73" s="21">
        <v>6769021</v>
      </c>
      <c r="K73" s="21">
        <v>6874520</v>
      </c>
      <c r="L73" s="21">
        <v>6936124</v>
      </c>
      <c r="M73" s="21">
        <v>20579665</v>
      </c>
      <c r="N73" s="21">
        <v>6902861</v>
      </c>
      <c r="O73" s="21">
        <v>6890651</v>
      </c>
      <c r="P73" s="21">
        <v>6875474</v>
      </c>
      <c r="Q73" s="21">
        <v>20668986</v>
      </c>
      <c r="R73" s="21"/>
      <c r="S73" s="21"/>
      <c r="T73" s="21"/>
      <c r="U73" s="21"/>
      <c r="V73" s="21">
        <v>61821767</v>
      </c>
      <c r="W73" s="21">
        <v>62565759</v>
      </c>
      <c r="X73" s="21"/>
      <c r="Y73" s="20"/>
      <c r="Z73" s="23">
        <v>83421009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7155898</v>
      </c>
      <c r="C75" s="28"/>
      <c r="D75" s="29">
        <v>6099000</v>
      </c>
      <c r="E75" s="30">
        <v>6099000</v>
      </c>
      <c r="F75" s="30">
        <v>1815452</v>
      </c>
      <c r="G75" s="30">
        <v>86649</v>
      </c>
      <c r="H75" s="30">
        <v>843352</v>
      </c>
      <c r="I75" s="30">
        <v>2745453</v>
      </c>
      <c r="J75" s="30">
        <v>889658</v>
      </c>
      <c r="K75" s="30">
        <v>997766</v>
      </c>
      <c r="L75" s="30">
        <v>985636</v>
      </c>
      <c r="M75" s="30">
        <v>2873060</v>
      </c>
      <c r="N75" s="30">
        <v>1076091</v>
      </c>
      <c r="O75" s="30">
        <v>755728</v>
      </c>
      <c r="P75" s="30">
        <v>824876</v>
      </c>
      <c r="Q75" s="30">
        <v>2656695</v>
      </c>
      <c r="R75" s="30"/>
      <c r="S75" s="30"/>
      <c r="T75" s="30"/>
      <c r="U75" s="30"/>
      <c r="V75" s="30">
        <v>8275208</v>
      </c>
      <c r="W75" s="30">
        <v>4574250</v>
      </c>
      <c r="X75" s="30"/>
      <c r="Y75" s="29"/>
      <c r="Z75" s="31">
        <v>6099000</v>
      </c>
    </row>
    <row r="76" spans="1:26" ht="12.75" hidden="1">
      <c r="A76" s="42" t="s">
        <v>287</v>
      </c>
      <c r="B76" s="32"/>
      <c r="C76" s="32"/>
      <c r="D76" s="33">
        <v>1114333464</v>
      </c>
      <c r="E76" s="34">
        <v>1132414904</v>
      </c>
      <c r="F76" s="34">
        <v>75312122</v>
      </c>
      <c r="G76" s="34">
        <v>88782434</v>
      </c>
      <c r="H76" s="34">
        <v>108907628</v>
      </c>
      <c r="I76" s="34">
        <v>273002184</v>
      </c>
      <c r="J76" s="34">
        <v>77976360</v>
      </c>
      <c r="K76" s="34">
        <v>89827037</v>
      </c>
      <c r="L76" s="34">
        <v>93708371</v>
      </c>
      <c r="M76" s="34">
        <v>261511768</v>
      </c>
      <c r="N76" s="34">
        <v>58557332</v>
      </c>
      <c r="O76" s="34">
        <v>82666148</v>
      </c>
      <c r="P76" s="34">
        <v>68294401</v>
      </c>
      <c r="Q76" s="34">
        <v>209517881</v>
      </c>
      <c r="R76" s="34"/>
      <c r="S76" s="34"/>
      <c r="T76" s="34"/>
      <c r="U76" s="34"/>
      <c r="V76" s="34">
        <v>744031833</v>
      </c>
      <c r="W76" s="34">
        <v>885169997</v>
      </c>
      <c r="X76" s="34"/>
      <c r="Y76" s="33"/>
      <c r="Z76" s="35">
        <v>1132414904</v>
      </c>
    </row>
    <row r="77" spans="1:26" ht="12.75" hidden="1">
      <c r="A77" s="37" t="s">
        <v>31</v>
      </c>
      <c r="B77" s="19"/>
      <c r="C77" s="19"/>
      <c r="D77" s="20">
        <v>209979060</v>
      </c>
      <c r="E77" s="21">
        <v>199736181</v>
      </c>
      <c r="F77" s="21">
        <v>25559255</v>
      </c>
      <c r="G77" s="21">
        <v>21339335</v>
      </c>
      <c r="H77" s="21">
        <v>24867335</v>
      </c>
      <c r="I77" s="21">
        <v>71765925</v>
      </c>
      <c r="J77" s="21">
        <v>21893316</v>
      </c>
      <c r="K77" s="21">
        <v>22703627</v>
      </c>
      <c r="L77" s="21">
        <v>21891316</v>
      </c>
      <c r="M77" s="21">
        <v>66488259</v>
      </c>
      <c r="N77" s="21">
        <v>14994851</v>
      </c>
      <c r="O77" s="21">
        <v>41957332</v>
      </c>
      <c r="P77" s="21">
        <v>18238909</v>
      </c>
      <c r="Q77" s="21">
        <v>75191092</v>
      </c>
      <c r="R77" s="21"/>
      <c r="S77" s="21"/>
      <c r="T77" s="21"/>
      <c r="U77" s="21"/>
      <c r="V77" s="21">
        <v>213445276</v>
      </c>
      <c r="W77" s="21">
        <v>170728287</v>
      </c>
      <c r="X77" s="21"/>
      <c r="Y77" s="20"/>
      <c r="Z77" s="23">
        <v>199736181</v>
      </c>
    </row>
    <row r="78" spans="1:26" ht="12.75" hidden="1">
      <c r="A78" s="38" t="s">
        <v>32</v>
      </c>
      <c r="B78" s="19"/>
      <c r="C78" s="19"/>
      <c r="D78" s="20">
        <v>903134604</v>
      </c>
      <c r="E78" s="21">
        <v>931458923</v>
      </c>
      <c r="F78" s="21">
        <v>49651217</v>
      </c>
      <c r="G78" s="21">
        <v>66934849</v>
      </c>
      <c r="H78" s="21">
        <v>83194941</v>
      </c>
      <c r="I78" s="21">
        <v>199781007</v>
      </c>
      <c r="J78" s="21">
        <v>54929386</v>
      </c>
      <c r="K78" s="21">
        <v>65622387</v>
      </c>
      <c r="L78" s="21">
        <v>70805548</v>
      </c>
      <c r="M78" s="21">
        <v>191357321</v>
      </c>
      <c r="N78" s="21">
        <v>43173487</v>
      </c>
      <c r="O78" s="21">
        <v>39953088</v>
      </c>
      <c r="P78" s="21">
        <v>49722196</v>
      </c>
      <c r="Q78" s="21">
        <v>132848771</v>
      </c>
      <c r="R78" s="21"/>
      <c r="S78" s="21"/>
      <c r="T78" s="21"/>
      <c r="U78" s="21"/>
      <c r="V78" s="21">
        <v>523987099</v>
      </c>
      <c r="W78" s="21">
        <v>710021834</v>
      </c>
      <c r="X78" s="21"/>
      <c r="Y78" s="20"/>
      <c r="Z78" s="23">
        <v>931458923</v>
      </c>
    </row>
    <row r="79" spans="1:26" ht="12.75" hidden="1">
      <c r="A79" s="39" t="s">
        <v>103</v>
      </c>
      <c r="B79" s="19"/>
      <c r="C79" s="19"/>
      <c r="D79" s="20">
        <v>598893528</v>
      </c>
      <c r="E79" s="21">
        <v>634638359</v>
      </c>
      <c r="F79" s="21">
        <v>24297794</v>
      </c>
      <c r="G79" s="21">
        <v>36016040</v>
      </c>
      <c r="H79" s="21">
        <v>53505529</v>
      </c>
      <c r="I79" s="21">
        <v>113819363</v>
      </c>
      <c r="J79" s="21">
        <v>25053263</v>
      </c>
      <c r="K79" s="21">
        <v>38805156</v>
      </c>
      <c r="L79" s="21">
        <v>39886739</v>
      </c>
      <c r="M79" s="21">
        <v>103745158</v>
      </c>
      <c r="N79" s="21">
        <v>30198052</v>
      </c>
      <c r="O79" s="21">
        <v>27961725</v>
      </c>
      <c r="P79" s="21">
        <v>36601249</v>
      </c>
      <c r="Q79" s="21">
        <v>94761026</v>
      </c>
      <c r="R79" s="21"/>
      <c r="S79" s="21"/>
      <c r="T79" s="21"/>
      <c r="U79" s="21"/>
      <c r="V79" s="21">
        <v>312325547</v>
      </c>
      <c r="W79" s="21">
        <v>464098014</v>
      </c>
      <c r="X79" s="21"/>
      <c r="Y79" s="20"/>
      <c r="Z79" s="23">
        <v>634638359</v>
      </c>
    </row>
    <row r="80" spans="1:26" ht="12.75" hidden="1">
      <c r="A80" s="39" t="s">
        <v>104</v>
      </c>
      <c r="B80" s="19"/>
      <c r="C80" s="19"/>
      <c r="D80" s="20">
        <v>151479996</v>
      </c>
      <c r="E80" s="21">
        <v>147785365</v>
      </c>
      <c r="F80" s="21">
        <v>12623333</v>
      </c>
      <c r="G80" s="21">
        <v>15394309</v>
      </c>
      <c r="H80" s="21">
        <v>14344893</v>
      </c>
      <c r="I80" s="21">
        <v>42362535</v>
      </c>
      <c r="J80" s="21">
        <v>14576739</v>
      </c>
      <c r="K80" s="21">
        <v>11480120</v>
      </c>
      <c r="L80" s="21">
        <v>15394309</v>
      </c>
      <c r="M80" s="21">
        <v>41451168</v>
      </c>
      <c r="N80" s="21">
        <v>6792893</v>
      </c>
      <c r="O80" s="21">
        <v>5967271</v>
      </c>
      <c r="P80" s="21">
        <v>6601114</v>
      </c>
      <c r="Q80" s="21">
        <v>19361278</v>
      </c>
      <c r="R80" s="21"/>
      <c r="S80" s="21"/>
      <c r="T80" s="21"/>
      <c r="U80" s="21"/>
      <c r="V80" s="21">
        <v>103174981</v>
      </c>
      <c r="W80" s="21">
        <v>119836386</v>
      </c>
      <c r="X80" s="21"/>
      <c r="Y80" s="20"/>
      <c r="Z80" s="23">
        <v>147785365</v>
      </c>
    </row>
    <row r="81" spans="1:26" ht="12.75" hidden="1">
      <c r="A81" s="39" t="s">
        <v>105</v>
      </c>
      <c r="B81" s="19"/>
      <c r="C81" s="19"/>
      <c r="D81" s="20">
        <v>84355848</v>
      </c>
      <c r="E81" s="21">
        <v>82298389</v>
      </c>
      <c r="F81" s="21">
        <v>7029654</v>
      </c>
      <c r="G81" s="21">
        <v>8572749</v>
      </c>
      <c r="H81" s="21">
        <v>8458520</v>
      </c>
      <c r="I81" s="21">
        <v>24060923</v>
      </c>
      <c r="J81" s="21">
        <v>8530363</v>
      </c>
      <c r="K81" s="21">
        <v>8462592</v>
      </c>
      <c r="L81" s="21">
        <v>8572749</v>
      </c>
      <c r="M81" s="21">
        <v>25565704</v>
      </c>
      <c r="N81" s="21">
        <v>3070280</v>
      </c>
      <c r="O81" s="21">
        <v>2891485</v>
      </c>
      <c r="P81" s="21">
        <v>3275537</v>
      </c>
      <c r="Q81" s="21">
        <v>9237302</v>
      </c>
      <c r="R81" s="21"/>
      <c r="S81" s="21"/>
      <c r="T81" s="21"/>
      <c r="U81" s="21"/>
      <c r="V81" s="21">
        <v>58863929</v>
      </c>
      <c r="W81" s="21">
        <v>69686859</v>
      </c>
      <c r="X81" s="21"/>
      <c r="Y81" s="20"/>
      <c r="Z81" s="23">
        <v>82298389</v>
      </c>
    </row>
    <row r="82" spans="1:26" ht="12.75" hidden="1">
      <c r="A82" s="39" t="s">
        <v>106</v>
      </c>
      <c r="B82" s="19"/>
      <c r="C82" s="19"/>
      <c r="D82" s="20">
        <v>68405232</v>
      </c>
      <c r="E82" s="21">
        <v>66736810</v>
      </c>
      <c r="F82" s="21">
        <v>5700436</v>
      </c>
      <c r="G82" s="21">
        <v>6951751</v>
      </c>
      <c r="H82" s="21">
        <v>6885999</v>
      </c>
      <c r="I82" s="21">
        <v>19538186</v>
      </c>
      <c r="J82" s="21">
        <v>6769021</v>
      </c>
      <c r="K82" s="21">
        <v>6874519</v>
      </c>
      <c r="L82" s="21">
        <v>6951751</v>
      </c>
      <c r="M82" s="21">
        <v>20595291</v>
      </c>
      <c r="N82" s="21">
        <v>3112262</v>
      </c>
      <c r="O82" s="21">
        <v>3132607</v>
      </c>
      <c r="P82" s="21">
        <v>3244296</v>
      </c>
      <c r="Q82" s="21">
        <v>9489165</v>
      </c>
      <c r="R82" s="21"/>
      <c r="S82" s="21"/>
      <c r="T82" s="21"/>
      <c r="U82" s="21"/>
      <c r="V82" s="21">
        <v>49622642</v>
      </c>
      <c r="W82" s="21">
        <v>56400575</v>
      </c>
      <c r="X82" s="21"/>
      <c r="Y82" s="20"/>
      <c r="Z82" s="23">
        <v>66736810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1219800</v>
      </c>
      <c r="E84" s="30">
        <v>1219800</v>
      </c>
      <c r="F84" s="30">
        <v>101650</v>
      </c>
      <c r="G84" s="30">
        <v>508250</v>
      </c>
      <c r="H84" s="30">
        <v>845352</v>
      </c>
      <c r="I84" s="30">
        <v>1455252</v>
      </c>
      <c r="J84" s="30">
        <v>1153658</v>
      </c>
      <c r="K84" s="30">
        <v>1501023</v>
      </c>
      <c r="L84" s="30">
        <v>1011507</v>
      </c>
      <c r="M84" s="30">
        <v>3666188</v>
      </c>
      <c r="N84" s="30">
        <v>388994</v>
      </c>
      <c r="O84" s="30">
        <v>755728</v>
      </c>
      <c r="P84" s="30">
        <v>333296</v>
      </c>
      <c r="Q84" s="30">
        <v>1478018</v>
      </c>
      <c r="R84" s="30"/>
      <c r="S84" s="30"/>
      <c r="T84" s="30"/>
      <c r="U84" s="30"/>
      <c r="V84" s="30">
        <v>6599458</v>
      </c>
      <c r="W84" s="30">
        <v>4419876</v>
      </c>
      <c r="X84" s="30"/>
      <c r="Y84" s="29"/>
      <c r="Z84" s="31">
        <v>1219800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54069222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35654919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35654919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115707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115707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13737465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13737465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4561131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4561131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5050071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5050071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32933512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32933512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92052805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329071982</v>
      </c>
      <c r="D5" s="153">
        <f>SUM(D6:D8)</f>
        <v>0</v>
      </c>
      <c r="E5" s="154">
        <f t="shared" si="0"/>
        <v>360755974</v>
      </c>
      <c r="F5" s="100">
        <f t="shared" si="0"/>
        <v>360983975</v>
      </c>
      <c r="G5" s="100">
        <f t="shared" si="0"/>
        <v>89671113</v>
      </c>
      <c r="H5" s="100">
        <f t="shared" si="0"/>
        <v>-4834557</v>
      </c>
      <c r="I5" s="100">
        <f t="shared" si="0"/>
        <v>24207956</v>
      </c>
      <c r="J5" s="100">
        <f t="shared" si="0"/>
        <v>109044512</v>
      </c>
      <c r="K5" s="100">
        <f t="shared" si="0"/>
        <v>24393856</v>
      </c>
      <c r="L5" s="100">
        <f t="shared" si="0"/>
        <v>25886344</v>
      </c>
      <c r="M5" s="100">
        <f t="shared" si="0"/>
        <v>48626024</v>
      </c>
      <c r="N5" s="100">
        <f t="shared" si="0"/>
        <v>98906224</v>
      </c>
      <c r="O5" s="100">
        <f t="shared" si="0"/>
        <v>23407988</v>
      </c>
      <c r="P5" s="100">
        <f t="shared" si="0"/>
        <v>23995520</v>
      </c>
      <c r="Q5" s="100">
        <f t="shared" si="0"/>
        <v>34262106</v>
      </c>
      <c r="R5" s="100">
        <f t="shared" si="0"/>
        <v>81665614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289616350</v>
      </c>
      <c r="X5" s="100">
        <f t="shared" si="0"/>
        <v>270566982</v>
      </c>
      <c r="Y5" s="100">
        <f t="shared" si="0"/>
        <v>19049368</v>
      </c>
      <c r="Z5" s="137">
        <f>+IF(X5&lt;&gt;0,+(Y5/X5)*100,0)</f>
        <v>7.040536823521208</v>
      </c>
      <c r="AA5" s="153">
        <f>SUM(AA6:AA8)</f>
        <v>360983975</v>
      </c>
    </row>
    <row r="6" spans="1:27" ht="12.75">
      <c r="A6" s="138" t="s">
        <v>75</v>
      </c>
      <c r="B6" s="136"/>
      <c r="C6" s="155">
        <v>27693797</v>
      </c>
      <c r="D6" s="155"/>
      <c r="E6" s="156">
        <v>13209791</v>
      </c>
      <c r="F6" s="60">
        <v>13209792</v>
      </c>
      <c r="G6" s="60">
        <v>1637883</v>
      </c>
      <c r="H6" s="60">
        <v>229065</v>
      </c>
      <c r="I6" s="60">
        <v>419394</v>
      </c>
      <c r="J6" s="60">
        <v>2286342</v>
      </c>
      <c r="K6" s="60">
        <v>517427</v>
      </c>
      <c r="L6" s="60">
        <v>232218</v>
      </c>
      <c r="M6" s="60">
        <v>1388034</v>
      </c>
      <c r="N6" s="60">
        <v>2137679</v>
      </c>
      <c r="O6" s="60">
        <v>535034</v>
      </c>
      <c r="P6" s="60">
        <v>385934</v>
      </c>
      <c r="Q6" s="60">
        <v>1014633</v>
      </c>
      <c r="R6" s="60">
        <v>1935601</v>
      </c>
      <c r="S6" s="60"/>
      <c r="T6" s="60"/>
      <c r="U6" s="60"/>
      <c r="V6" s="60"/>
      <c r="W6" s="60">
        <v>6359622</v>
      </c>
      <c r="X6" s="60">
        <v>9907344</v>
      </c>
      <c r="Y6" s="60">
        <v>-3547722</v>
      </c>
      <c r="Z6" s="140">
        <v>-35.81</v>
      </c>
      <c r="AA6" s="155">
        <v>13209792</v>
      </c>
    </row>
    <row r="7" spans="1:27" ht="12.75">
      <c r="A7" s="138" t="s">
        <v>76</v>
      </c>
      <c r="B7" s="136"/>
      <c r="C7" s="157">
        <v>246729086</v>
      </c>
      <c r="D7" s="157"/>
      <c r="E7" s="158">
        <v>291002474</v>
      </c>
      <c r="F7" s="159">
        <v>291230473</v>
      </c>
      <c r="G7" s="159">
        <v>58837518</v>
      </c>
      <c r="H7" s="159">
        <v>-5087371</v>
      </c>
      <c r="I7" s="159">
        <v>23776994</v>
      </c>
      <c r="J7" s="159">
        <v>77527141</v>
      </c>
      <c r="K7" s="159">
        <v>23851373</v>
      </c>
      <c r="L7" s="159">
        <v>25629858</v>
      </c>
      <c r="M7" s="159">
        <v>29248165</v>
      </c>
      <c r="N7" s="159">
        <v>78729396</v>
      </c>
      <c r="O7" s="159">
        <v>22848448</v>
      </c>
      <c r="P7" s="159">
        <v>23585305</v>
      </c>
      <c r="Q7" s="159">
        <v>23054313</v>
      </c>
      <c r="R7" s="159">
        <v>69488066</v>
      </c>
      <c r="S7" s="159"/>
      <c r="T7" s="159"/>
      <c r="U7" s="159"/>
      <c r="V7" s="159"/>
      <c r="W7" s="159">
        <v>225744603</v>
      </c>
      <c r="X7" s="159">
        <v>218251854</v>
      </c>
      <c r="Y7" s="159">
        <v>7492749</v>
      </c>
      <c r="Z7" s="141">
        <v>3.43</v>
      </c>
      <c r="AA7" s="157">
        <v>291230473</v>
      </c>
    </row>
    <row r="8" spans="1:27" ht="12.75">
      <c r="A8" s="138" t="s">
        <v>77</v>
      </c>
      <c r="B8" s="136"/>
      <c r="C8" s="155">
        <v>54649099</v>
      </c>
      <c r="D8" s="155"/>
      <c r="E8" s="156">
        <v>56543709</v>
      </c>
      <c r="F8" s="60">
        <v>56543710</v>
      </c>
      <c r="G8" s="60">
        <v>29195712</v>
      </c>
      <c r="H8" s="60">
        <v>23749</v>
      </c>
      <c r="I8" s="60">
        <v>11568</v>
      </c>
      <c r="J8" s="60">
        <v>29231029</v>
      </c>
      <c r="K8" s="60">
        <v>25056</v>
      </c>
      <c r="L8" s="60">
        <v>24268</v>
      </c>
      <c r="M8" s="60">
        <v>17989825</v>
      </c>
      <c r="N8" s="60">
        <v>18039149</v>
      </c>
      <c r="O8" s="60">
        <v>24506</v>
      </c>
      <c r="P8" s="60">
        <v>24281</v>
      </c>
      <c r="Q8" s="60">
        <v>10193160</v>
      </c>
      <c r="R8" s="60">
        <v>10241947</v>
      </c>
      <c r="S8" s="60"/>
      <c r="T8" s="60"/>
      <c r="U8" s="60"/>
      <c r="V8" s="60"/>
      <c r="W8" s="60">
        <v>57512125</v>
      </c>
      <c r="X8" s="60">
        <v>42407784</v>
      </c>
      <c r="Y8" s="60">
        <v>15104341</v>
      </c>
      <c r="Z8" s="140">
        <v>35.62</v>
      </c>
      <c r="AA8" s="155">
        <v>56543710</v>
      </c>
    </row>
    <row r="9" spans="1:27" ht="12.75">
      <c r="A9" s="135" t="s">
        <v>78</v>
      </c>
      <c r="B9" s="136"/>
      <c r="C9" s="153">
        <f aca="true" t="shared" si="1" ref="C9:Y9">SUM(C10:C14)</f>
        <v>43586113</v>
      </c>
      <c r="D9" s="153">
        <f>SUM(D10:D14)</f>
        <v>0</v>
      </c>
      <c r="E9" s="154">
        <f t="shared" si="1"/>
        <v>25616384</v>
      </c>
      <c r="F9" s="100">
        <f t="shared" si="1"/>
        <v>25616384</v>
      </c>
      <c r="G9" s="100">
        <f t="shared" si="1"/>
        <v>1279732</v>
      </c>
      <c r="H9" s="100">
        <f t="shared" si="1"/>
        <v>847568</v>
      </c>
      <c r="I9" s="100">
        <f t="shared" si="1"/>
        <v>2374021</v>
      </c>
      <c r="J9" s="100">
        <f t="shared" si="1"/>
        <v>4501321</v>
      </c>
      <c r="K9" s="100">
        <f t="shared" si="1"/>
        <v>1406970</v>
      </c>
      <c r="L9" s="100">
        <f t="shared" si="1"/>
        <v>1701847</v>
      </c>
      <c r="M9" s="100">
        <f t="shared" si="1"/>
        <v>2048022</v>
      </c>
      <c r="N9" s="100">
        <f t="shared" si="1"/>
        <v>5156839</v>
      </c>
      <c r="O9" s="100">
        <f t="shared" si="1"/>
        <v>1377115</v>
      </c>
      <c r="P9" s="100">
        <f t="shared" si="1"/>
        <v>1833792</v>
      </c>
      <c r="Q9" s="100">
        <f t="shared" si="1"/>
        <v>2157038</v>
      </c>
      <c r="R9" s="100">
        <f t="shared" si="1"/>
        <v>5367945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15026105</v>
      </c>
      <c r="X9" s="100">
        <f t="shared" si="1"/>
        <v>19212300</v>
      </c>
      <c r="Y9" s="100">
        <f t="shared" si="1"/>
        <v>-4186195</v>
      </c>
      <c r="Z9" s="137">
        <f>+IF(X9&lt;&gt;0,+(Y9/X9)*100,0)</f>
        <v>-21.78914029033484</v>
      </c>
      <c r="AA9" s="153">
        <f>SUM(AA10:AA14)</f>
        <v>25616384</v>
      </c>
    </row>
    <row r="10" spans="1:27" ht="12.75">
      <c r="A10" s="138" t="s">
        <v>79</v>
      </c>
      <c r="B10" s="136"/>
      <c r="C10" s="155">
        <v>27357574</v>
      </c>
      <c r="D10" s="155"/>
      <c r="E10" s="156">
        <v>7057748</v>
      </c>
      <c r="F10" s="60">
        <v>7057748</v>
      </c>
      <c r="G10" s="60">
        <v>497113</v>
      </c>
      <c r="H10" s="60">
        <v>496826</v>
      </c>
      <c r="I10" s="60">
        <v>409468</v>
      </c>
      <c r="J10" s="60">
        <v>1403407</v>
      </c>
      <c r="K10" s="60">
        <v>501497</v>
      </c>
      <c r="L10" s="60">
        <v>779255</v>
      </c>
      <c r="M10" s="60">
        <v>1049780</v>
      </c>
      <c r="N10" s="60">
        <v>2330532</v>
      </c>
      <c r="O10" s="60">
        <v>457673</v>
      </c>
      <c r="P10" s="60">
        <v>946702</v>
      </c>
      <c r="Q10" s="60">
        <v>446247</v>
      </c>
      <c r="R10" s="60">
        <v>1850622</v>
      </c>
      <c r="S10" s="60"/>
      <c r="T10" s="60"/>
      <c r="U10" s="60"/>
      <c r="V10" s="60"/>
      <c r="W10" s="60">
        <v>5584561</v>
      </c>
      <c r="X10" s="60">
        <v>5293314</v>
      </c>
      <c r="Y10" s="60">
        <v>291247</v>
      </c>
      <c r="Z10" s="140">
        <v>5.5</v>
      </c>
      <c r="AA10" s="155">
        <v>7057748</v>
      </c>
    </row>
    <row r="11" spans="1:27" ht="12.75">
      <c r="A11" s="138" t="s">
        <v>80</v>
      </c>
      <c r="B11" s="136"/>
      <c r="C11" s="155">
        <v>749289</v>
      </c>
      <c r="D11" s="155"/>
      <c r="E11" s="156">
        <v>416900</v>
      </c>
      <c r="F11" s="60">
        <v>416900</v>
      </c>
      <c r="G11" s="60">
        <v>6412</v>
      </c>
      <c r="H11" s="60">
        <v>9220</v>
      </c>
      <c r="I11" s="60">
        <v>42080</v>
      </c>
      <c r="J11" s="60">
        <v>57712</v>
      </c>
      <c r="K11" s="60">
        <v>21514</v>
      </c>
      <c r="L11" s="60">
        <v>39268</v>
      </c>
      <c r="M11" s="60">
        <v>34452</v>
      </c>
      <c r="N11" s="60">
        <v>95234</v>
      </c>
      <c r="O11" s="60">
        <v>233299</v>
      </c>
      <c r="P11" s="60">
        <v>45287</v>
      </c>
      <c r="Q11" s="60">
        <v>28221</v>
      </c>
      <c r="R11" s="60">
        <v>306807</v>
      </c>
      <c r="S11" s="60"/>
      <c r="T11" s="60"/>
      <c r="U11" s="60"/>
      <c r="V11" s="60"/>
      <c r="W11" s="60">
        <v>459753</v>
      </c>
      <c r="X11" s="60">
        <v>312678</v>
      </c>
      <c r="Y11" s="60">
        <v>147075</v>
      </c>
      <c r="Z11" s="140">
        <v>47.04</v>
      </c>
      <c r="AA11" s="155">
        <v>416900</v>
      </c>
    </row>
    <row r="12" spans="1:27" ht="12.75">
      <c r="A12" s="138" t="s">
        <v>81</v>
      </c>
      <c r="B12" s="136"/>
      <c r="C12" s="155">
        <v>5075428</v>
      </c>
      <c r="D12" s="155"/>
      <c r="E12" s="156">
        <v>7557200</v>
      </c>
      <c r="F12" s="60">
        <v>7557200</v>
      </c>
      <c r="G12" s="60">
        <v>116401</v>
      </c>
      <c r="H12" s="60">
        <v>305366</v>
      </c>
      <c r="I12" s="60">
        <v>298571</v>
      </c>
      <c r="J12" s="60">
        <v>720338</v>
      </c>
      <c r="K12" s="60">
        <v>329585</v>
      </c>
      <c r="L12" s="60">
        <v>274854</v>
      </c>
      <c r="M12" s="60">
        <v>228599</v>
      </c>
      <c r="N12" s="60">
        <v>833038</v>
      </c>
      <c r="O12" s="60">
        <v>355427</v>
      </c>
      <c r="P12" s="60">
        <v>508856</v>
      </c>
      <c r="Q12" s="60">
        <v>107222</v>
      </c>
      <c r="R12" s="60">
        <v>971505</v>
      </c>
      <c r="S12" s="60"/>
      <c r="T12" s="60"/>
      <c r="U12" s="60"/>
      <c r="V12" s="60"/>
      <c r="W12" s="60">
        <v>2524881</v>
      </c>
      <c r="X12" s="60">
        <v>5667903</v>
      </c>
      <c r="Y12" s="60">
        <v>-3143022</v>
      </c>
      <c r="Z12" s="140">
        <v>-55.45</v>
      </c>
      <c r="AA12" s="155">
        <v>7557200</v>
      </c>
    </row>
    <row r="13" spans="1:27" ht="12.75">
      <c r="A13" s="138" t="s">
        <v>82</v>
      </c>
      <c r="B13" s="136"/>
      <c r="C13" s="155">
        <v>10403822</v>
      </c>
      <c r="D13" s="155"/>
      <c r="E13" s="156">
        <v>10556926</v>
      </c>
      <c r="F13" s="60">
        <v>10556926</v>
      </c>
      <c r="G13" s="60">
        <v>654726</v>
      </c>
      <c r="H13" s="60">
        <v>33126</v>
      </c>
      <c r="I13" s="60">
        <v>1622197</v>
      </c>
      <c r="J13" s="60">
        <v>2310049</v>
      </c>
      <c r="K13" s="60">
        <v>550170</v>
      </c>
      <c r="L13" s="60">
        <v>594295</v>
      </c>
      <c r="M13" s="60">
        <v>733821</v>
      </c>
      <c r="N13" s="60">
        <v>1878286</v>
      </c>
      <c r="O13" s="60">
        <v>323258</v>
      </c>
      <c r="P13" s="60">
        <v>325302</v>
      </c>
      <c r="Q13" s="60">
        <v>1570893</v>
      </c>
      <c r="R13" s="60">
        <v>2219453</v>
      </c>
      <c r="S13" s="60"/>
      <c r="T13" s="60"/>
      <c r="U13" s="60"/>
      <c r="V13" s="60"/>
      <c r="W13" s="60">
        <v>6407788</v>
      </c>
      <c r="X13" s="60">
        <v>7917696</v>
      </c>
      <c r="Y13" s="60">
        <v>-1509908</v>
      </c>
      <c r="Z13" s="140">
        <v>-19.07</v>
      </c>
      <c r="AA13" s="155">
        <v>10556926</v>
      </c>
    </row>
    <row r="14" spans="1:27" ht="12.75">
      <c r="A14" s="138" t="s">
        <v>83</v>
      </c>
      <c r="B14" s="136"/>
      <c r="C14" s="157"/>
      <c r="D14" s="157"/>
      <c r="E14" s="158">
        <v>27610</v>
      </c>
      <c r="F14" s="159">
        <v>27610</v>
      </c>
      <c r="G14" s="159">
        <v>5080</v>
      </c>
      <c r="H14" s="159">
        <v>3030</v>
      </c>
      <c r="I14" s="159">
        <v>1705</v>
      </c>
      <c r="J14" s="159">
        <v>9815</v>
      </c>
      <c r="K14" s="159">
        <v>4204</v>
      </c>
      <c r="L14" s="159">
        <v>14175</v>
      </c>
      <c r="M14" s="159">
        <v>1370</v>
      </c>
      <c r="N14" s="159">
        <v>19749</v>
      </c>
      <c r="O14" s="159">
        <v>7458</v>
      </c>
      <c r="P14" s="159">
        <v>7645</v>
      </c>
      <c r="Q14" s="159">
        <v>4455</v>
      </c>
      <c r="R14" s="159">
        <v>19558</v>
      </c>
      <c r="S14" s="159"/>
      <c r="T14" s="159"/>
      <c r="U14" s="159"/>
      <c r="V14" s="159"/>
      <c r="W14" s="159">
        <v>49122</v>
      </c>
      <c r="X14" s="159">
        <v>20709</v>
      </c>
      <c r="Y14" s="159">
        <v>28413</v>
      </c>
      <c r="Z14" s="141">
        <v>137.2</v>
      </c>
      <c r="AA14" s="157">
        <v>27610</v>
      </c>
    </row>
    <row r="15" spans="1:27" ht="12.75">
      <c r="A15" s="135" t="s">
        <v>84</v>
      </c>
      <c r="B15" s="142"/>
      <c r="C15" s="153">
        <f aca="true" t="shared" si="2" ref="C15:Y15">SUM(C16:C18)</f>
        <v>58306301</v>
      </c>
      <c r="D15" s="153">
        <f>SUM(D16:D18)</f>
        <v>0</v>
      </c>
      <c r="E15" s="154">
        <f t="shared" si="2"/>
        <v>5001200</v>
      </c>
      <c r="F15" s="100">
        <f t="shared" si="2"/>
        <v>5001200</v>
      </c>
      <c r="G15" s="100">
        <f t="shared" si="2"/>
        <v>158443</v>
      </c>
      <c r="H15" s="100">
        <f t="shared" si="2"/>
        <v>4522355</v>
      </c>
      <c r="I15" s="100">
        <f t="shared" si="2"/>
        <v>15615095</v>
      </c>
      <c r="J15" s="100">
        <f t="shared" si="2"/>
        <v>20295893</v>
      </c>
      <c r="K15" s="100">
        <f t="shared" si="2"/>
        <v>13511764</v>
      </c>
      <c r="L15" s="100">
        <f t="shared" si="2"/>
        <v>7504823</v>
      </c>
      <c r="M15" s="100">
        <f t="shared" si="2"/>
        <v>17136554</v>
      </c>
      <c r="N15" s="100">
        <f t="shared" si="2"/>
        <v>38153141</v>
      </c>
      <c r="O15" s="100">
        <f t="shared" si="2"/>
        <v>7453129</v>
      </c>
      <c r="P15" s="100">
        <f t="shared" si="2"/>
        <v>471333</v>
      </c>
      <c r="Q15" s="100">
        <f t="shared" si="2"/>
        <v>7020403</v>
      </c>
      <c r="R15" s="100">
        <f t="shared" si="2"/>
        <v>14944865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73393899</v>
      </c>
      <c r="X15" s="100">
        <f t="shared" si="2"/>
        <v>3750894</v>
      </c>
      <c r="Y15" s="100">
        <f t="shared" si="2"/>
        <v>69643005</v>
      </c>
      <c r="Z15" s="137">
        <f>+IF(X15&lt;&gt;0,+(Y15/X15)*100,0)</f>
        <v>1856.7041617278442</v>
      </c>
      <c r="AA15" s="153">
        <f>SUM(AA16:AA18)</f>
        <v>5001200</v>
      </c>
    </row>
    <row r="16" spans="1:27" ht="12.75">
      <c r="A16" s="138" t="s">
        <v>85</v>
      </c>
      <c r="B16" s="136"/>
      <c r="C16" s="155">
        <v>13706830</v>
      </c>
      <c r="D16" s="155"/>
      <c r="E16" s="156">
        <v>665500</v>
      </c>
      <c r="F16" s="60">
        <v>665500</v>
      </c>
      <c r="G16" s="60">
        <v>112710</v>
      </c>
      <c r="H16" s="60">
        <v>112036</v>
      </c>
      <c r="I16" s="60">
        <v>2379257</v>
      </c>
      <c r="J16" s="60">
        <v>2604003</v>
      </c>
      <c r="K16" s="60">
        <v>5497023</v>
      </c>
      <c r="L16" s="60">
        <v>3881910</v>
      </c>
      <c r="M16" s="60">
        <v>1077348</v>
      </c>
      <c r="N16" s="60">
        <v>10456281</v>
      </c>
      <c r="O16" s="60">
        <v>-1278286</v>
      </c>
      <c r="P16" s="60">
        <v>1743590</v>
      </c>
      <c r="Q16" s="60">
        <v>3368117</v>
      </c>
      <c r="R16" s="60">
        <v>3833421</v>
      </c>
      <c r="S16" s="60"/>
      <c r="T16" s="60"/>
      <c r="U16" s="60"/>
      <c r="V16" s="60"/>
      <c r="W16" s="60">
        <v>16893705</v>
      </c>
      <c r="X16" s="60">
        <v>499122</v>
      </c>
      <c r="Y16" s="60">
        <v>16394583</v>
      </c>
      <c r="Z16" s="140">
        <v>3284.68</v>
      </c>
      <c r="AA16" s="155">
        <v>665500</v>
      </c>
    </row>
    <row r="17" spans="1:27" ht="12.75">
      <c r="A17" s="138" t="s">
        <v>86</v>
      </c>
      <c r="B17" s="136"/>
      <c r="C17" s="155">
        <v>44599471</v>
      </c>
      <c r="D17" s="155"/>
      <c r="E17" s="156">
        <v>4335700</v>
      </c>
      <c r="F17" s="60">
        <v>4335700</v>
      </c>
      <c r="G17" s="60">
        <v>45733</v>
      </c>
      <c r="H17" s="60">
        <v>4410319</v>
      </c>
      <c r="I17" s="60">
        <v>13235838</v>
      </c>
      <c r="J17" s="60">
        <v>17691890</v>
      </c>
      <c r="K17" s="60">
        <v>8014741</v>
      </c>
      <c r="L17" s="60">
        <v>3622913</v>
      </c>
      <c r="M17" s="60">
        <v>16059206</v>
      </c>
      <c r="N17" s="60">
        <v>27696860</v>
      </c>
      <c r="O17" s="60">
        <v>8731415</v>
      </c>
      <c r="P17" s="60">
        <v>-1272257</v>
      </c>
      <c r="Q17" s="60">
        <v>3652286</v>
      </c>
      <c r="R17" s="60">
        <v>11111444</v>
      </c>
      <c r="S17" s="60"/>
      <c r="T17" s="60"/>
      <c r="U17" s="60"/>
      <c r="V17" s="60"/>
      <c r="W17" s="60">
        <v>56500194</v>
      </c>
      <c r="X17" s="60">
        <v>3251772</v>
      </c>
      <c r="Y17" s="60">
        <v>53248422</v>
      </c>
      <c r="Z17" s="140">
        <v>1637.52</v>
      </c>
      <c r="AA17" s="155">
        <v>4335700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1216000039</v>
      </c>
      <c r="D19" s="153">
        <f>SUM(D20:D23)</f>
        <v>0</v>
      </c>
      <c r="E19" s="154">
        <f t="shared" si="3"/>
        <v>1318136191</v>
      </c>
      <c r="F19" s="100">
        <f t="shared" si="3"/>
        <v>1300242012</v>
      </c>
      <c r="G19" s="100">
        <f t="shared" si="3"/>
        <v>208349266</v>
      </c>
      <c r="H19" s="100">
        <f t="shared" si="3"/>
        <v>36891020</v>
      </c>
      <c r="I19" s="100">
        <f t="shared" si="3"/>
        <v>125809227</v>
      </c>
      <c r="J19" s="100">
        <f t="shared" si="3"/>
        <v>371049513</v>
      </c>
      <c r="K19" s="100">
        <f t="shared" si="3"/>
        <v>82786988</v>
      </c>
      <c r="L19" s="100">
        <f t="shared" si="3"/>
        <v>95082910</v>
      </c>
      <c r="M19" s="100">
        <f t="shared" si="3"/>
        <v>169695918</v>
      </c>
      <c r="N19" s="100">
        <f t="shared" si="3"/>
        <v>347565816</v>
      </c>
      <c r="O19" s="100">
        <f t="shared" si="3"/>
        <v>93414664</v>
      </c>
      <c r="P19" s="100">
        <f t="shared" si="3"/>
        <v>92595064</v>
      </c>
      <c r="Q19" s="100">
        <f t="shared" si="3"/>
        <v>147895885</v>
      </c>
      <c r="R19" s="100">
        <f t="shared" si="3"/>
        <v>333905613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1052520942</v>
      </c>
      <c r="X19" s="100">
        <f t="shared" si="3"/>
        <v>988602147</v>
      </c>
      <c r="Y19" s="100">
        <f t="shared" si="3"/>
        <v>63918795</v>
      </c>
      <c r="Z19" s="137">
        <f>+IF(X19&lt;&gt;0,+(Y19/X19)*100,0)</f>
        <v>6.465573152351246</v>
      </c>
      <c r="AA19" s="153">
        <f>SUM(AA20:AA23)</f>
        <v>1300242012</v>
      </c>
    </row>
    <row r="20" spans="1:27" ht="12.75">
      <c r="A20" s="138" t="s">
        <v>89</v>
      </c>
      <c r="B20" s="136"/>
      <c r="C20" s="155">
        <v>636597115</v>
      </c>
      <c r="D20" s="155"/>
      <c r="E20" s="156">
        <v>771358842</v>
      </c>
      <c r="F20" s="60">
        <v>748214662</v>
      </c>
      <c r="G20" s="60">
        <v>78878903</v>
      </c>
      <c r="H20" s="60">
        <v>32865905</v>
      </c>
      <c r="I20" s="60">
        <v>89464659</v>
      </c>
      <c r="J20" s="60">
        <v>201209467</v>
      </c>
      <c r="K20" s="60">
        <v>53754284</v>
      </c>
      <c r="L20" s="60">
        <v>59519914</v>
      </c>
      <c r="M20" s="60">
        <v>76785519</v>
      </c>
      <c r="N20" s="60">
        <v>190059717</v>
      </c>
      <c r="O20" s="60">
        <v>53570219</v>
      </c>
      <c r="P20" s="60">
        <v>53790371</v>
      </c>
      <c r="Q20" s="60">
        <v>69788813</v>
      </c>
      <c r="R20" s="60">
        <v>177149403</v>
      </c>
      <c r="S20" s="60"/>
      <c r="T20" s="60"/>
      <c r="U20" s="60"/>
      <c r="V20" s="60"/>
      <c r="W20" s="60">
        <v>568418587</v>
      </c>
      <c r="X20" s="60">
        <v>578519127</v>
      </c>
      <c r="Y20" s="60">
        <v>-10100540</v>
      </c>
      <c r="Z20" s="140">
        <v>-1.75</v>
      </c>
      <c r="AA20" s="155">
        <v>748214662</v>
      </c>
    </row>
    <row r="21" spans="1:27" ht="12.75">
      <c r="A21" s="138" t="s">
        <v>90</v>
      </c>
      <c r="B21" s="136"/>
      <c r="C21" s="155">
        <v>294221646</v>
      </c>
      <c r="D21" s="155"/>
      <c r="E21" s="156">
        <v>247149106</v>
      </c>
      <c r="F21" s="60">
        <v>252399105</v>
      </c>
      <c r="G21" s="60">
        <v>52011549</v>
      </c>
      <c r="H21" s="60">
        <v>3788944</v>
      </c>
      <c r="I21" s="60">
        <v>20992485</v>
      </c>
      <c r="J21" s="60">
        <v>76792978</v>
      </c>
      <c r="K21" s="60">
        <v>13726399</v>
      </c>
      <c r="L21" s="60">
        <v>20105429</v>
      </c>
      <c r="M21" s="60">
        <v>39841034</v>
      </c>
      <c r="N21" s="60">
        <v>73672862</v>
      </c>
      <c r="O21" s="60">
        <v>24550298</v>
      </c>
      <c r="P21" s="60">
        <v>23481802</v>
      </c>
      <c r="Q21" s="60">
        <v>34471002</v>
      </c>
      <c r="R21" s="60">
        <v>82503102</v>
      </c>
      <c r="S21" s="60"/>
      <c r="T21" s="60"/>
      <c r="U21" s="60"/>
      <c r="V21" s="60"/>
      <c r="W21" s="60">
        <v>232968942</v>
      </c>
      <c r="X21" s="60">
        <v>185361831</v>
      </c>
      <c r="Y21" s="60">
        <v>47607111</v>
      </c>
      <c r="Z21" s="140">
        <v>25.68</v>
      </c>
      <c r="AA21" s="155">
        <v>252399105</v>
      </c>
    </row>
    <row r="22" spans="1:27" ht="12.75">
      <c r="A22" s="138" t="s">
        <v>91</v>
      </c>
      <c r="B22" s="136"/>
      <c r="C22" s="157">
        <v>177814606</v>
      </c>
      <c r="D22" s="157"/>
      <c r="E22" s="158">
        <v>186113432</v>
      </c>
      <c r="F22" s="159">
        <v>186113433</v>
      </c>
      <c r="G22" s="159">
        <v>51514217</v>
      </c>
      <c r="H22" s="159">
        <v>-32490</v>
      </c>
      <c r="I22" s="159">
        <v>8460986</v>
      </c>
      <c r="J22" s="159">
        <v>59942713</v>
      </c>
      <c r="K22" s="159">
        <v>8531462</v>
      </c>
      <c r="L22" s="159">
        <v>8575352</v>
      </c>
      <c r="M22" s="159">
        <v>36111765</v>
      </c>
      <c r="N22" s="159">
        <v>53218579</v>
      </c>
      <c r="O22" s="159">
        <v>8387441</v>
      </c>
      <c r="P22" s="159">
        <v>8426057</v>
      </c>
      <c r="Q22" s="159">
        <v>29245234</v>
      </c>
      <c r="R22" s="159">
        <v>46058732</v>
      </c>
      <c r="S22" s="159"/>
      <c r="T22" s="159"/>
      <c r="U22" s="159"/>
      <c r="V22" s="159"/>
      <c r="W22" s="159">
        <v>159220024</v>
      </c>
      <c r="X22" s="159">
        <v>139585077</v>
      </c>
      <c r="Y22" s="159">
        <v>19634947</v>
      </c>
      <c r="Z22" s="141">
        <v>14.07</v>
      </c>
      <c r="AA22" s="157">
        <v>186113433</v>
      </c>
    </row>
    <row r="23" spans="1:27" ht="12.75">
      <c r="A23" s="138" t="s">
        <v>92</v>
      </c>
      <c r="B23" s="136"/>
      <c r="C23" s="155">
        <v>107366672</v>
      </c>
      <c r="D23" s="155"/>
      <c r="E23" s="156">
        <v>113514811</v>
      </c>
      <c r="F23" s="60">
        <v>113514812</v>
      </c>
      <c r="G23" s="60">
        <v>25944597</v>
      </c>
      <c r="H23" s="60">
        <v>268661</v>
      </c>
      <c r="I23" s="60">
        <v>6891097</v>
      </c>
      <c r="J23" s="60">
        <v>33104355</v>
      </c>
      <c r="K23" s="60">
        <v>6774843</v>
      </c>
      <c r="L23" s="60">
        <v>6882215</v>
      </c>
      <c r="M23" s="60">
        <v>16957600</v>
      </c>
      <c r="N23" s="60">
        <v>30614658</v>
      </c>
      <c r="O23" s="60">
        <v>6906706</v>
      </c>
      <c r="P23" s="60">
        <v>6896834</v>
      </c>
      <c r="Q23" s="60">
        <v>14390836</v>
      </c>
      <c r="R23" s="60">
        <v>28194376</v>
      </c>
      <c r="S23" s="60"/>
      <c r="T23" s="60"/>
      <c r="U23" s="60"/>
      <c r="V23" s="60"/>
      <c r="W23" s="60">
        <v>91913389</v>
      </c>
      <c r="X23" s="60">
        <v>85136112</v>
      </c>
      <c r="Y23" s="60">
        <v>6777277</v>
      </c>
      <c r="Z23" s="140">
        <v>7.96</v>
      </c>
      <c r="AA23" s="155">
        <v>113514812</v>
      </c>
    </row>
    <row r="24" spans="1:27" ht="12.75">
      <c r="A24" s="135" t="s">
        <v>93</v>
      </c>
      <c r="B24" s="142" t="s">
        <v>94</v>
      </c>
      <c r="C24" s="153">
        <v>90574</v>
      </c>
      <c r="D24" s="153"/>
      <c r="E24" s="154">
        <v>164348</v>
      </c>
      <c r="F24" s="100">
        <v>164349</v>
      </c>
      <c r="G24" s="100">
        <v>18841</v>
      </c>
      <c r="H24" s="100">
        <v>10771</v>
      </c>
      <c r="I24" s="100">
        <v>11163</v>
      </c>
      <c r="J24" s="100">
        <v>40775</v>
      </c>
      <c r="K24" s="100">
        <v>9440</v>
      </c>
      <c r="L24" s="100">
        <v>14736</v>
      </c>
      <c r="M24" s="100">
        <v>9808</v>
      </c>
      <c r="N24" s="100">
        <v>33984</v>
      </c>
      <c r="O24" s="100">
        <v>11592</v>
      </c>
      <c r="P24" s="100">
        <v>9440</v>
      </c>
      <c r="Q24" s="100">
        <v>9440</v>
      </c>
      <c r="R24" s="100">
        <v>30472</v>
      </c>
      <c r="S24" s="100"/>
      <c r="T24" s="100"/>
      <c r="U24" s="100"/>
      <c r="V24" s="100"/>
      <c r="W24" s="100">
        <v>105231</v>
      </c>
      <c r="X24" s="100">
        <v>123264</v>
      </c>
      <c r="Y24" s="100">
        <v>-18033</v>
      </c>
      <c r="Z24" s="137">
        <v>-14.63</v>
      </c>
      <c r="AA24" s="153">
        <v>164349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1647055009</v>
      </c>
      <c r="D25" s="168">
        <f>+D5+D9+D15+D19+D24</f>
        <v>0</v>
      </c>
      <c r="E25" s="169">
        <f t="shared" si="4"/>
        <v>1709674097</v>
      </c>
      <c r="F25" s="73">
        <f t="shared" si="4"/>
        <v>1692007920</v>
      </c>
      <c r="G25" s="73">
        <f t="shared" si="4"/>
        <v>299477395</v>
      </c>
      <c r="H25" s="73">
        <f t="shared" si="4"/>
        <v>37437157</v>
      </c>
      <c r="I25" s="73">
        <f t="shared" si="4"/>
        <v>168017462</v>
      </c>
      <c r="J25" s="73">
        <f t="shared" si="4"/>
        <v>504932014</v>
      </c>
      <c r="K25" s="73">
        <f t="shared" si="4"/>
        <v>122109018</v>
      </c>
      <c r="L25" s="73">
        <f t="shared" si="4"/>
        <v>130190660</v>
      </c>
      <c r="M25" s="73">
        <f t="shared" si="4"/>
        <v>237516326</v>
      </c>
      <c r="N25" s="73">
        <f t="shared" si="4"/>
        <v>489816004</v>
      </c>
      <c r="O25" s="73">
        <f t="shared" si="4"/>
        <v>125664488</v>
      </c>
      <c r="P25" s="73">
        <f t="shared" si="4"/>
        <v>118905149</v>
      </c>
      <c r="Q25" s="73">
        <f t="shared" si="4"/>
        <v>191344872</v>
      </c>
      <c r="R25" s="73">
        <f t="shared" si="4"/>
        <v>435914509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1430662527</v>
      </c>
      <c r="X25" s="73">
        <f t="shared" si="4"/>
        <v>1282255587</v>
      </c>
      <c r="Y25" s="73">
        <f t="shared" si="4"/>
        <v>148406940</v>
      </c>
      <c r="Z25" s="170">
        <f>+IF(X25&lt;&gt;0,+(Y25/X25)*100,0)</f>
        <v>11.573896928553605</v>
      </c>
      <c r="AA25" s="168">
        <f>+AA5+AA9+AA15+AA19+AA24</f>
        <v>1692007920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822263750</v>
      </c>
      <c r="D28" s="153">
        <f>SUM(D29:D31)</f>
        <v>0</v>
      </c>
      <c r="E28" s="154">
        <f t="shared" si="5"/>
        <v>795749153</v>
      </c>
      <c r="F28" s="100">
        <f t="shared" si="5"/>
        <v>320346606</v>
      </c>
      <c r="G28" s="100">
        <f t="shared" si="5"/>
        <v>20643654</v>
      </c>
      <c r="H28" s="100">
        <f t="shared" si="5"/>
        <v>24818903</v>
      </c>
      <c r="I28" s="100">
        <f t="shared" si="5"/>
        <v>27507252</v>
      </c>
      <c r="J28" s="100">
        <f t="shared" si="5"/>
        <v>72969809</v>
      </c>
      <c r="K28" s="100">
        <f t="shared" si="5"/>
        <v>26084527</v>
      </c>
      <c r="L28" s="100">
        <f t="shared" si="5"/>
        <v>26869679</v>
      </c>
      <c r="M28" s="100">
        <f t="shared" si="5"/>
        <v>74755478</v>
      </c>
      <c r="N28" s="100">
        <f t="shared" si="5"/>
        <v>127709684</v>
      </c>
      <c r="O28" s="100">
        <f t="shared" si="5"/>
        <v>29438394</v>
      </c>
      <c r="P28" s="100">
        <f t="shared" si="5"/>
        <v>26533881</v>
      </c>
      <c r="Q28" s="100">
        <f t="shared" si="5"/>
        <v>30717202</v>
      </c>
      <c r="R28" s="100">
        <f t="shared" si="5"/>
        <v>86689477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287368970</v>
      </c>
      <c r="X28" s="100">
        <f t="shared" si="5"/>
        <v>249246414</v>
      </c>
      <c r="Y28" s="100">
        <f t="shared" si="5"/>
        <v>38122556</v>
      </c>
      <c r="Z28" s="137">
        <f>+IF(X28&lt;&gt;0,+(Y28/X28)*100,0)</f>
        <v>15.295127174828682</v>
      </c>
      <c r="AA28" s="153">
        <f>SUM(AA29:AA31)</f>
        <v>320346606</v>
      </c>
    </row>
    <row r="29" spans="1:27" ht="12.75">
      <c r="A29" s="138" t="s">
        <v>75</v>
      </c>
      <c r="B29" s="136"/>
      <c r="C29" s="155">
        <v>299068368</v>
      </c>
      <c r="D29" s="155"/>
      <c r="E29" s="156">
        <v>82272747</v>
      </c>
      <c r="F29" s="60">
        <v>88105666</v>
      </c>
      <c r="G29" s="60">
        <v>9059468</v>
      </c>
      <c r="H29" s="60">
        <v>5050010</v>
      </c>
      <c r="I29" s="60">
        <v>8739544</v>
      </c>
      <c r="J29" s="60">
        <v>22849022</v>
      </c>
      <c r="K29" s="60">
        <v>4758977</v>
      </c>
      <c r="L29" s="60">
        <v>7215571</v>
      </c>
      <c r="M29" s="60">
        <v>8411283</v>
      </c>
      <c r="N29" s="60">
        <v>20385831</v>
      </c>
      <c r="O29" s="60">
        <v>8235784</v>
      </c>
      <c r="P29" s="60">
        <v>6158389</v>
      </c>
      <c r="Q29" s="60">
        <v>5050358</v>
      </c>
      <c r="R29" s="60">
        <v>19444531</v>
      </c>
      <c r="S29" s="60"/>
      <c r="T29" s="60"/>
      <c r="U29" s="60"/>
      <c r="V29" s="60"/>
      <c r="W29" s="60">
        <v>62679384</v>
      </c>
      <c r="X29" s="60">
        <v>68089248</v>
      </c>
      <c r="Y29" s="60">
        <v>-5409864</v>
      </c>
      <c r="Z29" s="140">
        <v>-7.95</v>
      </c>
      <c r="AA29" s="155">
        <v>88105666</v>
      </c>
    </row>
    <row r="30" spans="1:27" ht="12.75">
      <c r="A30" s="138" t="s">
        <v>76</v>
      </c>
      <c r="B30" s="136"/>
      <c r="C30" s="157">
        <v>260135022</v>
      </c>
      <c r="D30" s="157"/>
      <c r="E30" s="158">
        <v>328781830</v>
      </c>
      <c r="F30" s="159">
        <v>169850722</v>
      </c>
      <c r="G30" s="159">
        <v>7946735</v>
      </c>
      <c r="H30" s="159">
        <v>14602434</v>
      </c>
      <c r="I30" s="159">
        <v>13665768</v>
      </c>
      <c r="J30" s="159">
        <v>36214937</v>
      </c>
      <c r="K30" s="159">
        <v>16585242</v>
      </c>
      <c r="L30" s="159">
        <v>13398470</v>
      </c>
      <c r="M30" s="159">
        <v>62020899</v>
      </c>
      <c r="N30" s="159">
        <v>92004611</v>
      </c>
      <c r="O30" s="159">
        <v>16903273</v>
      </c>
      <c r="P30" s="159">
        <v>14523458</v>
      </c>
      <c r="Q30" s="159">
        <v>19799605</v>
      </c>
      <c r="R30" s="159">
        <v>51226336</v>
      </c>
      <c r="S30" s="159"/>
      <c r="T30" s="159"/>
      <c r="U30" s="159"/>
      <c r="V30" s="159"/>
      <c r="W30" s="159">
        <v>179445884</v>
      </c>
      <c r="X30" s="159">
        <v>121144680</v>
      </c>
      <c r="Y30" s="159">
        <v>58301204</v>
      </c>
      <c r="Z30" s="141">
        <v>48.13</v>
      </c>
      <c r="AA30" s="157">
        <v>169850722</v>
      </c>
    </row>
    <row r="31" spans="1:27" ht="12.75">
      <c r="A31" s="138" t="s">
        <v>77</v>
      </c>
      <c r="B31" s="136"/>
      <c r="C31" s="155">
        <v>263060360</v>
      </c>
      <c r="D31" s="155"/>
      <c r="E31" s="156">
        <v>384694576</v>
      </c>
      <c r="F31" s="60">
        <v>62390218</v>
      </c>
      <c r="G31" s="60">
        <v>3637451</v>
      </c>
      <c r="H31" s="60">
        <v>5166459</v>
      </c>
      <c r="I31" s="60">
        <v>5101940</v>
      </c>
      <c r="J31" s="60">
        <v>13905850</v>
      </c>
      <c r="K31" s="60">
        <v>4740308</v>
      </c>
      <c r="L31" s="60">
        <v>6255638</v>
      </c>
      <c r="M31" s="60">
        <v>4323296</v>
      </c>
      <c r="N31" s="60">
        <v>15319242</v>
      </c>
      <c r="O31" s="60">
        <v>4299337</v>
      </c>
      <c r="P31" s="60">
        <v>5852034</v>
      </c>
      <c r="Q31" s="60">
        <v>5867239</v>
      </c>
      <c r="R31" s="60">
        <v>16018610</v>
      </c>
      <c r="S31" s="60"/>
      <c r="T31" s="60"/>
      <c r="U31" s="60"/>
      <c r="V31" s="60"/>
      <c r="W31" s="60">
        <v>45243702</v>
      </c>
      <c r="X31" s="60">
        <v>60012486</v>
      </c>
      <c r="Y31" s="60">
        <v>-14768784</v>
      </c>
      <c r="Z31" s="140">
        <v>-24.61</v>
      </c>
      <c r="AA31" s="155">
        <v>62390218</v>
      </c>
    </row>
    <row r="32" spans="1:27" ht="12.75">
      <c r="A32" s="135" t="s">
        <v>78</v>
      </c>
      <c r="B32" s="136"/>
      <c r="C32" s="153">
        <f aca="true" t="shared" si="6" ref="C32:Y32">SUM(C33:C37)</f>
        <v>253220562</v>
      </c>
      <c r="D32" s="153">
        <f>SUM(D33:D37)</f>
        <v>0</v>
      </c>
      <c r="E32" s="154">
        <f t="shared" si="6"/>
        <v>210472549</v>
      </c>
      <c r="F32" s="100">
        <f t="shared" si="6"/>
        <v>236637075</v>
      </c>
      <c r="G32" s="100">
        <f t="shared" si="6"/>
        <v>14767075</v>
      </c>
      <c r="H32" s="100">
        <f t="shared" si="6"/>
        <v>21071249</v>
      </c>
      <c r="I32" s="100">
        <f t="shared" si="6"/>
        <v>31323555</v>
      </c>
      <c r="J32" s="100">
        <f t="shared" si="6"/>
        <v>67161879</v>
      </c>
      <c r="K32" s="100">
        <f t="shared" si="6"/>
        <v>16304013</v>
      </c>
      <c r="L32" s="100">
        <f t="shared" si="6"/>
        <v>21564918</v>
      </c>
      <c r="M32" s="100">
        <f t="shared" si="6"/>
        <v>16306470</v>
      </c>
      <c r="N32" s="100">
        <f t="shared" si="6"/>
        <v>54175401</v>
      </c>
      <c r="O32" s="100">
        <f t="shared" si="6"/>
        <v>20320647</v>
      </c>
      <c r="P32" s="100">
        <f t="shared" si="6"/>
        <v>21756279</v>
      </c>
      <c r="Q32" s="100">
        <f t="shared" si="6"/>
        <v>19510027</v>
      </c>
      <c r="R32" s="100">
        <f t="shared" si="6"/>
        <v>61586953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182924233</v>
      </c>
      <c r="X32" s="100">
        <f t="shared" si="6"/>
        <v>190144899</v>
      </c>
      <c r="Y32" s="100">
        <f t="shared" si="6"/>
        <v>-7220666</v>
      </c>
      <c r="Z32" s="137">
        <f>+IF(X32&lt;&gt;0,+(Y32/X32)*100,0)</f>
        <v>-3.7974544875905405</v>
      </c>
      <c r="AA32" s="153">
        <f>SUM(AA33:AA37)</f>
        <v>236637075</v>
      </c>
    </row>
    <row r="33" spans="1:27" ht="12.75">
      <c r="A33" s="138" t="s">
        <v>79</v>
      </c>
      <c r="B33" s="136"/>
      <c r="C33" s="155">
        <v>86418533</v>
      </c>
      <c r="D33" s="155"/>
      <c r="E33" s="156">
        <v>55597800</v>
      </c>
      <c r="F33" s="60">
        <v>83696392</v>
      </c>
      <c r="G33" s="60">
        <v>3635028</v>
      </c>
      <c r="H33" s="60">
        <v>6759763</v>
      </c>
      <c r="I33" s="60">
        <v>16010814</v>
      </c>
      <c r="J33" s="60">
        <v>26405605</v>
      </c>
      <c r="K33" s="60">
        <v>4820027</v>
      </c>
      <c r="L33" s="60">
        <v>6328720</v>
      </c>
      <c r="M33" s="60">
        <v>4479231</v>
      </c>
      <c r="N33" s="60">
        <v>15627978</v>
      </c>
      <c r="O33" s="60">
        <v>7026883</v>
      </c>
      <c r="P33" s="60">
        <v>8131759</v>
      </c>
      <c r="Q33" s="60">
        <v>8216957</v>
      </c>
      <c r="R33" s="60">
        <v>23375599</v>
      </c>
      <c r="S33" s="60"/>
      <c r="T33" s="60"/>
      <c r="U33" s="60"/>
      <c r="V33" s="60"/>
      <c r="W33" s="60">
        <v>65409182</v>
      </c>
      <c r="X33" s="60">
        <v>68046777</v>
      </c>
      <c r="Y33" s="60">
        <v>-2637595</v>
      </c>
      <c r="Z33" s="140">
        <v>-3.88</v>
      </c>
      <c r="AA33" s="155">
        <v>83696392</v>
      </c>
    </row>
    <row r="34" spans="1:27" ht="12.75">
      <c r="A34" s="138" t="s">
        <v>80</v>
      </c>
      <c r="B34" s="136"/>
      <c r="C34" s="155">
        <v>58070696</v>
      </c>
      <c r="D34" s="155"/>
      <c r="E34" s="156">
        <v>48916888</v>
      </c>
      <c r="F34" s="60">
        <v>61358993</v>
      </c>
      <c r="G34" s="60">
        <v>4075990</v>
      </c>
      <c r="H34" s="60">
        <v>5307291</v>
      </c>
      <c r="I34" s="60">
        <v>4616053</v>
      </c>
      <c r="J34" s="60">
        <v>13999334</v>
      </c>
      <c r="K34" s="60">
        <v>4333388</v>
      </c>
      <c r="L34" s="60">
        <v>5132235</v>
      </c>
      <c r="M34" s="60">
        <v>5300391</v>
      </c>
      <c r="N34" s="60">
        <v>14766014</v>
      </c>
      <c r="O34" s="60">
        <v>5528770</v>
      </c>
      <c r="P34" s="60">
        <v>6018459</v>
      </c>
      <c r="Q34" s="60">
        <v>4907263</v>
      </c>
      <c r="R34" s="60">
        <v>16454492</v>
      </c>
      <c r="S34" s="60"/>
      <c r="T34" s="60"/>
      <c r="U34" s="60"/>
      <c r="V34" s="60"/>
      <c r="W34" s="60">
        <v>45219840</v>
      </c>
      <c r="X34" s="60">
        <v>47486898</v>
      </c>
      <c r="Y34" s="60">
        <v>-2267058</v>
      </c>
      <c r="Z34" s="140">
        <v>-4.77</v>
      </c>
      <c r="AA34" s="155">
        <v>61358993</v>
      </c>
    </row>
    <row r="35" spans="1:27" ht="12.75">
      <c r="A35" s="138" t="s">
        <v>81</v>
      </c>
      <c r="B35" s="136"/>
      <c r="C35" s="155">
        <v>73314863</v>
      </c>
      <c r="D35" s="155"/>
      <c r="E35" s="156">
        <v>72885628</v>
      </c>
      <c r="F35" s="60">
        <v>62816659</v>
      </c>
      <c r="G35" s="60">
        <v>5740779</v>
      </c>
      <c r="H35" s="60">
        <v>6293794</v>
      </c>
      <c r="I35" s="60">
        <v>6487739</v>
      </c>
      <c r="J35" s="60">
        <v>18522312</v>
      </c>
      <c r="K35" s="60">
        <v>5361062</v>
      </c>
      <c r="L35" s="60">
        <v>6350886</v>
      </c>
      <c r="M35" s="60">
        <v>5324006</v>
      </c>
      <c r="N35" s="60">
        <v>17035954</v>
      </c>
      <c r="O35" s="60">
        <v>5968036</v>
      </c>
      <c r="P35" s="60">
        <v>4904505</v>
      </c>
      <c r="Q35" s="60">
        <v>4445057</v>
      </c>
      <c r="R35" s="60">
        <v>15317598</v>
      </c>
      <c r="S35" s="60"/>
      <c r="T35" s="60"/>
      <c r="U35" s="60"/>
      <c r="V35" s="60"/>
      <c r="W35" s="60">
        <v>50875864</v>
      </c>
      <c r="X35" s="60">
        <v>52009236</v>
      </c>
      <c r="Y35" s="60">
        <v>-1133372</v>
      </c>
      <c r="Z35" s="140">
        <v>-2.18</v>
      </c>
      <c r="AA35" s="155">
        <v>62816659</v>
      </c>
    </row>
    <row r="36" spans="1:27" ht="12.75">
      <c r="A36" s="138" t="s">
        <v>82</v>
      </c>
      <c r="B36" s="136"/>
      <c r="C36" s="155">
        <v>31250680</v>
      </c>
      <c r="D36" s="155"/>
      <c r="E36" s="156">
        <v>26517623</v>
      </c>
      <c r="F36" s="60">
        <v>24651587</v>
      </c>
      <c r="G36" s="60">
        <v>1315278</v>
      </c>
      <c r="H36" s="60">
        <v>2377757</v>
      </c>
      <c r="I36" s="60">
        <v>3943600</v>
      </c>
      <c r="J36" s="60">
        <v>7636635</v>
      </c>
      <c r="K36" s="60">
        <v>1381265</v>
      </c>
      <c r="L36" s="60">
        <v>3417856</v>
      </c>
      <c r="M36" s="60">
        <v>880279</v>
      </c>
      <c r="N36" s="60">
        <v>5679400</v>
      </c>
      <c r="O36" s="60">
        <v>1466807</v>
      </c>
      <c r="P36" s="60">
        <v>2361309</v>
      </c>
      <c r="Q36" s="60">
        <v>1508506</v>
      </c>
      <c r="R36" s="60">
        <v>5336622</v>
      </c>
      <c r="S36" s="60"/>
      <c r="T36" s="60"/>
      <c r="U36" s="60"/>
      <c r="V36" s="60"/>
      <c r="W36" s="60">
        <v>18652657</v>
      </c>
      <c r="X36" s="60">
        <v>19577799</v>
      </c>
      <c r="Y36" s="60">
        <v>-925142</v>
      </c>
      <c r="Z36" s="140">
        <v>-4.73</v>
      </c>
      <c r="AA36" s="155">
        <v>24651587</v>
      </c>
    </row>
    <row r="37" spans="1:27" ht="12.75">
      <c r="A37" s="138" t="s">
        <v>83</v>
      </c>
      <c r="B37" s="136"/>
      <c r="C37" s="157">
        <v>4165790</v>
      </c>
      <c r="D37" s="157"/>
      <c r="E37" s="158">
        <v>6554610</v>
      </c>
      <c r="F37" s="159">
        <v>4113444</v>
      </c>
      <c r="G37" s="159"/>
      <c r="H37" s="159">
        <v>332644</v>
      </c>
      <c r="I37" s="159">
        <v>265349</v>
      </c>
      <c r="J37" s="159">
        <v>597993</v>
      </c>
      <c r="K37" s="159">
        <v>408271</v>
      </c>
      <c r="L37" s="159">
        <v>335221</v>
      </c>
      <c r="M37" s="159">
        <v>322563</v>
      </c>
      <c r="N37" s="159">
        <v>1066055</v>
      </c>
      <c r="O37" s="159">
        <v>330151</v>
      </c>
      <c r="P37" s="159">
        <v>340247</v>
      </c>
      <c r="Q37" s="159">
        <v>432244</v>
      </c>
      <c r="R37" s="159">
        <v>1102642</v>
      </c>
      <c r="S37" s="159"/>
      <c r="T37" s="159"/>
      <c r="U37" s="159"/>
      <c r="V37" s="159"/>
      <c r="W37" s="159">
        <v>2766690</v>
      </c>
      <c r="X37" s="159">
        <v>3024189</v>
      </c>
      <c r="Y37" s="159">
        <v>-257499</v>
      </c>
      <c r="Z37" s="141">
        <v>-8.51</v>
      </c>
      <c r="AA37" s="157">
        <v>4113444</v>
      </c>
    </row>
    <row r="38" spans="1:27" ht="12.75">
      <c r="A38" s="135" t="s">
        <v>84</v>
      </c>
      <c r="B38" s="142"/>
      <c r="C38" s="153">
        <f aca="true" t="shared" si="7" ref="C38:Y38">SUM(C39:C41)</f>
        <v>390201643</v>
      </c>
      <c r="D38" s="153">
        <f>SUM(D39:D41)</f>
        <v>0</v>
      </c>
      <c r="E38" s="154">
        <f t="shared" si="7"/>
        <v>79959801</v>
      </c>
      <c r="F38" s="100">
        <f t="shared" si="7"/>
        <v>380032971</v>
      </c>
      <c r="G38" s="100">
        <f t="shared" si="7"/>
        <v>6227449</v>
      </c>
      <c r="H38" s="100">
        <f t="shared" si="7"/>
        <v>8395345</v>
      </c>
      <c r="I38" s="100">
        <f t="shared" si="7"/>
        <v>82884153</v>
      </c>
      <c r="J38" s="100">
        <f t="shared" si="7"/>
        <v>97506947</v>
      </c>
      <c r="K38" s="100">
        <f t="shared" si="7"/>
        <v>40828202</v>
      </c>
      <c r="L38" s="100">
        <f t="shared" si="7"/>
        <v>39608147</v>
      </c>
      <c r="M38" s="100">
        <f t="shared" si="7"/>
        <v>45347173</v>
      </c>
      <c r="N38" s="100">
        <f t="shared" si="7"/>
        <v>125783522</v>
      </c>
      <c r="O38" s="100">
        <f t="shared" si="7"/>
        <v>20524453</v>
      </c>
      <c r="P38" s="100">
        <f t="shared" si="7"/>
        <v>59579639</v>
      </c>
      <c r="Q38" s="100">
        <f t="shared" si="7"/>
        <v>44395036</v>
      </c>
      <c r="R38" s="100">
        <f t="shared" si="7"/>
        <v>124499128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347789597</v>
      </c>
      <c r="X38" s="100">
        <f t="shared" si="7"/>
        <v>306705105</v>
      </c>
      <c r="Y38" s="100">
        <f t="shared" si="7"/>
        <v>41084492</v>
      </c>
      <c r="Z38" s="137">
        <f>+IF(X38&lt;&gt;0,+(Y38/X38)*100,0)</f>
        <v>13.395437940297732</v>
      </c>
      <c r="AA38" s="153">
        <f>SUM(AA39:AA41)</f>
        <v>380032971</v>
      </c>
    </row>
    <row r="39" spans="1:27" ht="12.75">
      <c r="A39" s="138" t="s">
        <v>85</v>
      </c>
      <c r="B39" s="136"/>
      <c r="C39" s="155">
        <v>31216323</v>
      </c>
      <c r="D39" s="155"/>
      <c r="E39" s="156">
        <v>36974279</v>
      </c>
      <c r="F39" s="60">
        <v>26099708</v>
      </c>
      <c r="G39" s="60">
        <v>1736497</v>
      </c>
      <c r="H39" s="60">
        <v>1734020</v>
      </c>
      <c r="I39" s="60">
        <v>2402609</v>
      </c>
      <c r="J39" s="60">
        <v>5873126</v>
      </c>
      <c r="K39" s="60">
        <v>1816681</v>
      </c>
      <c r="L39" s="60">
        <v>1762207</v>
      </c>
      <c r="M39" s="60">
        <v>2232491</v>
      </c>
      <c r="N39" s="60">
        <v>5811379</v>
      </c>
      <c r="O39" s="60">
        <v>1748884</v>
      </c>
      <c r="P39" s="60">
        <v>2228018</v>
      </c>
      <c r="Q39" s="60">
        <v>1917875</v>
      </c>
      <c r="R39" s="60">
        <v>5894777</v>
      </c>
      <c r="S39" s="60"/>
      <c r="T39" s="60"/>
      <c r="U39" s="60"/>
      <c r="V39" s="60"/>
      <c r="W39" s="60">
        <v>17579282</v>
      </c>
      <c r="X39" s="60">
        <v>23387499</v>
      </c>
      <c r="Y39" s="60">
        <v>-5808217</v>
      </c>
      <c r="Z39" s="140">
        <v>-24.83</v>
      </c>
      <c r="AA39" s="155">
        <v>26099708</v>
      </c>
    </row>
    <row r="40" spans="1:27" ht="12.75">
      <c r="A40" s="138" t="s">
        <v>86</v>
      </c>
      <c r="B40" s="136"/>
      <c r="C40" s="155">
        <v>358878069</v>
      </c>
      <c r="D40" s="155"/>
      <c r="E40" s="156">
        <v>42842702</v>
      </c>
      <c r="F40" s="60">
        <v>353800009</v>
      </c>
      <c r="G40" s="60">
        <v>4490952</v>
      </c>
      <c r="H40" s="60">
        <v>6642162</v>
      </c>
      <c r="I40" s="60">
        <v>80474808</v>
      </c>
      <c r="J40" s="60">
        <v>91607922</v>
      </c>
      <c r="K40" s="60">
        <v>39006909</v>
      </c>
      <c r="L40" s="60">
        <v>37839960</v>
      </c>
      <c r="M40" s="60">
        <v>43110578</v>
      </c>
      <c r="N40" s="60">
        <v>119957447</v>
      </c>
      <c r="O40" s="60">
        <v>18769045</v>
      </c>
      <c r="P40" s="60">
        <v>57333352</v>
      </c>
      <c r="Q40" s="60">
        <v>42472860</v>
      </c>
      <c r="R40" s="60">
        <v>118575257</v>
      </c>
      <c r="S40" s="60"/>
      <c r="T40" s="60"/>
      <c r="U40" s="60"/>
      <c r="V40" s="60"/>
      <c r="W40" s="60">
        <v>330140626</v>
      </c>
      <c r="X40" s="60">
        <v>283211874</v>
      </c>
      <c r="Y40" s="60">
        <v>46928752</v>
      </c>
      <c r="Z40" s="140">
        <v>16.57</v>
      </c>
      <c r="AA40" s="155">
        <v>353800009</v>
      </c>
    </row>
    <row r="41" spans="1:27" ht="12.75">
      <c r="A41" s="138" t="s">
        <v>87</v>
      </c>
      <c r="B41" s="136"/>
      <c r="C41" s="155">
        <v>107251</v>
      </c>
      <c r="D41" s="155"/>
      <c r="E41" s="156">
        <v>142820</v>
      </c>
      <c r="F41" s="60">
        <v>133254</v>
      </c>
      <c r="G41" s="60"/>
      <c r="H41" s="60">
        <v>19163</v>
      </c>
      <c r="I41" s="60">
        <v>6736</v>
      </c>
      <c r="J41" s="60">
        <v>25899</v>
      </c>
      <c r="K41" s="60">
        <v>4612</v>
      </c>
      <c r="L41" s="60">
        <v>5980</v>
      </c>
      <c r="M41" s="60">
        <v>4104</v>
      </c>
      <c r="N41" s="60">
        <v>14696</v>
      </c>
      <c r="O41" s="60">
        <v>6524</v>
      </c>
      <c r="P41" s="60">
        <v>18269</v>
      </c>
      <c r="Q41" s="60">
        <v>4301</v>
      </c>
      <c r="R41" s="60">
        <v>29094</v>
      </c>
      <c r="S41" s="60"/>
      <c r="T41" s="60"/>
      <c r="U41" s="60"/>
      <c r="V41" s="60"/>
      <c r="W41" s="60">
        <v>69689</v>
      </c>
      <c r="X41" s="60">
        <v>105732</v>
      </c>
      <c r="Y41" s="60">
        <v>-36043</v>
      </c>
      <c r="Z41" s="140">
        <v>-34.09</v>
      </c>
      <c r="AA41" s="155">
        <v>133254</v>
      </c>
    </row>
    <row r="42" spans="1:27" ht="12.75">
      <c r="A42" s="135" t="s">
        <v>88</v>
      </c>
      <c r="B42" s="142"/>
      <c r="C42" s="153">
        <f aca="true" t="shared" si="8" ref="C42:Y42">SUM(C43:C46)</f>
        <v>1101693315</v>
      </c>
      <c r="D42" s="153">
        <f>SUM(D43:D46)</f>
        <v>0</v>
      </c>
      <c r="E42" s="154">
        <f t="shared" si="8"/>
        <v>868721990</v>
      </c>
      <c r="F42" s="100">
        <f t="shared" si="8"/>
        <v>934674821</v>
      </c>
      <c r="G42" s="100">
        <f t="shared" si="8"/>
        <v>33292231</v>
      </c>
      <c r="H42" s="100">
        <f t="shared" si="8"/>
        <v>93795507</v>
      </c>
      <c r="I42" s="100">
        <f t="shared" si="8"/>
        <v>148171645</v>
      </c>
      <c r="J42" s="100">
        <f t="shared" si="8"/>
        <v>275259383</v>
      </c>
      <c r="K42" s="100">
        <f t="shared" si="8"/>
        <v>69832577</v>
      </c>
      <c r="L42" s="100">
        <f t="shared" si="8"/>
        <v>72723355</v>
      </c>
      <c r="M42" s="100">
        <f t="shared" si="8"/>
        <v>72039373</v>
      </c>
      <c r="N42" s="100">
        <f t="shared" si="8"/>
        <v>214595305</v>
      </c>
      <c r="O42" s="100">
        <f t="shared" si="8"/>
        <v>100658749</v>
      </c>
      <c r="P42" s="100">
        <f t="shared" si="8"/>
        <v>59898253</v>
      </c>
      <c r="Q42" s="100">
        <f t="shared" si="8"/>
        <v>63523938</v>
      </c>
      <c r="R42" s="100">
        <f t="shared" si="8"/>
        <v>224080940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713935628</v>
      </c>
      <c r="X42" s="100">
        <f t="shared" si="8"/>
        <v>720102762</v>
      </c>
      <c r="Y42" s="100">
        <f t="shared" si="8"/>
        <v>-6167134</v>
      </c>
      <c r="Z42" s="137">
        <f>+IF(X42&lt;&gt;0,+(Y42/X42)*100,0)</f>
        <v>-0.8564241557512594</v>
      </c>
      <c r="AA42" s="153">
        <f>SUM(AA43:AA46)</f>
        <v>934674821</v>
      </c>
    </row>
    <row r="43" spans="1:27" ht="12.75">
      <c r="A43" s="138" t="s">
        <v>89</v>
      </c>
      <c r="B43" s="136"/>
      <c r="C43" s="155">
        <v>581980468</v>
      </c>
      <c r="D43" s="155"/>
      <c r="E43" s="156">
        <v>604923812</v>
      </c>
      <c r="F43" s="60">
        <v>561614712</v>
      </c>
      <c r="G43" s="60">
        <v>10946688</v>
      </c>
      <c r="H43" s="60">
        <v>64367106</v>
      </c>
      <c r="I43" s="60">
        <v>119385778</v>
      </c>
      <c r="J43" s="60">
        <v>194699572</v>
      </c>
      <c r="K43" s="60">
        <v>41096786</v>
      </c>
      <c r="L43" s="60">
        <v>42478791</v>
      </c>
      <c r="M43" s="60">
        <v>39732826</v>
      </c>
      <c r="N43" s="60">
        <v>123308403</v>
      </c>
      <c r="O43" s="60">
        <v>71982263</v>
      </c>
      <c r="P43" s="60">
        <v>35099633</v>
      </c>
      <c r="Q43" s="60">
        <v>35615776</v>
      </c>
      <c r="R43" s="60">
        <v>142697672</v>
      </c>
      <c r="S43" s="60"/>
      <c r="T43" s="60"/>
      <c r="U43" s="60"/>
      <c r="V43" s="60"/>
      <c r="W43" s="60">
        <v>460705647</v>
      </c>
      <c r="X43" s="60">
        <v>421890723</v>
      </c>
      <c r="Y43" s="60">
        <v>38814924</v>
      </c>
      <c r="Z43" s="140">
        <v>9.2</v>
      </c>
      <c r="AA43" s="155">
        <v>561614712</v>
      </c>
    </row>
    <row r="44" spans="1:27" ht="12.75">
      <c r="A44" s="138" t="s">
        <v>90</v>
      </c>
      <c r="B44" s="136"/>
      <c r="C44" s="155">
        <v>422948715</v>
      </c>
      <c r="D44" s="155"/>
      <c r="E44" s="156">
        <v>173407258</v>
      </c>
      <c r="F44" s="60">
        <v>242065120</v>
      </c>
      <c r="G44" s="60">
        <v>12631988</v>
      </c>
      <c r="H44" s="60">
        <v>17110427</v>
      </c>
      <c r="I44" s="60">
        <v>18429001</v>
      </c>
      <c r="J44" s="60">
        <v>48171416</v>
      </c>
      <c r="K44" s="60">
        <v>20204942</v>
      </c>
      <c r="L44" s="60">
        <v>20522439</v>
      </c>
      <c r="M44" s="60">
        <v>22187394</v>
      </c>
      <c r="N44" s="60">
        <v>62914775</v>
      </c>
      <c r="O44" s="60">
        <v>16996375</v>
      </c>
      <c r="P44" s="60">
        <v>14061161</v>
      </c>
      <c r="Q44" s="60">
        <v>15075131</v>
      </c>
      <c r="R44" s="60">
        <v>46132667</v>
      </c>
      <c r="S44" s="60"/>
      <c r="T44" s="60"/>
      <c r="U44" s="60"/>
      <c r="V44" s="60"/>
      <c r="W44" s="60">
        <v>157218858</v>
      </c>
      <c r="X44" s="60">
        <v>196150446</v>
      </c>
      <c r="Y44" s="60">
        <v>-38931588</v>
      </c>
      <c r="Z44" s="140">
        <v>-19.85</v>
      </c>
      <c r="AA44" s="155">
        <v>242065120</v>
      </c>
    </row>
    <row r="45" spans="1:27" ht="12.75">
      <c r="A45" s="138" t="s">
        <v>91</v>
      </c>
      <c r="B45" s="136"/>
      <c r="C45" s="157">
        <v>18835196</v>
      </c>
      <c r="D45" s="157"/>
      <c r="E45" s="158">
        <v>21537854</v>
      </c>
      <c r="F45" s="159">
        <v>32049270</v>
      </c>
      <c r="G45" s="159">
        <v>704948</v>
      </c>
      <c r="H45" s="159">
        <v>3219086</v>
      </c>
      <c r="I45" s="159">
        <v>3267390</v>
      </c>
      <c r="J45" s="159">
        <v>7191424</v>
      </c>
      <c r="K45" s="159">
        <v>1987423</v>
      </c>
      <c r="L45" s="159">
        <v>2597991</v>
      </c>
      <c r="M45" s="159">
        <v>2151357</v>
      </c>
      <c r="N45" s="159">
        <v>6736771</v>
      </c>
      <c r="O45" s="159">
        <v>2736757</v>
      </c>
      <c r="P45" s="159">
        <v>2528841</v>
      </c>
      <c r="Q45" s="159">
        <v>3156901</v>
      </c>
      <c r="R45" s="159">
        <v>8422499</v>
      </c>
      <c r="S45" s="159"/>
      <c r="T45" s="159"/>
      <c r="U45" s="159"/>
      <c r="V45" s="159"/>
      <c r="W45" s="159">
        <v>22350694</v>
      </c>
      <c r="X45" s="159">
        <v>24185628</v>
      </c>
      <c r="Y45" s="159">
        <v>-1834934</v>
      </c>
      <c r="Z45" s="141">
        <v>-7.59</v>
      </c>
      <c r="AA45" s="157">
        <v>32049270</v>
      </c>
    </row>
    <row r="46" spans="1:27" ht="12.75">
      <c r="A46" s="138" t="s">
        <v>92</v>
      </c>
      <c r="B46" s="136"/>
      <c r="C46" s="155">
        <v>77928936</v>
      </c>
      <c r="D46" s="155"/>
      <c r="E46" s="156">
        <v>68853066</v>
      </c>
      <c r="F46" s="60">
        <v>98945719</v>
      </c>
      <c r="G46" s="60">
        <v>9008607</v>
      </c>
      <c r="H46" s="60">
        <v>9098888</v>
      </c>
      <c r="I46" s="60">
        <v>7089476</v>
      </c>
      <c r="J46" s="60">
        <v>25196971</v>
      </c>
      <c r="K46" s="60">
        <v>6543426</v>
      </c>
      <c r="L46" s="60">
        <v>7124134</v>
      </c>
      <c r="M46" s="60">
        <v>7967796</v>
      </c>
      <c r="N46" s="60">
        <v>21635356</v>
      </c>
      <c r="O46" s="60">
        <v>8943354</v>
      </c>
      <c r="P46" s="60">
        <v>8208618</v>
      </c>
      <c r="Q46" s="60">
        <v>9676130</v>
      </c>
      <c r="R46" s="60">
        <v>26828102</v>
      </c>
      <c r="S46" s="60"/>
      <c r="T46" s="60"/>
      <c r="U46" s="60"/>
      <c r="V46" s="60"/>
      <c r="W46" s="60">
        <v>73660429</v>
      </c>
      <c r="X46" s="60">
        <v>77875965</v>
      </c>
      <c r="Y46" s="60">
        <v>-4215536</v>
      </c>
      <c r="Z46" s="140">
        <v>-5.41</v>
      </c>
      <c r="AA46" s="155">
        <v>98945719</v>
      </c>
    </row>
    <row r="47" spans="1:27" ht="12.75">
      <c r="A47" s="135" t="s">
        <v>93</v>
      </c>
      <c r="B47" s="142" t="s">
        <v>94</v>
      </c>
      <c r="C47" s="153">
        <v>975716</v>
      </c>
      <c r="D47" s="153"/>
      <c r="E47" s="154">
        <v>827603</v>
      </c>
      <c r="F47" s="100">
        <v>795897</v>
      </c>
      <c r="G47" s="100">
        <v>7376</v>
      </c>
      <c r="H47" s="100">
        <v>7527</v>
      </c>
      <c r="I47" s="100">
        <v>7552</v>
      </c>
      <c r="J47" s="100">
        <v>22455</v>
      </c>
      <c r="K47" s="100">
        <v>6938</v>
      </c>
      <c r="L47" s="100">
        <v>6890</v>
      </c>
      <c r="M47" s="100">
        <v>6828</v>
      </c>
      <c r="N47" s="100">
        <v>20656</v>
      </c>
      <c r="O47" s="100">
        <v>4758</v>
      </c>
      <c r="P47" s="100">
        <v>4758</v>
      </c>
      <c r="Q47" s="100">
        <v>4758</v>
      </c>
      <c r="R47" s="100">
        <v>14274</v>
      </c>
      <c r="S47" s="100"/>
      <c r="T47" s="100"/>
      <c r="U47" s="100"/>
      <c r="V47" s="100"/>
      <c r="W47" s="100">
        <v>57385</v>
      </c>
      <c r="X47" s="100">
        <v>599139</v>
      </c>
      <c r="Y47" s="100">
        <v>-541754</v>
      </c>
      <c r="Z47" s="137">
        <v>-90.42</v>
      </c>
      <c r="AA47" s="153">
        <v>795897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2568354986</v>
      </c>
      <c r="D48" s="168">
        <f>+D28+D32+D38+D42+D47</f>
        <v>0</v>
      </c>
      <c r="E48" s="169">
        <f t="shared" si="9"/>
        <v>1955731096</v>
      </c>
      <c r="F48" s="73">
        <f t="shared" si="9"/>
        <v>1872487370</v>
      </c>
      <c r="G48" s="73">
        <f t="shared" si="9"/>
        <v>74937785</v>
      </c>
      <c r="H48" s="73">
        <f t="shared" si="9"/>
        <v>148088531</v>
      </c>
      <c r="I48" s="73">
        <f t="shared" si="9"/>
        <v>289894157</v>
      </c>
      <c r="J48" s="73">
        <f t="shared" si="9"/>
        <v>512920473</v>
      </c>
      <c r="K48" s="73">
        <f t="shared" si="9"/>
        <v>153056257</v>
      </c>
      <c r="L48" s="73">
        <f t="shared" si="9"/>
        <v>160772989</v>
      </c>
      <c r="M48" s="73">
        <f t="shared" si="9"/>
        <v>208455322</v>
      </c>
      <c r="N48" s="73">
        <f t="shared" si="9"/>
        <v>522284568</v>
      </c>
      <c r="O48" s="73">
        <f t="shared" si="9"/>
        <v>170947001</v>
      </c>
      <c r="P48" s="73">
        <f t="shared" si="9"/>
        <v>167772810</v>
      </c>
      <c r="Q48" s="73">
        <f t="shared" si="9"/>
        <v>158150961</v>
      </c>
      <c r="R48" s="73">
        <f t="shared" si="9"/>
        <v>496870772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1532075813</v>
      </c>
      <c r="X48" s="73">
        <f t="shared" si="9"/>
        <v>1466798319</v>
      </c>
      <c r="Y48" s="73">
        <f t="shared" si="9"/>
        <v>65277494</v>
      </c>
      <c r="Z48" s="170">
        <f>+IF(X48&lt;&gt;0,+(Y48/X48)*100,0)</f>
        <v>4.450338751717645</v>
      </c>
      <c r="AA48" s="168">
        <f>+AA28+AA32+AA38+AA42+AA47</f>
        <v>1872487370</v>
      </c>
    </row>
    <row r="49" spans="1:27" ht="12.75">
      <c r="A49" s="148" t="s">
        <v>49</v>
      </c>
      <c r="B49" s="149"/>
      <c r="C49" s="171">
        <f aca="true" t="shared" si="10" ref="C49:Y49">+C25-C48</f>
        <v>-921299977</v>
      </c>
      <c r="D49" s="171">
        <f>+D25-D48</f>
        <v>0</v>
      </c>
      <c r="E49" s="172">
        <f t="shared" si="10"/>
        <v>-246056999</v>
      </c>
      <c r="F49" s="173">
        <f t="shared" si="10"/>
        <v>-180479450</v>
      </c>
      <c r="G49" s="173">
        <f t="shared" si="10"/>
        <v>224539610</v>
      </c>
      <c r="H49" s="173">
        <f t="shared" si="10"/>
        <v>-110651374</v>
      </c>
      <c r="I49" s="173">
        <f t="shared" si="10"/>
        <v>-121876695</v>
      </c>
      <c r="J49" s="173">
        <f t="shared" si="10"/>
        <v>-7988459</v>
      </c>
      <c r="K49" s="173">
        <f t="shared" si="10"/>
        <v>-30947239</v>
      </c>
      <c r="L49" s="173">
        <f t="shared" si="10"/>
        <v>-30582329</v>
      </c>
      <c r="M49" s="173">
        <f t="shared" si="10"/>
        <v>29061004</v>
      </c>
      <c r="N49" s="173">
        <f t="shared" si="10"/>
        <v>-32468564</v>
      </c>
      <c r="O49" s="173">
        <f t="shared" si="10"/>
        <v>-45282513</v>
      </c>
      <c r="P49" s="173">
        <f t="shared" si="10"/>
        <v>-48867661</v>
      </c>
      <c r="Q49" s="173">
        <f t="shared" si="10"/>
        <v>33193911</v>
      </c>
      <c r="R49" s="173">
        <f t="shared" si="10"/>
        <v>-60956263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-101413286</v>
      </c>
      <c r="X49" s="173">
        <f>IF(F25=F48,0,X25-X48)</f>
        <v>-184542732</v>
      </c>
      <c r="Y49" s="173">
        <f t="shared" si="10"/>
        <v>83129446</v>
      </c>
      <c r="Z49" s="174">
        <f>+IF(X49&lt;&gt;0,+(Y49/X49)*100,0)</f>
        <v>-45.046177163996894</v>
      </c>
      <c r="AA49" s="171">
        <f>+AA25-AA48</f>
        <v>-180479450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214713798</v>
      </c>
      <c r="D5" s="155">
        <v>0</v>
      </c>
      <c r="E5" s="156">
        <v>256072025</v>
      </c>
      <c r="F5" s="60">
        <v>256072025</v>
      </c>
      <c r="G5" s="60">
        <v>55734935</v>
      </c>
      <c r="H5" s="60">
        <v>-5969469</v>
      </c>
      <c r="I5" s="60">
        <v>22000367</v>
      </c>
      <c r="J5" s="60">
        <v>71765833</v>
      </c>
      <c r="K5" s="60">
        <v>22268018</v>
      </c>
      <c r="L5" s="60">
        <v>22149646</v>
      </c>
      <c r="M5" s="60">
        <v>22070685</v>
      </c>
      <c r="N5" s="60">
        <v>66488349</v>
      </c>
      <c r="O5" s="60">
        <v>22174439</v>
      </c>
      <c r="P5" s="60">
        <v>22044531</v>
      </c>
      <c r="Q5" s="60">
        <v>16742424</v>
      </c>
      <c r="R5" s="60">
        <v>60961394</v>
      </c>
      <c r="S5" s="60">
        <v>0</v>
      </c>
      <c r="T5" s="60">
        <v>0</v>
      </c>
      <c r="U5" s="60">
        <v>0</v>
      </c>
      <c r="V5" s="60">
        <v>0</v>
      </c>
      <c r="W5" s="60">
        <v>199215576</v>
      </c>
      <c r="X5" s="60">
        <v>192054015</v>
      </c>
      <c r="Y5" s="60">
        <v>7161561</v>
      </c>
      <c r="Z5" s="140">
        <v>3.73</v>
      </c>
      <c r="AA5" s="155">
        <v>256072025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577542335</v>
      </c>
      <c r="D7" s="155">
        <v>0</v>
      </c>
      <c r="E7" s="156">
        <v>712968485</v>
      </c>
      <c r="F7" s="60">
        <v>689824305</v>
      </c>
      <c r="G7" s="60">
        <v>54573085</v>
      </c>
      <c r="H7" s="60">
        <v>32865905</v>
      </c>
      <c r="I7" s="60">
        <v>87257703</v>
      </c>
      <c r="J7" s="60">
        <v>174696693</v>
      </c>
      <c r="K7" s="60">
        <v>53754284</v>
      </c>
      <c r="L7" s="60">
        <v>58332457</v>
      </c>
      <c r="M7" s="60">
        <v>57342650</v>
      </c>
      <c r="N7" s="60">
        <v>169429391</v>
      </c>
      <c r="O7" s="60">
        <v>53317887</v>
      </c>
      <c r="P7" s="60">
        <v>53508991</v>
      </c>
      <c r="Q7" s="60">
        <v>55206075</v>
      </c>
      <c r="R7" s="60">
        <v>162032953</v>
      </c>
      <c r="S7" s="60">
        <v>0</v>
      </c>
      <c r="T7" s="60">
        <v>0</v>
      </c>
      <c r="U7" s="60">
        <v>0</v>
      </c>
      <c r="V7" s="60">
        <v>0</v>
      </c>
      <c r="W7" s="60">
        <v>506159037</v>
      </c>
      <c r="X7" s="60">
        <v>534726360</v>
      </c>
      <c r="Y7" s="60">
        <v>-28567323</v>
      </c>
      <c r="Z7" s="140">
        <v>-5.34</v>
      </c>
      <c r="AA7" s="155">
        <v>689824305</v>
      </c>
    </row>
    <row r="8" spans="1:27" ht="12.75">
      <c r="A8" s="183" t="s">
        <v>104</v>
      </c>
      <c r="B8" s="182"/>
      <c r="C8" s="155">
        <v>164462424</v>
      </c>
      <c r="D8" s="155">
        <v>0</v>
      </c>
      <c r="E8" s="156">
        <v>184731706</v>
      </c>
      <c r="F8" s="60">
        <v>184731705</v>
      </c>
      <c r="G8" s="60">
        <v>26012719</v>
      </c>
      <c r="H8" s="60">
        <v>592518</v>
      </c>
      <c r="I8" s="60">
        <v>14344893</v>
      </c>
      <c r="J8" s="60">
        <v>40950130</v>
      </c>
      <c r="K8" s="60">
        <v>11854848</v>
      </c>
      <c r="L8" s="60">
        <v>11480120</v>
      </c>
      <c r="M8" s="60">
        <v>12965446</v>
      </c>
      <c r="N8" s="60">
        <v>36300414</v>
      </c>
      <c r="O8" s="60">
        <v>14542142</v>
      </c>
      <c r="P8" s="60">
        <v>14083754</v>
      </c>
      <c r="Q8" s="60">
        <v>15551078</v>
      </c>
      <c r="R8" s="60">
        <v>44176974</v>
      </c>
      <c r="S8" s="60">
        <v>0</v>
      </c>
      <c r="T8" s="60">
        <v>0</v>
      </c>
      <c r="U8" s="60">
        <v>0</v>
      </c>
      <c r="V8" s="60">
        <v>0</v>
      </c>
      <c r="W8" s="60">
        <v>121427518</v>
      </c>
      <c r="X8" s="60">
        <v>138548781</v>
      </c>
      <c r="Y8" s="60">
        <v>-17121263</v>
      </c>
      <c r="Z8" s="140">
        <v>-12.36</v>
      </c>
      <c r="AA8" s="155">
        <v>184731705</v>
      </c>
    </row>
    <row r="9" spans="1:27" ht="12.75">
      <c r="A9" s="183" t="s">
        <v>105</v>
      </c>
      <c r="B9" s="182"/>
      <c r="C9" s="155">
        <v>95236587</v>
      </c>
      <c r="D9" s="155">
        <v>0</v>
      </c>
      <c r="E9" s="156">
        <v>102872985</v>
      </c>
      <c r="F9" s="60">
        <v>102872985</v>
      </c>
      <c r="G9" s="60">
        <v>16901281</v>
      </c>
      <c r="H9" s="60">
        <v>-32490</v>
      </c>
      <c r="I9" s="60">
        <v>8458520</v>
      </c>
      <c r="J9" s="60">
        <v>25327311</v>
      </c>
      <c r="K9" s="60">
        <v>8530363</v>
      </c>
      <c r="L9" s="60">
        <v>8462592</v>
      </c>
      <c r="M9" s="60">
        <v>8422020</v>
      </c>
      <c r="N9" s="60">
        <v>25414975</v>
      </c>
      <c r="O9" s="60">
        <v>8375378</v>
      </c>
      <c r="P9" s="60">
        <v>8424958</v>
      </c>
      <c r="Q9" s="60">
        <v>8477312</v>
      </c>
      <c r="R9" s="60">
        <v>25277648</v>
      </c>
      <c r="S9" s="60">
        <v>0</v>
      </c>
      <c r="T9" s="60">
        <v>0</v>
      </c>
      <c r="U9" s="60">
        <v>0</v>
      </c>
      <c r="V9" s="60">
        <v>0</v>
      </c>
      <c r="W9" s="60">
        <v>76019934</v>
      </c>
      <c r="X9" s="60">
        <v>77154741</v>
      </c>
      <c r="Y9" s="60">
        <v>-1134807</v>
      </c>
      <c r="Z9" s="140">
        <v>-1.47</v>
      </c>
      <c r="AA9" s="155">
        <v>102872985</v>
      </c>
    </row>
    <row r="10" spans="1:27" ht="12.75">
      <c r="A10" s="183" t="s">
        <v>106</v>
      </c>
      <c r="B10" s="182"/>
      <c r="C10" s="155">
        <v>77509441</v>
      </c>
      <c r="D10" s="155">
        <v>0</v>
      </c>
      <c r="E10" s="156">
        <v>83421008</v>
      </c>
      <c r="F10" s="54">
        <v>83421009</v>
      </c>
      <c r="G10" s="54">
        <v>13426648</v>
      </c>
      <c r="H10" s="54">
        <v>260469</v>
      </c>
      <c r="I10" s="54">
        <v>6885999</v>
      </c>
      <c r="J10" s="54">
        <v>20573116</v>
      </c>
      <c r="K10" s="54">
        <v>6769021</v>
      </c>
      <c r="L10" s="54">
        <v>6874520</v>
      </c>
      <c r="M10" s="54">
        <v>6936124</v>
      </c>
      <c r="N10" s="54">
        <v>20579665</v>
      </c>
      <c r="O10" s="54">
        <v>6902861</v>
      </c>
      <c r="P10" s="54">
        <v>6890651</v>
      </c>
      <c r="Q10" s="54">
        <v>6875474</v>
      </c>
      <c r="R10" s="54">
        <v>20668986</v>
      </c>
      <c r="S10" s="54">
        <v>0</v>
      </c>
      <c r="T10" s="54">
        <v>0</v>
      </c>
      <c r="U10" s="54">
        <v>0</v>
      </c>
      <c r="V10" s="54">
        <v>0</v>
      </c>
      <c r="W10" s="54">
        <v>61821767</v>
      </c>
      <c r="X10" s="54">
        <v>62565759</v>
      </c>
      <c r="Y10" s="54">
        <v>-743992</v>
      </c>
      <c r="Z10" s="184">
        <v>-1.19</v>
      </c>
      <c r="AA10" s="130">
        <v>83421009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7918136</v>
      </c>
      <c r="D12" s="155">
        <v>0</v>
      </c>
      <c r="E12" s="156">
        <v>7326268</v>
      </c>
      <c r="F12" s="60">
        <v>7326269</v>
      </c>
      <c r="G12" s="60">
        <v>1125262</v>
      </c>
      <c r="H12" s="60">
        <v>81682</v>
      </c>
      <c r="I12" s="60">
        <v>577016</v>
      </c>
      <c r="J12" s="60">
        <v>1783960</v>
      </c>
      <c r="K12" s="60">
        <v>756951</v>
      </c>
      <c r="L12" s="60">
        <v>488233</v>
      </c>
      <c r="M12" s="60">
        <v>597690</v>
      </c>
      <c r="N12" s="60">
        <v>1842874</v>
      </c>
      <c r="O12" s="60">
        <v>604479</v>
      </c>
      <c r="P12" s="60">
        <v>592957</v>
      </c>
      <c r="Q12" s="60">
        <v>634066</v>
      </c>
      <c r="R12" s="60">
        <v>1831502</v>
      </c>
      <c r="S12" s="60">
        <v>0</v>
      </c>
      <c r="T12" s="60">
        <v>0</v>
      </c>
      <c r="U12" s="60">
        <v>0</v>
      </c>
      <c r="V12" s="60">
        <v>0</v>
      </c>
      <c r="W12" s="60">
        <v>5458336</v>
      </c>
      <c r="X12" s="60">
        <v>5494698</v>
      </c>
      <c r="Y12" s="60">
        <v>-36362</v>
      </c>
      <c r="Z12" s="140">
        <v>-0.66</v>
      </c>
      <c r="AA12" s="155">
        <v>7326269</v>
      </c>
    </row>
    <row r="13" spans="1:27" ht="12.75">
      <c r="A13" s="181" t="s">
        <v>109</v>
      </c>
      <c r="B13" s="185"/>
      <c r="C13" s="155">
        <v>12517428</v>
      </c>
      <c r="D13" s="155">
        <v>0</v>
      </c>
      <c r="E13" s="156">
        <v>4000000</v>
      </c>
      <c r="F13" s="60">
        <v>4000000</v>
      </c>
      <c r="G13" s="60">
        <v>225378</v>
      </c>
      <c r="H13" s="60">
        <v>362656</v>
      </c>
      <c r="I13" s="60">
        <v>165912</v>
      </c>
      <c r="J13" s="60">
        <v>753946</v>
      </c>
      <c r="K13" s="60">
        <v>212148</v>
      </c>
      <c r="L13" s="60">
        <v>-51741</v>
      </c>
      <c r="M13" s="60">
        <v>215924</v>
      </c>
      <c r="N13" s="60">
        <v>376331</v>
      </c>
      <c r="O13" s="60">
        <v>200917</v>
      </c>
      <c r="P13" s="60">
        <v>228627</v>
      </c>
      <c r="Q13" s="60">
        <v>203834</v>
      </c>
      <c r="R13" s="60">
        <v>633378</v>
      </c>
      <c r="S13" s="60">
        <v>0</v>
      </c>
      <c r="T13" s="60">
        <v>0</v>
      </c>
      <c r="U13" s="60">
        <v>0</v>
      </c>
      <c r="V13" s="60">
        <v>0</v>
      </c>
      <c r="W13" s="60">
        <v>1763655</v>
      </c>
      <c r="X13" s="60">
        <v>2999997</v>
      </c>
      <c r="Y13" s="60">
        <v>-1236342</v>
      </c>
      <c r="Z13" s="140">
        <v>-41.21</v>
      </c>
      <c r="AA13" s="155">
        <v>4000000</v>
      </c>
    </row>
    <row r="14" spans="1:27" ht="12.75">
      <c r="A14" s="181" t="s">
        <v>110</v>
      </c>
      <c r="B14" s="185"/>
      <c r="C14" s="155">
        <v>7155898</v>
      </c>
      <c r="D14" s="155">
        <v>0</v>
      </c>
      <c r="E14" s="156">
        <v>6099000</v>
      </c>
      <c r="F14" s="60">
        <v>6099000</v>
      </c>
      <c r="G14" s="60">
        <v>1815452</v>
      </c>
      <c r="H14" s="60">
        <v>86649</v>
      </c>
      <c r="I14" s="60">
        <v>843352</v>
      </c>
      <c r="J14" s="60">
        <v>2745453</v>
      </c>
      <c r="K14" s="60">
        <v>889658</v>
      </c>
      <c r="L14" s="60">
        <v>997766</v>
      </c>
      <c r="M14" s="60">
        <v>985636</v>
      </c>
      <c r="N14" s="60">
        <v>2873060</v>
      </c>
      <c r="O14" s="60">
        <v>1076091</v>
      </c>
      <c r="P14" s="60">
        <v>755728</v>
      </c>
      <c r="Q14" s="60">
        <v>824876</v>
      </c>
      <c r="R14" s="60">
        <v>2656695</v>
      </c>
      <c r="S14" s="60">
        <v>0</v>
      </c>
      <c r="T14" s="60">
        <v>0</v>
      </c>
      <c r="U14" s="60">
        <v>0</v>
      </c>
      <c r="V14" s="60">
        <v>0</v>
      </c>
      <c r="W14" s="60">
        <v>8275208</v>
      </c>
      <c r="X14" s="60">
        <v>4574250</v>
      </c>
      <c r="Y14" s="60">
        <v>3700958</v>
      </c>
      <c r="Z14" s="140">
        <v>80.91</v>
      </c>
      <c r="AA14" s="155">
        <v>6099000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5205647</v>
      </c>
      <c r="D16" s="155">
        <v>0</v>
      </c>
      <c r="E16" s="156">
        <v>7660160</v>
      </c>
      <c r="F16" s="60">
        <v>7660160</v>
      </c>
      <c r="G16" s="60">
        <v>122779</v>
      </c>
      <c r="H16" s="60">
        <v>307090</v>
      </c>
      <c r="I16" s="60">
        <v>299012</v>
      </c>
      <c r="J16" s="60">
        <v>728881</v>
      </c>
      <c r="K16" s="60">
        <v>331597</v>
      </c>
      <c r="L16" s="60">
        <v>281878</v>
      </c>
      <c r="M16" s="60">
        <v>230267</v>
      </c>
      <c r="N16" s="60">
        <v>843742</v>
      </c>
      <c r="O16" s="60">
        <v>352845</v>
      </c>
      <c r="P16" s="60">
        <v>509986</v>
      </c>
      <c r="Q16" s="60">
        <v>113161</v>
      </c>
      <c r="R16" s="60">
        <v>975992</v>
      </c>
      <c r="S16" s="60">
        <v>0</v>
      </c>
      <c r="T16" s="60">
        <v>0</v>
      </c>
      <c r="U16" s="60">
        <v>0</v>
      </c>
      <c r="V16" s="60">
        <v>0</v>
      </c>
      <c r="W16" s="60">
        <v>2548615</v>
      </c>
      <c r="X16" s="60">
        <v>5745123</v>
      </c>
      <c r="Y16" s="60">
        <v>-3196508</v>
      </c>
      <c r="Z16" s="140">
        <v>-55.64</v>
      </c>
      <c r="AA16" s="155">
        <v>7660160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12210</v>
      </c>
      <c r="F17" s="60">
        <v>12210</v>
      </c>
      <c r="G17" s="60">
        <v>526</v>
      </c>
      <c r="H17" s="60">
        <v>877</v>
      </c>
      <c r="I17" s="60">
        <v>1404</v>
      </c>
      <c r="J17" s="60">
        <v>2807</v>
      </c>
      <c r="K17" s="60">
        <v>1053</v>
      </c>
      <c r="L17" s="60">
        <v>0</v>
      </c>
      <c r="M17" s="60">
        <v>1228</v>
      </c>
      <c r="N17" s="60">
        <v>2281</v>
      </c>
      <c r="O17" s="60">
        <v>1283</v>
      </c>
      <c r="P17" s="60">
        <v>1155</v>
      </c>
      <c r="Q17" s="60">
        <v>1228</v>
      </c>
      <c r="R17" s="60">
        <v>3666</v>
      </c>
      <c r="S17" s="60">
        <v>0</v>
      </c>
      <c r="T17" s="60">
        <v>0</v>
      </c>
      <c r="U17" s="60">
        <v>0</v>
      </c>
      <c r="V17" s="60">
        <v>0</v>
      </c>
      <c r="W17" s="60">
        <v>8754</v>
      </c>
      <c r="X17" s="60">
        <v>9162</v>
      </c>
      <c r="Y17" s="60">
        <v>-408</v>
      </c>
      <c r="Z17" s="140">
        <v>-4.45</v>
      </c>
      <c r="AA17" s="155">
        <v>12210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467501529</v>
      </c>
      <c r="D19" s="155">
        <v>0</v>
      </c>
      <c r="E19" s="156">
        <v>325438028</v>
      </c>
      <c r="F19" s="60">
        <v>330688029</v>
      </c>
      <c r="G19" s="60">
        <v>128136613</v>
      </c>
      <c r="H19" s="60">
        <v>7904402</v>
      </c>
      <c r="I19" s="60">
        <v>25898723</v>
      </c>
      <c r="J19" s="60">
        <v>161939738</v>
      </c>
      <c r="K19" s="60">
        <v>15445812</v>
      </c>
      <c r="L19" s="60">
        <v>17991390</v>
      </c>
      <c r="M19" s="60">
        <v>126771421</v>
      </c>
      <c r="N19" s="60">
        <v>160208623</v>
      </c>
      <c r="O19" s="60">
        <v>18750360</v>
      </c>
      <c r="P19" s="60">
        <v>10863064</v>
      </c>
      <c r="Q19" s="60">
        <v>85173894</v>
      </c>
      <c r="R19" s="60">
        <v>114787318</v>
      </c>
      <c r="S19" s="60">
        <v>0</v>
      </c>
      <c r="T19" s="60">
        <v>0</v>
      </c>
      <c r="U19" s="60">
        <v>0</v>
      </c>
      <c r="V19" s="60">
        <v>0</v>
      </c>
      <c r="W19" s="60">
        <v>436935679</v>
      </c>
      <c r="X19" s="60">
        <v>325438120</v>
      </c>
      <c r="Y19" s="60">
        <v>111497559</v>
      </c>
      <c r="Z19" s="140">
        <v>34.26</v>
      </c>
      <c r="AA19" s="155">
        <v>330688029</v>
      </c>
    </row>
    <row r="20" spans="1:27" ht="12.75">
      <c r="A20" s="181" t="s">
        <v>35</v>
      </c>
      <c r="B20" s="185"/>
      <c r="C20" s="155">
        <v>16521989</v>
      </c>
      <c r="D20" s="155">
        <v>0</v>
      </c>
      <c r="E20" s="156">
        <v>19072222</v>
      </c>
      <c r="F20" s="54">
        <v>19300223</v>
      </c>
      <c r="G20" s="54">
        <v>1402717</v>
      </c>
      <c r="H20" s="54">
        <v>976868</v>
      </c>
      <c r="I20" s="54">
        <v>1284561</v>
      </c>
      <c r="J20" s="54">
        <v>3664146</v>
      </c>
      <c r="K20" s="54">
        <v>1295265</v>
      </c>
      <c r="L20" s="54">
        <v>3183799</v>
      </c>
      <c r="M20" s="54">
        <v>977235</v>
      </c>
      <c r="N20" s="54">
        <v>5456299</v>
      </c>
      <c r="O20" s="54">
        <v>-634194</v>
      </c>
      <c r="P20" s="54">
        <v>1000747</v>
      </c>
      <c r="Q20" s="54">
        <v>1541450</v>
      </c>
      <c r="R20" s="54">
        <v>1908003</v>
      </c>
      <c r="S20" s="54">
        <v>0</v>
      </c>
      <c r="T20" s="54">
        <v>0</v>
      </c>
      <c r="U20" s="54">
        <v>0</v>
      </c>
      <c r="V20" s="54">
        <v>0</v>
      </c>
      <c r="W20" s="54">
        <v>11028448</v>
      </c>
      <c r="X20" s="54">
        <v>14304168</v>
      </c>
      <c r="Y20" s="54">
        <v>-3275720</v>
      </c>
      <c r="Z20" s="184">
        <v>-22.9</v>
      </c>
      <c r="AA20" s="130">
        <v>19300223</v>
      </c>
    </row>
    <row r="21" spans="1:27" ht="12.75">
      <c r="A21" s="181" t="s">
        <v>115</v>
      </c>
      <c r="B21" s="185"/>
      <c r="C21" s="155">
        <v>769797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1647055009</v>
      </c>
      <c r="D22" s="188">
        <f>SUM(D5:D21)</f>
        <v>0</v>
      </c>
      <c r="E22" s="189">
        <f t="shared" si="0"/>
        <v>1709674097</v>
      </c>
      <c r="F22" s="190">
        <f t="shared" si="0"/>
        <v>1692007920</v>
      </c>
      <c r="G22" s="190">
        <f t="shared" si="0"/>
        <v>299477395</v>
      </c>
      <c r="H22" s="190">
        <f t="shared" si="0"/>
        <v>37437157</v>
      </c>
      <c r="I22" s="190">
        <f t="shared" si="0"/>
        <v>168017462</v>
      </c>
      <c r="J22" s="190">
        <f t="shared" si="0"/>
        <v>504932014</v>
      </c>
      <c r="K22" s="190">
        <f t="shared" si="0"/>
        <v>122109018</v>
      </c>
      <c r="L22" s="190">
        <f t="shared" si="0"/>
        <v>130190660</v>
      </c>
      <c r="M22" s="190">
        <f t="shared" si="0"/>
        <v>237516326</v>
      </c>
      <c r="N22" s="190">
        <f t="shared" si="0"/>
        <v>489816004</v>
      </c>
      <c r="O22" s="190">
        <f t="shared" si="0"/>
        <v>125664488</v>
      </c>
      <c r="P22" s="190">
        <f t="shared" si="0"/>
        <v>118905149</v>
      </c>
      <c r="Q22" s="190">
        <f t="shared" si="0"/>
        <v>191344872</v>
      </c>
      <c r="R22" s="190">
        <f t="shared" si="0"/>
        <v>435914509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1430662527</v>
      </c>
      <c r="X22" s="190">
        <f t="shared" si="0"/>
        <v>1363615174</v>
      </c>
      <c r="Y22" s="190">
        <f t="shared" si="0"/>
        <v>67047353</v>
      </c>
      <c r="Z22" s="191">
        <f>+IF(X22&lt;&gt;0,+(Y22/X22)*100,0)</f>
        <v>4.9168822904283696</v>
      </c>
      <c r="AA22" s="188">
        <f>SUM(AA5:AA21)</f>
        <v>1692007920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489601018</v>
      </c>
      <c r="D25" s="155">
        <v>0</v>
      </c>
      <c r="E25" s="156">
        <v>476620392</v>
      </c>
      <c r="F25" s="60">
        <v>464905282</v>
      </c>
      <c r="G25" s="60">
        <v>35291539</v>
      </c>
      <c r="H25" s="60">
        <v>40287719</v>
      </c>
      <c r="I25" s="60">
        <v>38119876</v>
      </c>
      <c r="J25" s="60">
        <v>113699134</v>
      </c>
      <c r="K25" s="60">
        <v>38260626</v>
      </c>
      <c r="L25" s="60">
        <v>41342516</v>
      </c>
      <c r="M25" s="60">
        <v>40487288</v>
      </c>
      <c r="N25" s="60">
        <v>120090430</v>
      </c>
      <c r="O25" s="60">
        <v>41853198</v>
      </c>
      <c r="P25" s="60">
        <v>40999340</v>
      </c>
      <c r="Q25" s="60">
        <v>39693266</v>
      </c>
      <c r="R25" s="60">
        <v>122545804</v>
      </c>
      <c r="S25" s="60">
        <v>0</v>
      </c>
      <c r="T25" s="60">
        <v>0</v>
      </c>
      <c r="U25" s="60">
        <v>0</v>
      </c>
      <c r="V25" s="60">
        <v>0</v>
      </c>
      <c r="W25" s="60">
        <v>356335368</v>
      </c>
      <c r="X25" s="60">
        <v>357465294</v>
      </c>
      <c r="Y25" s="60">
        <v>-1129926</v>
      </c>
      <c r="Z25" s="140">
        <v>-0.32</v>
      </c>
      <c r="AA25" s="155">
        <v>464905282</v>
      </c>
    </row>
    <row r="26" spans="1:27" ht="12.75">
      <c r="A26" s="183" t="s">
        <v>38</v>
      </c>
      <c r="B26" s="182"/>
      <c r="C26" s="155">
        <v>18453107</v>
      </c>
      <c r="D26" s="155">
        <v>0</v>
      </c>
      <c r="E26" s="156">
        <v>21022584</v>
      </c>
      <c r="F26" s="60">
        <v>21054796</v>
      </c>
      <c r="G26" s="60">
        <v>1867033</v>
      </c>
      <c r="H26" s="60">
        <v>1140358</v>
      </c>
      <c r="I26" s="60">
        <v>2282997</v>
      </c>
      <c r="J26" s="60">
        <v>5290388</v>
      </c>
      <c r="K26" s="60">
        <v>1266023</v>
      </c>
      <c r="L26" s="60">
        <v>1048783</v>
      </c>
      <c r="M26" s="60">
        <v>2210077</v>
      </c>
      <c r="N26" s="60">
        <v>4524883</v>
      </c>
      <c r="O26" s="60">
        <v>1399880</v>
      </c>
      <c r="P26" s="60">
        <v>1286579</v>
      </c>
      <c r="Q26" s="60">
        <v>1306511</v>
      </c>
      <c r="R26" s="60">
        <v>3992970</v>
      </c>
      <c r="S26" s="60">
        <v>0</v>
      </c>
      <c r="T26" s="60">
        <v>0</v>
      </c>
      <c r="U26" s="60">
        <v>0</v>
      </c>
      <c r="V26" s="60">
        <v>0</v>
      </c>
      <c r="W26" s="60">
        <v>13808241</v>
      </c>
      <c r="X26" s="60">
        <v>15766938</v>
      </c>
      <c r="Y26" s="60">
        <v>-1958697</v>
      </c>
      <c r="Z26" s="140">
        <v>-12.42</v>
      </c>
      <c r="AA26" s="155">
        <v>21054796</v>
      </c>
    </row>
    <row r="27" spans="1:27" ht="12.75">
      <c r="A27" s="183" t="s">
        <v>118</v>
      </c>
      <c r="B27" s="182"/>
      <c r="C27" s="155">
        <v>542782561</v>
      </c>
      <c r="D27" s="155">
        <v>0</v>
      </c>
      <c r="E27" s="156">
        <v>61006705</v>
      </c>
      <c r="F27" s="60">
        <v>61006705</v>
      </c>
      <c r="G27" s="60">
        <v>575975</v>
      </c>
      <c r="H27" s="60">
        <v>929640</v>
      </c>
      <c r="I27" s="60">
        <v>2366890</v>
      </c>
      <c r="J27" s="60">
        <v>3872505</v>
      </c>
      <c r="K27" s="60">
        <v>0</v>
      </c>
      <c r="L27" s="60">
        <v>2334079</v>
      </c>
      <c r="M27" s="60">
        <v>49343583</v>
      </c>
      <c r="N27" s="60">
        <v>51677662</v>
      </c>
      <c r="O27" s="60">
        <v>0</v>
      </c>
      <c r="P27" s="60">
        <v>0</v>
      </c>
      <c r="Q27" s="60">
        <v>8818000</v>
      </c>
      <c r="R27" s="60">
        <v>8818000</v>
      </c>
      <c r="S27" s="60">
        <v>0</v>
      </c>
      <c r="T27" s="60">
        <v>0</v>
      </c>
      <c r="U27" s="60">
        <v>0</v>
      </c>
      <c r="V27" s="60">
        <v>0</v>
      </c>
      <c r="W27" s="60">
        <v>64368167</v>
      </c>
      <c r="X27" s="60">
        <v>45755028</v>
      </c>
      <c r="Y27" s="60">
        <v>18613139</v>
      </c>
      <c r="Z27" s="140">
        <v>40.68</v>
      </c>
      <c r="AA27" s="155">
        <v>61006705</v>
      </c>
    </row>
    <row r="28" spans="1:27" ht="12.75">
      <c r="A28" s="183" t="s">
        <v>39</v>
      </c>
      <c r="B28" s="182"/>
      <c r="C28" s="155">
        <v>459333668</v>
      </c>
      <c r="D28" s="155">
        <v>0</v>
      </c>
      <c r="E28" s="156">
        <v>330120626</v>
      </c>
      <c r="F28" s="60">
        <v>330120627</v>
      </c>
      <c r="G28" s="60">
        <v>0</v>
      </c>
      <c r="H28" s="60">
        <v>0</v>
      </c>
      <c r="I28" s="60">
        <v>112954067</v>
      </c>
      <c r="J28" s="60">
        <v>112954067</v>
      </c>
      <c r="K28" s="60">
        <v>34212864</v>
      </c>
      <c r="L28" s="60">
        <v>34212864</v>
      </c>
      <c r="M28" s="60">
        <v>34212863</v>
      </c>
      <c r="N28" s="60">
        <v>102638591</v>
      </c>
      <c r="O28" s="60">
        <v>23972242</v>
      </c>
      <c r="P28" s="60">
        <v>56340846</v>
      </c>
      <c r="Q28" s="60">
        <v>42831334</v>
      </c>
      <c r="R28" s="60">
        <v>123144422</v>
      </c>
      <c r="S28" s="60">
        <v>0</v>
      </c>
      <c r="T28" s="60">
        <v>0</v>
      </c>
      <c r="U28" s="60">
        <v>0</v>
      </c>
      <c r="V28" s="60">
        <v>0</v>
      </c>
      <c r="W28" s="60">
        <v>338737080</v>
      </c>
      <c r="X28" s="60">
        <v>247590468</v>
      </c>
      <c r="Y28" s="60">
        <v>91146612</v>
      </c>
      <c r="Z28" s="140">
        <v>36.81</v>
      </c>
      <c r="AA28" s="155">
        <v>330120627</v>
      </c>
    </row>
    <row r="29" spans="1:27" ht="12.75">
      <c r="A29" s="183" t="s">
        <v>40</v>
      </c>
      <c r="B29" s="182"/>
      <c r="C29" s="155">
        <v>66141054</v>
      </c>
      <c r="D29" s="155">
        <v>0</v>
      </c>
      <c r="E29" s="156">
        <v>61899163</v>
      </c>
      <c r="F29" s="60">
        <v>50312158</v>
      </c>
      <c r="G29" s="60">
        <v>4161921</v>
      </c>
      <c r="H29" s="60">
        <v>4509768</v>
      </c>
      <c r="I29" s="60">
        <v>4204979</v>
      </c>
      <c r="J29" s="60">
        <v>12876668</v>
      </c>
      <c r="K29" s="60">
        <v>4320442</v>
      </c>
      <c r="L29" s="60">
        <v>4181073</v>
      </c>
      <c r="M29" s="60">
        <v>4203382</v>
      </c>
      <c r="N29" s="60">
        <v>12704897</v>
      </c>
      <c r="O29" s="60">
        <v>4297316</v>
      </c>
      <c r="P29" s="60">
        <v>3802181</v>
      </c>
      <c r="Q29" s="60">
        <v>4678073</v>
      </c>
      <c r="R29" s="60">
        <v>12777570</v>
      </c>
      <c r="S29" s="60">
        <v>0</v>
      </c>
      <c r="T29" s="60">
        <v>0</v>
      </c>
      <c r="U29" s="60">
        <v>0</v>
      </c>
      <c r="V29" s="60">
        <v>0</v>
      </c>
      <c r="W29" s="60">
        <v>38359135</v>
      </c>
      <c r="X29" s="60">
        <v>46424376</v>
      </c>
      <c r="Y29" s="60">
        <v>-8065241</v>
      </c>
      <c r="Z29" s="140">
        <v>-17.37</v>
      </c>
      <c r="AA29" s="155">
        <v>50312158</v>
      </c>
    </row>
    <row r="30" spans="1:27" ht="12.75">
      <c r="A30" s="183" t="s">
        <v>119</v>
      </c>
      <c r="B30" s="182"/>
      <c r="C30" s="155">
        <v>513530461</v>
      </c>
      <c r="D30" s="155">
        <v>0</v>
      </c>
      <c r="E30" s="156">
        <v>577973394</v>
      </c>
      <c r="F30" s="60">
        <v>553162184</v>
      </c>
      <c r="G30" s="60">
        <v>0</v>
      </c>
      <c r="H30" s="60">
        <v>64627292</v>
      </c>
      <c r="I30" s="60">
        <v>98339001</v>
      </c>
      <c r="J30" s="60">
        <v>162966293</v>
      </c>
      <c r="K30" s="60">
        <v>42177878</v>
      </c>
      <c r="L30" s="60">
        <v>43847995</v>
      </c>
      <c r="M30" s="60">
        <v>43899415</v>
      </c>
      <c r="N30" s="60">
        <v>129925288</v>
      </c>
      <c r="O30" s="60">
        <v>65798637</v>
      </c>
      <c r="P30" s="60">
        <v>30784447</v>
      </c>
      <c r="Q30" s="60">
        <v>29597404</v>
      </c>
      <c r="R30" s="60">
        <v>126180488</v>
      </c>
      <c r="S30" s="60">
        <v>0</v>
      </c>
      <c r="T30" s="60">
        <v>0</v>
      </c>
      <c r="U30" s="60">
        <v>0</v>
      </c>
      <c r="V30" s="60">
        <v>0</v>
      </c>
      <c r="W30" s="60">
        <v>419072069</v>
      </c>
      <c r="X30" s="60">
        <v>433480050</v>
      </c>
      <c r="Y30" s="60">
        <v>-14407981</v>
      </c>
      <c r="Z30" s="140">
        <v>-3.32</v>
      </c>
      <c r="AA30" s="155">
        <v>553162184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3061239</v>
      </c>
      <c r="F31" s="60">
        <v>4556242</v>
      </c>
      <c r="G31" s="60">
        <v>160241</v>
      </c>
      <c r="H31" s="60">
        <v>843730</v>
      </c>
      <c r="I31" s="60">
        <v>-436867</v>
      </c>
      <c r="J31" s="60">
        <v>567104</v>
      </c>
      <c r="K31" s="60">
        <v>689293</v>
      </c>
      <c r="L31" s="60">
        <v>284523</v>
      </c>
      <c r="M31" s="60">
        <v>384333</v>
      </c>
      <c r="N31" s="60">
        <v>1358149</v>
      </c>
      <c r="O31" s="60">
        <v>187904</v>
      </c>
      <c r="P31" s="60">
        <v>99211</v>
      </c>
      <c r="Q31" s="60">
        <v>232464</v>
      </c>
      <c r="R31" s="60">
        <v>519579</v>
      </c>
      <c r="S31" s="60">
        <v>0</v>
      </c>
      <c r="T31" s="60">
        <v>0</v>
      </c>
      <c r="U31" s="60">
        <v>0</v>
      </c>
      <c r="V31" s="60">
        <v>0</v>
      </c>
      <c r="W31" s="60">
        <v>2444832</v>
      </c>
      <c r="X31" s="60">
        <v>2295927</v>
      </c>
      <c r="Y31" s="60">
        <v>148905</v>
      </c>
      <c r="Z31" s="140">
        <v>6.49</v>
      </c>
      <c r="AA31" s="155">
        <v>4556242</v>
      </c>
    </row>
    <row r="32" spans="1:27" ht="12.75">
      <c r="A32" s="183" t="s">
        <v>121</v>
      </c>
      <c r="B32" s="182"/>
      <c r="C32" s="155">
        <v>197677554</v>
      </c>
      <c r="D32" s="155">
        <v>0</v>
      </c>
      <c r="E32" s="156">
        <v>52490350</v>
      </c>
      <c r="F32" s="60">
        <v>37739100</v>
      </c>
      <c r="G32" s="60">
        <v>4114387</v>
      </c>
      <c r="H32" s="60">
        <v>6738482</v>
      </c>
      <c r="I32" s="60">
        <v>4920574</v>
      </c>
      <c r="J32" s="60">
        <v>15773443</v>
      </c>
      <c r="K32" s="60">
        <v>3208741</v>
      </c>
      <c r="L32" s="60">
        <v>2960337</v>
      </c>
      <c r="M32" s="60">
        <v>2946602</v>
      </c>
      <c r="N32" s="60">
        <v>9115680</v>
      </c>
      <c r="O32" s="60">
        <v>1273271</v>
      </c>
      <c r="P32" s="60">
        <v>2147265</v>
      </c>
      <c r="Q32" s="60">
        <v>5910314</v>
      </c>
      <c r="R32" s="60">
        <v>9330850</v>
      </c>
      <c r="S32" s="60">
        <v>0</v>
      </c>
      <c r="T32" s="60">
        <v>0</v>
      </c>
      <c r="U32" s="60">
        <v>0</v>
      </c>
      <c r="V32" s="60">
        <v>0</v>
      </c>
      <c r="W32" s="60">
        <v>34219973</v>
      </c>
      <c r="X32" s="60">
        <v>39367764</v>
      </c>
      <c r="Y32" s="60">
        <v>-5147791</v>
      </c>
      <c r="Z32" s="140">
        <v>-13.08</v>
      </c>
      <c r="AA32" s="155">
        <v>37739100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96098483</v>
      </c>
      <c r="F33" s="60">
        <v>96098483</v>
      </c>
      <c r="G33" s="60">
        <v>0</v>
      </c>
      <c r="H33" s="60">
        <v>8042291</v>
      </c>
      <c r="I33" s="60">
        <v>18008357</v>
      </c>
      <c r="J33" s="60">
        <v>26050648</v>
      </c>
      <c r="K33" s="60">
        <v>8801051</v>
      </c>
      <c r="L33" s="60">
        <v>8895100</v>
      </c>
      <c r="M33" s="60">
        <v>8962305</v>
      </c>
      <c r="N33" s="60">
        <v>26658456</v>
      </c>
      <c r="O33" s="60">
        <v>9286153</v>
      </c>
      <c r="P33" s="60">
        <v>9857606</v>
      </c>
      <c r="Q33" s="60">
        <v>2872260</v>
      </c>
      <c r="R33" s="60">
        <v>22016019</v>
      </c>
      <c r="S33" s="60">
        <v>0</v>
      </c>
      <c r="T33" s="60">
        <v>0</v>
      </c>
      <c r="U33" s="60">
        <v>0</v>
      </c>
      <c r="V33" s="60">
        <v>0</v>
      </c>
      <c r="W33" s="60">
        <v>74725123</v>
      </c>
      <c r="X33" s="60">
        <v>72073863</v>
      </c>
      <c r="Y33" s="60">
        <v>2651260</v>
      </c>
      <c r="Z33" s="140">
        <v>3.68</v>
      </c>
      <c r="AA33" s="155">
        <v>96098483</v>
      </c>
    </row>
    <row r="34" spans="1:27" ht="12.75">
      <c r="A34" s="183" t="s">
        <v>43</v>
      </c>
      <c r="B34" s="182"/>
      <c r="C34" s="155">
        <v>277363532</v>
      </c>
      <c r="D34" s="155">
        <v>0</v>
      </c>
      <c r="E34" s="156">
        <v>275438160</v>
      </c>
      <c r="F34" s="60">
        <v>253531793</v>
      </c>
      <c r="G34" s="60">
        <v>28766689</v>
      </c>
      <c r="H34" s="60">
        <v>20969251</v>
      </c>
      <c r="I34" s="60">
        <v>9134283</v>
      </c>
      <c r="J34" s="60">
        <v>58870223</v>
      </c>
      <c r="K34" s="60">
        <v>20119339</v>
      </c>
      <c r="L34" s="60">
        <v>21665719</v>
      </c>
      <c r="M34" s="60">
        <v>21805474</v>
      </c>
      <c r="N34" s="60">
        <v>63590532</v>
      </c>
      <c r="O34" s="60">
        <v>22878400</v>
      </c>
      <c r="P34" s="60">
        <v>22455335</v>
      </c>
      <c r="Q34" s="60">
        <v>22211335</v>
      </c>
      <c r="R34" s="60">
        <v>67545070</v>
      </c>
      <c r="S34" s="60">
        <v>0</v>
      </c>
      <c r="T34" s="60">
        <v>0</v>
      </c>
      <c r="U34" s="60">
        <v>0</v>
      </c>
      <c r="V34" s="60">
        <v>0</v>
      </c>
      <c r="W34" s="60">
        <v>190005825</v>
      </c>
      <c r="X34" s="60">
        <v>206578620</v>
      </c>
      <c r="Y34" s="60">
        <v>-16572795</v>
      </c>
      <c r="Z34" s="140">
        <v>-8.02</v>
      </c>
      <c r="AA34" s="155">
        <v>253531793</v>
      </c>
    </row>
    <row r="35" spans="1:27" ht="12.75">
      <c r="A35" s="181" t="s">
        <v>122</v>
      </c>
      <c r="B35" s="185"/>
      <c r="C35" s="155">
        <v>3472031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2568354986</v>
      </c>
      <c r="D36" s="188">
        <f>SUM(D25:D35)</f>
        <v>0</v>
      </c>
      <c r="E36" s="189">
        <f t="shared" si="1"/>
        <v>1955731096</v>
      </c>
      <c r="F36" s="190">
        <f t="shared" si="1"/>
        <v>1872487370</v>
      </c>
      <c r="G36" s="190">
        <f t="shared" si="1"/>
        <v>74937785</v>
      </c>
      <c r="H36" s="190">
        <f t="shared" si="1"/>
        <v>148088531</v>
      </c>
      <c r="I36" s="190">
        <f t="shared" si="1"/>
        <v>289894157</v>
      </c>
      <c r="J36" s="190">
        <f t="shared" si="1"/>
        <v>512920473</v>
      </c>
      <c r="K36" s="190">
        <f t="shared" si="1"/>
        <v>153056257</v>
      </c>
      <c r="L36" s="190">
        <f t="shared" si="1"/>
        <v>160772989</v>
      </c>
      <c r="M36" s="190">
        <f t="shared" si="1"/>
        <v>208455322</v>
      </c>
      <c r="N36" s="190">
        <f t="shared" si="1"/>
        <v>522284568</v>
      </c>
      <c r="O36" s="190">
        <f t="shared" si="1"/>
        <v>170947001</v>
      </c>
      <c r="P36" s="190">
        <f t="shared" si="1"/>
        <v>167772810</v>
      </c>
      <c r="Q36" s="190">
        <f t="shared" si="1"/>
        <v>158150961</v>
      </c>
      <c r="R36" s="190">
        <f t="shared" si="1"/>
        <v>496870772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1532075813</v>
      </c>
      <c r="X36" s="190">
        <f t="shared" si="1"/>
        <v>1466798328</v>
      </c>
      <c r="Y36" s="190">
        <f t="shared" si="1"/>
        <v>65277485</v>
      </c>
      <c r="Z36" s="191">
        <f>+IF(X36&lt;&gt;0,+(Y36/X36)*100,0)</f>
        <v>4.450338110829916</v>
      </c>
      <c r="AA36" s="188">
        <f>SUM(AA25:AA35)</f>
        <v>1872487370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-921299977</v>
      </c>
      <c r="D38" s="199">
        <f>+D22-D36</f>
        <v>0</v>
      </c>
      <c r="E38" s="200">
        <f t="shared" si="2"/>
        <v>-246056999</v>
      </c>
      <c r="F38" s="106">
        <f t="shared" si="2"/>
        <v>-180479450</v>
      </c>
      <c r="G38" s="106">
        <f t="shared" si="2"/>
        <v>224539610</v>
      </c>
      <c r="H38" s="106">
        <f t="shared" si="2"/>
        <v>-110651374</v>
      </c>
      <c r="I38" s="106">
        <f t="shared" si="2"/>
        <v>-121876695</v>
      </c>
      <c r="J38" s="106">
        <f t="shared" si="2"/>
        <v>-7988459</v>
      </c>
      <c r="K38" s="106">
        <f t="shared" si="2"/>
        <v>-30947239</v>
      </c>
      <c r="L38" s="106">
        <f t="shared" si="2"/>
        <v>-30582329</v>
      </c>
      <c r="M38" s="106">
        <f t="shared" si="2"/>
        <v>29061004</v>
      </c>
      <c r="N38" s="106">
        <f t="shared" si="2"/>
        <v>-32468564</v>
      </c>
      <c r="O38" s="106">
        <f t="shared" si="2"/>
        <v>-45282513</v>
      </c>
      <c r="P38" s="106">
        <f t="shared" si="2"/>
        <v>-48867661</v>
      </c>
      <c r="Q38" s="106">
        <f t="shared" si="2"/>
        <v>33193911</v>
      </c>
      <c r="R38" s="106">
        <f t="shared" si="2"/>
        <v>-60956263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-101413286</v>
      </c>
      <c r="X38" s="106">
        <f>IF(F22=F36,0,X22-X36)</f>
        <v>-103183154</v>
      </c>
      <c r="Y38" s="106">
        <f t="shared" si="2"/>
        <v>1769868</v>
      </c>
      <c r="Z38" s="201">
        <f>+IF(X38&lt;&gt;0,+(Y38/X38)*100,0)</f>
        <v>-1.715268366384691</v>
      </c>
      <c r="AA38" s="199">
        <f>+AA22-AA36</f>
        <v>-180479450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-921299977</v>
      </c>
      <c r="D42" s="206">
        <f>SUM(D38:D41)</f>
        <v>0</v>
      </c>
      <c r="E42" s="207">
        <f t="shared" si="3"/>
        <v>-246056999</v>
      </c>
      <c r="F42" s="88">
        <f t="shared" si="3"/>
        <v>-180479450</v>
      </c>
      <c r="G42" s="88">
        <f t="shared" si="3"/>
        <v>224539610</v>
      </c>
      <c r="H42" s="88">
        <f t="shared" si="3"/>
        <v>-110651374</v>
      </c>
      <c r="I42" s="88">
        <f t="shared" si="3"/>
        <v>-121876695</v>
      </c>
      <c r="J42" s="88">
        <f t="shared" si="3"/>
        <v>-7988459</v>
      </c>
      <c r="K42" s="88">
        <f t="shared" si="3"/>
        <v>-30947239</v>
      </c>
      <c r="L42" s="88">
        <f t="shared" si="3"/>
        <v>-30582329</v>
      </c>
      <c r="M42" s="88">
        <f t="shared" si="3"/>
        <v>29061004</v>
      </c>
      <c r="N42" s="88">
        <f t="shared" si="3"/>
        <v>-32468564</v>
      </c>
      <c r="O42" s="88">
        <f t="shared" si="3"/>
        <v>-45282513</v>
      </c>
      <c r="P42" s="88">
        <f t="shared" si="3"/>
        <v>-48867661</v>
      </c>
      <c r="Q42" s="88">
        <f t="shared" si="3"/>
        <v>33193911</v>
      </c>
      <c r="R42" s="88">
        <f t="shared" si="3"/>
        <v>-60956263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-101413286</v>
      </c>
      <c r="X42" s="88">
        <f t="shared" si="3"/>
        <v>-103183154</v>
      </c>
      <c r="Y42" s="88">
        <f t="shared" si="3"/>
        <v>1769868</v>
      </c>
      <c r="Z42" s="208">
        <f>+IF(X42&lt;&gt;0,+(Y42/X42)*100,0)</f>
        <v>-1.715268366384691</v>
      </c>
      <c r="AA42" s="206">
        <f>SUM(AA38:AA41)</f>
        <v>-180479450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-921299977</v>
      </c>
      <c r="D44" s="210">
        <f>+D42-D43</f>
        <v>0</v>
      </c>
      <c r="E44" s="211">
        <f t="shared" si="4"/>
        <v>-246056999</v>
      </c>
      <c r="F44" s="77">
        <f t="shared" si="4"/>
        <v>-180479450</v>
      </c>
      <c r="G44" s="77">
        <f t="shared" si="4"/>
        <v>224539610</v>
      </c>
      <c r="H44" s="77">
        <f t="shared" si="4"/>
        <v>-110651374</v>
      </c>
      <c r="I44" s="77">
        <f t="shared" si="4"/>
        <v>-121876695</v>
      </c>
      <c r="J44" s="77">
        <f t="shared" si="4"/>
        <v>-7988459</v>
      </c>
      <c r="K44" s="77">
        <f t="shared" si="4"/>
        <v>-30947239</v>
      </c>
      <c r="L44" s="77">
        <f t="shared" si="4"/>
        <v>-30582329</v>
      </c>
      <c r="M44" s="77">
        <f t="shared" si="4"/>
        <v>29061004</v>
      </c>
      <c r="N44" s="77">
        <f t="shared" si="4"/>
        <v>-32468564</v>
      </c>
      <c r="O44" s="77">
        <f t="shared" si="4"/>
        <v>-45282513</v>
      </c>
      <c r="P44" s="77">
        <f t="shared" si="4"/>
        <v>-48867661</v>
      </c>
      <c r="Q44" s="77">
        <f t="shared" si="4"/>
        <v>33193911</v>
      </c>
      <c r="R44" s="77">
        <f t="shared" si="4"/>
        <v>-60956263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-101413286</v>
      </c>
      <c r="X44" s="77">
        <f t="shared" si="4"/>
        <v>-103183154</v>
      </c>
      <c r="Y44" s="77">
        <f t="shared" si="4"/>
        <v>1769868</v>
      </c>
      <c r="Z44" s="212">
        <f>+IF(X44&lt;&gt;0,+(Y44/X44)*100,0)</f>
        <v>-1.715268366384691</v>
      </c>
      <c r="AA44" s="210">
        <f>+AA42-AA43</f>
        <v>-180479450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-921299977</v>
      </c>
      <c r="D46" s="206">
        <f>SUM(D44:D45)</f>
        <v>0</v>
      </c>
      <c r="E46" s="207">
        <f t="shared" si="5"/>
        <v>-246056999</v>
      </c>
      <c r="F46" s="88">
        <f t="shared" si="5"/>
        <v>-180479450</v>
      </c>
      <c r="G46" s="88">
        <f t="shared" si="5"/>
        <v>224539610</v>
      </c>
      <c r="H46" s="88">
        <f t="shared" si="5"/>
        <v>-110651374</v>
      </c>
      <c r="I46" s="88">
        <f t="shared" si="5"/>
        <v>-121876695</v>
      </c>
      <c r="J46" s="88">
        <f t="shared" si="5"/>
        <v>-7988459</v>
      </c>
      <c r="K46" s="88">
        <f t="shared" si="5"/>
        <v>-30947239</v>
      </c>
      <c r="L46" s="88">
        <f t="shared" si="5"/>
        <v>-30582329</v>
      </c>
      <c r="M46" s="88">
        <f t="shared" si="5"/>
        <v>29061004</v>
      </c>
      <c r="N46" s="88">
        <f t="shared" si="5"/>
        <v>-32468564</v>
      </c>
      <c r="O46" s="88">
        <f t="shared" si="5"/>
        <v>-45282513</v>
      </c>
      <c r="P46" s="88">
        <f t="shared" si="5"/>
        <v>-48867661</v>
      </c>
      <c r="Q46" s="88">
        <f t="shared" si="5"/>
        <v>33193911</v>
      </c>
      <c r="R46" s="88">
        <f t="shared" si="5"/>
        <v>-60956263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-101413286</v>
      </c>
      <c r="X46" s="88">
        <f t="shared" si="5"/>
        <v>-103183154</v>
      </c>
      <c r="Y46" s="88">
        <f t="shared" si="5"/>
        <v>1769868</v>
      </c>
      <c r="Z46" s="208">
        <f>+IF(X46&lt;&gt;0,+(Y46/X46)*100,0)</f>
        <v>-1.715268366384691</v>
      </c>
      <c r="AA46" s="206">
        <f>SUM(AA44:AA45)</f>
        <v>-180479450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-921299977</v>
      </c>
      <c r="D48" s="217">
        <f>SUM(D46:D47)</f>
        <v>0</v>
      </c>
      <c r="E48" s="218">
        <f t="shared" si="6"/>
        <v>-246056999</v>
      </c>
      <c r="F48" s="219">
        <f t="shared" si="6"/>
        <v>-180479450</v>
      </c>
      <c r="G48" s="219">
        <f t="shared" si="6"/>
        <v>224539610</v>
      </c>
      <c r="H48" s="220">
        <f t="shared" si="6"/>
        <v>-110651374</v>
      </c>
      <c r="I48" s="220">
        <f t="shared" si="6"/>
        <v>-121876695</v>
      </c>
      <c r="J48" s="220">
        <f t="shared" si="6"/>
        <v>-7988459</v>
      </c>
      <c r="K48" s="220">
        <f t="shared" si="6"/>
        <v>-30947239</v>
      </c>
      <c r="L48" s="220">
        <f t="shared" si="6"/>
        <v>-30582329</v>
      </c>
      <c r="M48" s="219">
        <f t="shared" si="6"/>
        <v>29061004</v>
      </c>
      <c r="N48" s="219">
        <f t="shared" si="6"/>
        <v>-32468564</v>
      </c>
      <c r="O48" s="220">
        <f t="shared" si="6"/>
        <v>-45282513</v>
      </c>
      <c r="P48" s="220">
        <f t="shared" si="6"/>
        <v>-48867661</v>
      </c>
      <c r="Q48" s="220">
        <f t="shared" si="6"/>
        <v>33193911</v>
      </c>
      <c r="R48" s="220">
        <f t="shared" si="6"/>
        <v>-60956263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-101413286</v>
      </c>
      <c r="X48" s="220">
        <f t="shared" si="6"/>
        <v>-103183154</v>
      </c>
      <c r="Y48" s="220">
        <f t="shared" si="6"/>
        <v>1769868</v>
      </c>
      <c r="Z48" s="221">
        <f>+IF(X48&lt;&gt;0,+(Y48/X48)*100,0)</f>
        <v>-1.715268366384691</v>
      </c>
      <c r="AA48" s="222">
        <f>SUM(AA46:AA47)</f>
        <v>-180479450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65862849</v>
      </c>
      <c r="D5" s="153">
        <f>SUM(D6:D8)</f>
        <v>0</v>
      </c>
      <c r="E5" s="154">
        <f t="shared" si="0"/>
        <v>21370735</v>
      </c>
      <c r="F5" s="100">
        <f t="shared" si="0"/>
        <v>8710690</v>
      </c>
      <c r="G5" s="100">
        <f t="shared" si="0"/>
        <v>0</v>
      </c>
      <c r="H5" s="100">
        <f t="shared" si="0"/>
        <v>1318</v>
      </c>
      <c r="I5" s="100">
        <f t="shared" si="0"/>
        <v>32226</v>
      </c>
      <c r="J5" s="100">
        <f t="shared" si="0"/>
        <v>33544</v>
      </c>
      <c r="K5" s="100">
        <f t="shared" si="0"/>
        <v>1027871</v>
      </c>
      <c r="L5" s="100">
        <f t="shared" si="0"/>
        <v>12890</v>
      </c>
      <c r="M5" s="100">
        <f t="shared" si="0"/>
        <v>29754</v>
      </c>
      <c r="N5" s="100">
        <f t="shared" si="0"/>
        <v>1070515</v>
      </c>
      <c r="O5" s="100">
        <f t="shared" si="0"/>
        <v>0</v>
      </c>
      <c r="P5" s="100">
        <f t="shared" si="0"/>
        <v>0</v>
      </c>
      <c r="Q5" s="100">
        <f t="shared" si="0"/>
        <v>296000</v>
      </c>
      <c r="R5" s="100">
        <f t="shared" si="0"/>
        <v>296000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1400059</v>
      </c>
      <c r="X5" s="100">
        <f t="shared" si="0"/>
        <v>4114230</v>
      </c>
      <c r="Y5" s="100">
        <f t="shared" si="0"/>
        <v>-2714171</v>
      </c>
      <c r="Z5" s="137">
        <f>+IF(X5&lt;&gt;0,+(Y5/X5)*100,0)</f>
        <v>-65.97032737596099</v>
      </c>
      <c r="AA5" s="153">
        <f>SUM(AA6:AA8)</f>
        <v>8710690</v>
      </c>
    </row>
    <row r="6" spans="1:27" ht="12.75">
      <c r="A6" s="138" t="s">
        <v>75</v>
      </c>
      <c r="B6" s="136"/>
      <c r="C6" s="155">
        <v>60365694</v>
      </c>
      <c r="D6" s="155"/>
      <c r="E6" s="156">
        <v>17604053</v>
      </c>
      <c r="F6" s="60">
        <v>5065862</v>
      </c>
      <c r="G6" s="60"/>
      <c r="H6" s="60"/>
      <c r="I6" s="60"/>
      <c r="J6" s="60"/>
      <c r="K6" s="60">
        <v>1027871</v>
      </c>
      <c r="L6" s="60"/>
      <c r="M6" s="60"/>
      <c r="N6" s="60">
        <v>1027871</v>
      </c>
      <c r="O6" s="60"/>
      <c r="P6" s="60"/>
      <c r="Q6" s="60"/>
      <c r="R6" s="60"/>
      <c r="S6" s="60"/>
      <c r="T6" s="60"/>
      <c r="U6" s="60"/>
      <c r="V6" s="60"/>
      <c r="W6" s="60">
        <v>1027871</v>
      </c>
      <c r="X6" s="60">
        <v>3133668</v>
      </c>
      <c r="Y6" s="60">
        <v>-2105797</v>
      </c>
      <c r="Z6" s="140">
        <v>-67.2</v>
      </c>
      <c r="AA6" s="62">
        <v>5065862</v>
      </c>
    </row>
    <row r="7" spans="1:27" ht="12.75">
      <c r="A7" s="138" t="s">
        <v>76</v>
      </c>
      <c r="B7" s="136"/>
      <c r="C7" s="157">
        <v>1712535</v>
      </c>
      <c r="D7" s="157"/>
      <c r="E7" s="158">
        <v>942682</v>
      </c>
      <c r="F7" s="159">
        <v>820828</v>
      </c>
      <c r="G7" s="159"/>
      <c r="H7" s="159">
        <v>1318</v>
      </c>
      <c r="I7" s="159"/>
      <c r="J7" s="159">
        <v>1318</v>
      </c>
      <c r="K7" s="159"/>
      <c r="L7" s="159">
        <v>12890</v>
      </c>
      <c r="M7" s="159">
        <v>29754</v>
      </c>
      <c r="N7" s="159">
        <v>42644</v>
      </c>
      <c r="O7" s="159"/>
      <c r="P7" s="159"/>
      <c r="Q7" s="159">
        <v>296000</v>
      </c>
      <c r="R7" s="159">
        <v>296000</v>
      </c>
      <c r="S7" s="159"/>
      <c r="T7" s="159"/>
      <c r="U7" s="159"/>
      <c r="V7" s="159"/>
      <c r="W7" s="159">
        <v>339962</v>
      </c>
      <c r="X7" s="159">
        <v>411893</v>
      </c>
      <c r="Y7" s="159">
        <v>-71931</v>
      </c>
      <c r="Z7" s="141">
        <v>-17.46</v>
      </c>
      <c r="AA7" s="225">
        <v>820828</v>
      </c>
    </row>
    <row r="8" spans="1:27" ht="12.75">
      <c r="A8" s="138" t="s">
        <v>77</v>
      </c>
      <c r="B8" s="136"/>
      <c r="C8" s="155">
        <v>3784620</v>
      </c>
      <c r="D8" s="155"/>
      <c r="E8" s="156">
        <v>2824000</v>
      </c>
      <c r="F8" s="60">
        <v>2824000</v>
      </c>
      <c r="G8" s="60"/>
      <c r="H8" s="60"/>
      <c r="I8" s="60">
        <v>32226</v>
      </c>
      <c r="J8" s="60">
        <v>32226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32226</v>
      </c>
      <c r="X8" s="60">
        <v>568669</v>
      </c>
      <c r="Y8" s="60">
        <v>-536443</v>
      </c>
      <c r="Z8" s="140">
        <v>-94.33</v>
      </c>
      <c r="AA8" s="62">
        <v>2824000</v>
      </c>
    </row>
    <row r="9" spans="1:27" ht="12.75">
      <c r="A9" s="135" t="s">
        <v>78</v>
      </c>
      <c r="B9" s="136"/>
      <c r="C9" s="153">
        <f aca="true" t="shared" si="1" ref="C9:Y9">SUM(C10:C14)</f>
        <v>30269687</v>
      </c>
      <c r="D9" s="153">
        <f>SUM(D10:D14)</f>
        <v>0</v>
      </c>
      <c r="E9" s="154">
        <f t="shared" si="1"/>
        <v>25213482</v>
      </c>
      <c r="F9" s="100">
        <f t="shared" si="1"/>
        <v>17009041</v>
      </c>
      <c r="G9" s="100">
        <f t="shared" si="1"/>
        <v>198420</v>
      </c>
      <c r="H9" s="100">
        <f t="shared" si="1"/>
        <v>0</v>
      </c>
      <c r="I9" s="100">
        <f t="shared" si="1"/>
        <v>520204</v>
      </c>
      <c r="J9" s="100">
        <f t="shared" si="1"/>
        <v>718624</v>
      </c>
      <c r="K9" s="100">
        <f t="shared" si="1"/>
        <v>822110</v>
      </c>
      <c r="L9" s="100">
        <f t="shared" si="1"/>
        <v>893789</v>
      </c>
      <c r="M9" s="100">
        <f t="shared" si="1"/>
        <v>491740</v>
      </c>
      <c r="N9" s="100">
        <f t="shared" si="1"/>
        <v>2207639</v>
      </c>
      <c r="O9" s="100">
        <f t="shared" si="1"/>
        <v>884155</v>
      </c>
      <c r="P9" s="100">
        <f t="shared" si="1"/>
        <v>10062</v>
      </c>
      <c r="Q9" s="100">
        <f t="shared" si="1"/>
        <v>0</v>
      </c>
      <c r="R9" s="100">
        <f t="shared" si="1"/>
        <v>894217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3820480</v>
      </c>
      <c r="X9" s="100">
        <f t="shared" si="1"/>
        <v>5267795</v>
      </c>
      <c r="Y9" s="100">
        <f t="shared" si="1"/>
        <v>-1447315</v>
      </c>
      <c r="Z9" s="137">
        <f>+IF(X9&lt;&gt;0,+(Y9/X9)*100,0)</f>
        <v>-27.474778346537782</v>
      </c>
      <c r="AA9" s="102">
        <f>SUM(AA10:AA14)</f>
        <v>17009041</v>
      </c>
    </row>
    <row r="10" spans="1:27" ht="12.75">
      <c r="A10" s="138" t="s">
        <v>79</v>
      </c>
      <c r="B10" s="136"/>
      <c r="C10" s="155">
        <v>16029542</v>
      </c>
      <c r="D10" s="155"/>
      <c r="E10" s="156">
        <v>7932832</v>
      </c>
      <c r="F10" s="60">
        <v>14047041</v>
      </c>
      <c r="G10" s="60">
        <v>198420</v>
      </c>
      <c r="H10" s="60"/>
      <c r="I10" s="60">
        <v>100000</v>
      </c>
      <c r="J10" s="60">
        <v>298420</v>
      </c>
      <c r="K10" s="60">
        <v>822110</v>
      </c>
      <c r="L10" s="60"/>
      <c r="M10" s="60">
        <v>394387</v>
      </c>
      <c r="N10" s="60">
        <v>1216497</v>
      </c>
      <c r="O10" s="60">
        <v>473669</v>
      </c>
      <c r="P10" s="60">
        <v>10062</v>
      </c>
      <c r="Q10" s="60"/>
      <c r="R10" s="60">
        <v>483731</v>
      </c>
      <c r="S10" s="60"/>
      <c r="T10" s="60"/>
      <c r="U10" s="60"/>
      <c r="V10" s="60"/>
      <c r="W10" s="60">
        <v>1998648</v>
      </c>
      <c r="X10" s="60">
        <v>1994405</v>
      </c>
      <c r="Y10" s="60">
        <v>4243</v>
      </c>
      <c r="Z10" s="140">
        <v>0.21</v>
      </c>
      <c r="AA10" s="62">
        <v>14047041</v>
      </c>
    </row>
    <row r="11" spans="1:27" ht="12.75">
      <c r="A11" s="138" t="s">
        <v>80</v>
      </c>
      <c r="B11" s="136"/>
      <c r="C11" s="155">
        <v>7829606</v>
      </c>
      <c r="D11" s="155"/>
      <c r="E11" s="156">
        <v>16225051</v>
      </c>
      <c r="F11" s="60">
        <v>2800000</v>
      </c>
      <c r="G11" s="60"/>
      <c r="H11" s="60"/>
      <c r="I11" s="60">
        <v>372204</v>
      </c>
      <c r="J11" s="60">
        <v>372204</v>
      </c>
      <c r="K11" s="60"/>
      <c r="L11" s="60">
        <v>893789</v>
      </c>
      <c r="M11" s="60">
        <v>97353</v>
      </c>
      <c r="N11" s="60">
        <v>991142</v>
      </c>
      <c r="O11" s="60">
        <v>410486</v>
      </c>
      <c r="P11" s="60"/>
      <c r="Q11" s="60"/>
      <c r="R11" s="60">
        <v>410486</v>
      </c>
      <c r="S11" s="60"/>
      <c r="T11" s="60"/>
      <c r="U11" s="60"/>
      <c r="V11" s="60"/>
      <c r="W11" s="60">
        <v>1773832</v>
      </c>
      <c r="X11" s="60">
        <v>1852088</v>
      </c>
      <c r="Y11" s="60">
        <v>-78256</v>
      </c>
      <c r="Z11" s="140">
        <v>-4.23</v>
      </c>
      <c r="AA11" s="62">
        <v>2800000</v>
      </c>
    </row>
    <row r="12" spans="1:27" ht="12.75">
      <c r="A12" s="138" t="s">
        <v>81</v>
      </c>
      <c r="B12" s="136"/>
      <c r="C12" s="155">
        <v>2766020</v>
      </c>
      <c r="D12" s="155"/>
      <c r="E12" s="156">
        <v>826835</v>
      </c>
      <c r="F12" s="60">
        <v>162000</v>
      </c>
      <c r="G12" s="60"/>
      <c r="H12" s="60"/>
      <c r="I12" s="60">
        <v>48000</v>
      </c>
      <c r="J12" s="60">
        <v>48000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48000</v>
      </c>
      <c r="X12" s="60">
        <v>68903</v>
      </c>
      <c r="Y12" s="60">
        <v>-20903</v>
      </c>
      <c r="Z12" s="140">
        <v>-30.34</v>
      </c>
      <c r="AA12" s="62">
        <v>162000</v>
      </c>
    </row>
    <row r="13" spans="1:27" ht="12.75">
      <c r="A13" s="138" t="s">
        <v>82</v>
      </c>
      <c r="B13" s="136"/>
      <c r="C13" s="155">
        <v>3644519</v>
      </c>
      <c r="D13" s="155"/>
      <c r="E13" s="156">
        <v>100000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1341669</v>
      </c>
      <c r="Y13" s="60">
        <v>-1341669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>
        <v>128764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10730</v>
      </c>
      <c r="Y14" s="159">
        <v>-10730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105864351</v>
      </c>
      <c r="D15" s="153">
        <f>SUM(D16:D18)</f>
        <v>0</v>
      </c>
      <c r="E15" s="154">
        <f t="shared" si="2"/>
        <v>109903525</v>
      </c>
      <c r="F15" s="100">
        <f t="shared" si="2"/>
        <v>132464096</v>
      </c>
      <c r="G15" s="100">
        <f t="shared" si="2"/>
        <v>3684496</v>
      </c>
      <c r="H15" s="100">
        <f t="shared" si="2"/>
        <v>9201908</v>
      </c>
      <c r="I15" s="100">
        <f t="shared" si="2"/>
        <v>6819960</v>
      </c>
      <c r="J15" s="100">
        <f t="shared" si="2"/>
        <v>19706364</v>
      </c>
      <c r="K15" s="100">
        <f t="shared" si="2"/>
        <v>3699987</v>
      </c>
      <c r="L15" s="100">
        <f t="shared" si="2"/>
        <v>11579927</v>
      </c>
      <c r="M15" s="100">
        <f t="shared" si="2"/>
        <v>9971040</v>
      </c>
      <c r="N15" s="100">
        <f t="shared" si="2"/>
        <v>25250954</v>
      </c>
      <c r="O15" s="100">
        <f t="shared" si="2"/>
        <v>0</v>
      </c>
      <c r="P15" s="100">
        <f t="shared" si="2"/>
        <v>3583007</v>
      </c>
      <c r="Q15" s="100">
        <f t="shared" si="2"/>
        <v>9888281</v>
      </c>
      <c r="R15" s="100">
        <f t="shared" si="2"/>
        <v>13471288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58428606</v>
      </c>
      <c r="X15" s="100">
        <f t="shared" si="2"/>
        <v>68106955</v>
      </c>
      <c r="Y15" s="100">
        <f t="shared" si="2"/>
        <v>-9678349</v>
      </c>
      <c r="Z15" s="137">
        <f>+IF(X15&lt;&gt;0,+(Y15/X15)*100,0)</f>
        <v>-14.210514917309105</v>
      </c>
      <c r="AA15" s="102">
        <f>SUM(AA16:AA18)</f>
        <v>132464096</v>
      </c>
    </row>
    <row r="16" spans="1:27" ht="12.75">
      <c r="A16" s="138" t="s">
        <v>85</v>
      </c>
      <c r="B16" s="136"/>
      <c r="C16" s="155">
        <v>17581319</v>
      </c>
      <c r="D16" s="155"/>
      <c r="E16" s="156">
        <v>32672178</v>
      </c>
      <c r="F16" s="60">
        <v>57299389</v>
      </c>
      <c r="G16" s="60"/>
      <c r="H16" s="60"/>
      <c r="I16" s="60">
        <v>4323867</v>
      </c>
      <c r="J16" s="60">
        <v>4323867</v>
      </c>
      <c r="K16" s="60">
        <v>108163</v>
      </c>
      <c r="L16" s="60">
        <v>965068</v>
      </c>
      <c r="M16" s="60">
        <v>4834964</v>
      </c>
      <c r="N16" s="60">
        <v>5908195</v>
      </c>
      <c r="O16" s="60"/>
      <c r="P16" s="60">
        <v>1522378</v>
      </c>
      <c r="Q16" s="60">
        <v>4235403</v>
      </c>
      <c r="R16" s="60">
        <v>5757781</v>
      </c>
      <c r="S16" s="60"/>
      <c r="T16" s="60"/>
      <c r="U16" s="60"/>
      <c r="V16" s="60"/>
      <c r="W16" s="60">
        <v>15989843</v>
      </c>
      <c r="X16" s="60">
        <v>21604681</v>
      </c>
      <c r="Y16" s="60">
        <v>-5614838</v>
      </c>
      <c r="Z16" s="140">
        <v>-25.99</v>
      </c>
      <c r="AA16" s="62">
        <v>57299389</v>
      </c>
    </row>
    <row r="17" spans="1:27" ht="12.75">
      <c r="A17" s="138" t="s">
        <v>86</v>
      </c>
      <c r="B17" s="136"/>
      <c r="C17" s="155">
        <v>88283032</v>
      </c>
      <c r="D17" s="155"/>
      <c r="E17" s="156">
        <v>77231347</v>
      </c>
      <c r="F17" s="60">
        <v>75164707</v>
      </c>
      <c r="G17" s="60">
        <v>3684496</v>
      </c>
      <c r="H17" s="60">
        <v>9201908</v>
      </c>
      <c r="I17" s="60">
        <v>2496093</v>
      </c>
      <c r="J17" s="60">
        <v>15382497</v>
      </c>
      <c r="K17" s="60">
        <v>3591824</v>
      </c>
      <c r="L17" s="60">
        <v>10614859</v>
      </c>
      <c r="M17" s="60">
        <v>5136076</v>
      </c>
      <c r="N17" s="60">
        <v>19342759</v>
      </c>
      <c r="O17" s="60"/>
      <c r="P17" s="60">
        <v>2060629</v>
      </c>
      <c r="Q17" s="60">
        <v>5652878</v>
      </c>
      <c r="R17" s="60">
        <v>7713507</v>
      </c>
      <c r="S17" s="60"/>
      <c r="T17" s="60"/>
      <c r="U17" s="60"/>
      <c r="V17" s="60"/>
      <c r="W17" s="60">
        <v>42438763</v>
      </c>
      <c r="X17" s="60">
        <v>46502274</v>
      </c>
      <c r="Y17" s="60">
        <v>-4063511</v>
      </c>
      <c r="Z17" s="140">
        <v>-8.74</v>
      </c>
      <c r="AA17" s="62">
        <v>75164707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104807517</v>
      </c>
      <c r="D19" s="153">
        <f>SUM(D20:D23)</f>
        <v>0</v>
      </c>
      <c r="E19" s="154">
        <f t="shared" si="3"/>
        <v>119178826</v>
      </c>
      <c r="F19" s="100">
        <f t="shared" si="3"/>
        <v>102404720</v>
      </c>
      <c r="G19" s="100">
        <f t="shared" si="3"/>
        <v>1542364</v>
      </c>
      <c r="H19" s="100">
        <f t="shared" si="3"/>
        <v>15538188</v>
      </c>
      <c r="I19" s="100">
        <f t="shared" si="3"/>
        <v>2624637</v>
      </c>
      <c r="J19" s="100">
        <f t="shared" si="3"/>
        <v>19705189</v>
      </c>
      <c r="K19" s="100">
        <f t="shared" si="3"/>
        <v>1038667</v>
      </c>
      <c r="L19" s="100">
        <f t="shared" si="3"/>
        <v>7926049</v>
      </c>
      <c r="M19" s="100">
        <f t="shared" si="3"/>
        <v>1035278</v>
      </c>
      <c r="N19" s="100">
        <f t="shared" si="3"/>
        <v>9999994</v>
      </c>
      <c r="O19" s="100">
        <f t="shared" si="3"/>
        <v>8352532</v>
      </c>
      <c r="P19" s="100">
        <f t="shared" si="3"/>
        <v>7955735</v>
      </c>
      <c r="Q19" s="100">
        <f t="shared" si="3"/>
        <v>10358630</v>
      </c>
      <c r="R19" s="100">
        <f t="shared" si="3"/>
        <v>26666897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56372080</v>
      </c>
      <c r="X19" s="100">
        <f t="shared" si="3"/>
        <v>91073585</v>
      </c>
      <c r="Y19" s="100">
        <f t="shared" si="3"/>
        <v>-34701505</v>
      </c>
      <c r="Z19" s="137">
        <f>+IF(X19&lt;&gt;0,+(Y19/X19)*100,0)</f>
        <v>-38.102711120902946</v>
      </c>
      <c r="AA19" s="102">
        <f>SUM(AA20:AA23)</f>
        <v>102404720</v>
      </c>
    </row>
    <row r="20" spans="1:27" ht="12.75">
      <c r="A20" s="138" t="s">
        <v>89</v>
      </c>
      <c r="B20" s="136"/>
      <c r="C20" s="155">
        <v>32283647</v>
      </c>
      <c r="D20" s="155"/>
      <c r="E20" s="156">
        <v>14935706</v>
      </c>
      <c r="F20" s="60">
        <v>10712321</v>
      </c>
      <c r="G20" s="60"/>
      <c r="H20" s="60">
        <v>1949870</v>
      </c>
      <c r="I20" s="60"/>
      <c r="J20" s="60">
        <v>1949870</v>
      </c>
      <c r="K20" s="60">
        <v>1038667</v>
      </c>
      <c r="L20" s="60"/>
      <c r="M20" s="60">
        <v>283309</v>
      </c>
      <c r="N20" s="60">
        <v>1321976</v>
      </c>
      <c r="O20" s="60">
        <v>1305385</v>
      </c>
      <c r="P20" s="60"/>
      <c r="Q20" s="60">
        <v>1012372</v>
      </c>
      <c r="R20" s="60">
        <v>2317757</v>
      </c>
      <c r="S20" s="60"/>
      <c r="T20" s="60"/>
      <c r="U20" s="60"/>
      <c r="V20" s="60"/>
      <c r="W20" s="60">
        <v>5589603</v>
      </c>
      <c r="X20" s="60">
        <v>8577978</v>
      </c>
      <c r="Y20" s="60">
        <v>-2988375</v>
      </c>
      <c r="Z20" s="140">
        <v>-34.84</v>
      </c>
      <c r="AA20" s="62">
        <v>10712321</v>
      </c>
    </row>
    <row r="21" spans="1:27" ht="12.75">
      <c r="A21" s="138" t="s">
        <v>90</v>
      </c>
      <c r="B21" s="136"/>
      <c r="C21" s="155">
        <v>65788126</v>
      </c>
      <c r="D21" s="155"/>
      <c r="E21" s="156">
        <v>98195917</v>
      </c>
      <c r="F21" s="60">
        <v>91034433</v>
      </c>
      <c r="G21" s="60">
        <v>1542364</v>
      </c>
      <c r="H21" s="60">
        <v>13588318</v>
      </c>
      <c r="I21" s="60">
        <v>2266672</v>
      </c>
      <c r="J21" s="60">
        <v>17397354</v>
      </c>
      <c r="K21" s="60"/>
      <c r="L21" s="60">
        <v>7926049</v>
      </c>
      <c r="M21" s="60">
        <v>751969</v>
      </c>
      <c r="N21" s="60">
        <v>8678018</v>
      </c>
      <c r="O21" s="60">
        <v>5421694</v>
      </c>
      <c r="P21" s="60">
        <v>7955735</v>
      </c>
      <c r="Q21" s="60">
        <v>9346258</v>
      </c>
      <c r="R21" s="60">
        <v>22723687</v>
      </c>
      <c r="S21" s="60"/>
      <c r="T21" s="60"/>
      <c r="U21" s="60"/>
      <c r="V21" s="60"/>
      <c r="W21" s="60">
        <v>48799059</v>
      </c>
      <c r="X21" s="60">
        <v>80658337</v>
      </c>
      <c r="Y21" s="60">
        <v>-31859278</v>
      </c>
      <c r="Z21" s="140">
        <v>-39.5</v>
      </c>
      <c r="AA21" s="62">
        <v>91034433</v>
      </c>
    </row>
    <row r="22" spans="1:27" ht="12.75">
      <c r="A22" s="138" t="s">
        <v>91</v>
      </c>
      <c r="B22" s="136"/>
      <c r="C22" s="157">
        <v>25409</v>
      </c>
      <c r="D22" s="157"/>
      <c r="E22" s="158">
        <v>6047203</v>
      </c>
      <c r="F22" s="159"/>
      <c r="G22" s="159"/>
      <c r="H22" s="159"/>
      <c r="I22" s="159">
        <v>357965</v>
      </c>
      <c r="J22" s="159">
        <v>357965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357965</v>
      </c>
      <c r="X22" s="159">
        <v>1837270</v>
      </c>
      <c r="Y22" s="159">
        <v>-1479305</v>
      </c>
      <c r="Z22" s="141">
        <v>-80.52</v>
      </c>
      <c r="AA22" s="225"/>
    </row>
    <row r="23" spans="1:27" ht="12.75">
      <c r="A23" s="138" t="s">
        <v>92</v>
      </c>
      <c r="B23" s="136"/>
      <c r="C23" s="155">
        <v>6710335</v>
      </c>
      <c r="D23" s="155"/>
      <c r="E23" s="156"/>
      <c r="F23" s="60">
        <v>657966</v>
      </c>
      <c r="G23" s="60"/>
      <c r="H23" s="60"/>
      <c r="I23" s="60"/>
      <c r="J23" s="60"/>
      <c r="K23" s="60"/>
      <c r="L23" s="60"/>
      <c r="M23" s="60"/>
      <c r="N23" s="60"/>
      <c r="O23" s="60">
        <v>1625453</v>
      </c>
      <c r="P23" s="60"/>
      <c r="Q23" s="60"/>
      <c r="R23" s="60">
        <v>1625453</v>
      </c>
      <c r="S23" s="60"/>
      <c r="T23" s="60"/>
      <c r="U23" s="60"/>
      <c r="V23" s="60"/>
      <c r="W23" s="60">
        <v>1625453</v>
      </c>
      <c r="X23" s="60"/>
      <c r="Y23" s="60">
        <v>1625453</v>
      </c>
      <c r="Z23" s="140"/>
      <c r="AA23" s="62">
        <v>657966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306804404</v>
      </c>
      <c r="D25" s="217">
        <f>+D5+D9+D15+D19+D24</f>
        <v>0</v>
      </c>
      <c r="E25" s="230">
        <f t="shared" si="4"/>
        <v>275666568</v>
      </c>
      <c r="F25" s="219">
        <f t="shared" si="4"/>
        <v>260588547</v>
      </c>
      <c r="G25" s="219">
        <f t="shared" si="4"/>
        <v>5425280</v>
      </c>
      <c r="H25" s="219">
        <f t="shared" si="4"/>
        <v>24741414</v>
      </c>
      <c r="I25" s="219">
        <f t="shared" si="4"/>
        <v>9997027</v>
      </c>
      <c r="J25" s="219">
        <f t="shared" si="4"/>
        <v>40163721</v>
      </c>
      <c r="K25" s="219">
        <f t="shared" si="4"/>
        <v>6588635</v>
      </c>
      <c r="L25" s="219">
        <f t="shared" si="4"/>
        <v>20412655</v>
      </c>
      <c r="M25" s="219">
        <f t="shared" si="4"/>
        <v>11527812</v>
      </c>
      <c r="N25" s="219">
        <f t="shared" si="4"/>
        <v>38529102</v>
      </c>
      <c r="O25" s="219">
        <f t="shared" si="4"/>
        <v>9236687</v>
      </c>
      <c r="P25" s="219">
        <f t="shared" si="4"/>
        <v>11548804</v>
      </c>
      <c r="Q25" s="219">
        <f t="shared" si="4"/>
        <v>20542911</v>
      </c>
      <c r="R25" s="219">
        <f t="shared" si="4"/>
        <v>41328402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120021225</v>
      </c>
      <c r="X25" s="219">
        <f t="shared" si="4"/>
        <v>168562565</v>
      </c>
      <c r="Y25" s="219">
        <f t="shared" si="4"/>
        <v>-48541340</v>
      </c>
      <c r="Z25" s="231">
        <f>+IF(X25&lt;&gt;0,+(Y25/X25)*100,0)</f>
        <v>-28.79722434219009</v>
      </c>
      <c r="AA25" s="232">
        <f>+AA5+AA9+AA15+AA19+AA24</f>
        <v>260588547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141049137</v>
      </c>
      <c r="D28" s="155"/>
      <c r="E28" s="156">
        <v>201109608</v>
      </c>
      <c r="F28" s="60">
        <v>215197281</v>
      </c>
      <c r="G28" s="60">
        <v>6105172</v>
      </c>
      <c r="H28" s="60">
        <v>24372045</v>
      </c>
      <c r="I28" s="60">
        <v>8936948</v>
      </c>
      <c r="J28" s="60">
        <v>39414165</v>
      </c>
      <c r="K28" s="60">
        <v>5452601</v>
      </c>
      <c r="L28" s="60">
        <v>19505976</v>
      </c>
      <c r="M28" s="60">
        <v>9092873</v>
      </c>
      <c r="N28" s="60">
        <v>34051450</v>
      </c>
      <c r="O28" s="60">
        <v>5227100</v>
      </c>
      <c r="P28" s="60">
        <v>8117312</v>
      </c>
      <c r="Q28" s="60">
        <v>12329505</v>
      </c>
      <c r="R28" s="60">
        <v>25673917</v>
      </c>
      <c r="S28" s="60"/>
      <c r="T28" s="60"/>
      <c r="U28" s="60"/>
      <c r="V28" s="60"/>
      <c r="W28" s="60">
        <v>99139532</v>
      </c>
      <c r="X28" s="60">
        <v>185150000</v>
      </c>
      <c r="Y28" s="60">
        <v>-86010468</v>
      </c>
      <c r="Z28" s="140">
        <v>-46.45</v>
      </c>
      <c r="AA28" s="155">
        <v>215197281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>
        <v>196139</v>
      </c>
      <c r="P29" s="60">
        <v>3431492</v>
      </c>
      <c r="Q29" s="60">
        <v>3421430</v>
      </c>
      <c r="R29" s="60">
        <v>7049061</v>
      </c>
      <c r="S29" s="60"/>
      <c r="T29" s="60"/>
      <c r="U29" s="60"/>
      <c r="V29" s="60"/>
      <c r="W29" s="60">
        <v>7049061</v>
      </c>
      <c r="X29" s="60"/>
      <c r="Y29" s="60">
        <v>7049061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141049137</v>
      </c>
      <c r="D32" s="210">
        <f>SUM(D28:D31)</f>
        <v>0</v>
      </c>
      <c r="E32" s="211">
        <f t="shared" si="5"/>
        <v>201109608</v>
      </c>
      <c r="F32" s="77">
        <f t="shared" si="5"/>
        <v>215197281</v>
      </c>
      <c r="G32" s="77">
        <f t="shared" si="5"/>
        <v>6105172</v>
      </c>
      <c r="H32" s="77">
        <f t="shared" si="5"/>
        <v>24372045</v>
      </c>
      <c r="I32" s="77">
        <f t="shared" si="5"/>
        <v>8936948</v>
      </c>
      <c r="J32" s="77">
        <f t="shared" si="5"/>
        <v>39414165</v>
      </c>
      <c r="K32" s="77">
        <f t="shared" si="5"/>
        <v>5452601</v>
      </c>
      <c r="L32" s="77">
        <f t="shared" si="5"/>
        <v>19505976</v>
      </c>
      <c r="M32" s="77">
        <f t="shared" si="5"/>
        <v>9092873</v>
      </c>
      <c r="N32" s="77">
        <f t="shared" si="5"/>
        <v>34051450</v>
      </c>
      <c r="O32" s="77">
        <f t="shared" si="5"/>
        <v>5423239</v>
      </c>
      <c r="P32" s="77">
        <f t="shared" si="5"/>
        <v>11548804</v>
      </c>
      <c r="Q32" s="77">
        <f t="shared" si="5"/>
        <v>15750935</v>
      </c>
      <c r="R32" s="77">
        <f t="shared" si="5"/>
        <v>32722978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106188593</v>
      </c>
      <c r="X32" s="77">
        <f t="shared" si="5"/>
        <v>185150000</v>
      </c>
      <c r="Y32" s="77">
        <f t="shared" si="5"/>
        <v>-78961407</v>
      </c>
      <c r="Z32" s="212">
        <f>+IF(X32&lt;&gt;0,+(Y32/X32)*100,0)</f>
        <v>-42.64726275992439</v>
      </c>
      <c r="AA32" s="79">
        <f>SUM(AA28:AA31)</f>
        <v>215197281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76534677</v>
      </c>
      <c r="D34" s="155"/>
      <c r="E34" s="156">
        <v>41515113</v>
      </c>
      <c r="F34" s="60">
        <v>45391266</v>
      </c>
      <c r="G34" s="60">
        <v>-679892</v>
      </c>
      <c r="H34" s="60">
        <v>369369</v>
      </c>
      <c r="I34" s="60">
        <v>1060079</v>
      </c>
      <c r="J34" s="60">
        <v>749556</v>
      </c>
      <c r="K34" s="60"/>
      <c r="L34" s="60"/>
      <c r="M34" s="60">
        <v>-749556</v>
      </c>
      <c r="N34" s="60">
        <v>-749556</v>
      </c>
      <c r="O34" s="60"/>
      <c r="P34" s="60"/>
      <c r="Q34" s="60"/>
      <c r="R34" s="60"/>
      <c r="S34" s="60"/>
      <c r="T34" s="60"/>
      <c r="U34" s="60"/>
      <c r="V34" s="60"/>
      <c r="W34" s="60"/>
      <c r="X34" s="60">
        <v>90516567</v>
      </c>
      <c r="Y34" s="60">
        <v>-90516567</v>
      </c>
      <c r="Z34" s="140">
        <v>-100</v>
      </c>
      <c r="AA34" s="62">
        <v>45391266</v>
      </c>
    </row>
    <row r="35" spans="1:27" ht="12.75">
      <c r="A35" s="237" t="s">
        <v>53</v>
      </c>
      <c r="B35" s="136"/>
      <c r="C35" s="155">
        <v>89220590</v>
      </c>
      <c r="D35" s="155"/>
      <c r="E35" s="156">
        <v>33041847</v>
      </c>
      <c r="F35" s="60"/>
      <c r="G35" s="60"/>
      <c r="H35" s="60"/>
      <c r="I35" s="60"/>
      <c r="J35" s="60"/>
      <c r="K35" s="60">
        <v>1136034</v>
      </c>
      <c r="L35" s="60">
        <v>906679</v>
      </c>
      <c r="M35" s="60">
        <v>3184495</v>
      </c>
      <c r="N35" s="60">
        <v>5227208</v>
      </c>
      <c r="O35" s="60">
        <v>3813448</v>
      </c>
      <c r="P35" s="60"/>
      <c r="Q35" s="60">
        <v>4791976</v>
      </c>
      <c r="R35" s="60">
        <v>8605424</v>
      </c>
      <c r="S35" s="60"/>
      <c r="T35" s="60"/>
      <c r="U35" s="60"/>
      <c r="V35" s="60"/>
      <c r="W35" s="60">
        <v>13832632</v>
      </c>
      <c r="X35" s="60"/>
      <c r="Y35" s="60">
        <v>13832632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306804404</v>
      </c>
      <c r="D36" s="222">
        <f>SUM(D32:D35)</f>
        <v>0</v>
      </c>
      <c r="E36" s="218">
        <f t="shared" si="6"/>
        <v>275666568</v>
      </c>
      <c r="F36" s="220">
        <f t="shared" si="6"/>
        <v>260588547</v>
      </c>
      <c r="G36" s="220">
        <f t="shared" si="6"/>
        <v>5425280</v>
      </c>
      <c r="H36" s="220">
        <f t="shared" si="6"/>
        <v>24741414</v>
      </c>
      <c r="I36" s="220">
        <f t="shared" si="6"/>
        <v>9997027</v>
      </c>
      <c r="J36" s="220">
        <f t="shared" si="6"/>
        <v>40163721</v>
      </c>
      <c r="K36" s="220">
        <f t="shared" si="6"/>
        <v>6588635</v>
      </c>
      <c r="L36" s="220">
        <f t="shared" si="6"/>
        <v>20412655</v>
      </c>
      <c r="M36" s="220">
        <f t="shared" si="6"/>
        <v>11527812</v>
      </c>
      <c r="N36" s="220">
        <f t="shared" si="6"/>
        <v>38529102</v>
      </c>
      <c r="O36" s="220">
        <f t="shared" si="6"/>
        <v>9236687</v>
      </c>
      <c r="P36" s="220">
        <f t="shared" si="6"/>
        <v>11548804</v>
      </c>
      <c r="Q36" s="220">
        <f t="shared" si="6"/>
        <v>20542911</v>
      </c>
      <c r="R36" s="220">
        <f t="shared" si="6"/>
        <v>41328402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120021225</v>
      </c>
      <c r="X36" s="220">
        <f t="shared" si="6"/>
        <v>275666567</v>
      </c>
      <c r="Y36" s="220">
        <f t="shared" si="6"/>
        <v>-155645342</v>
      </c>
      <c r="Z36" s="221">
        <f>+IF(X36&lt;&gt;0,+(Y36/X36)*100,0)</f>
        <v>-56.461450401419185</v>
      </c>
      <c r="AA36" s="239">
        <f>SUM(AA32:AA35)</f>
        <v>260588547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44572895</v>
      </c>
      <c r="D6" s="155"/>
      <c r="E6" s="59">
        <v>2072000</v>
      </c>
      <c r="F6" s="60">
        <v>2072000</v>
      </c>
      <c r="G6" s="60">
        <v>32313105</v>
      </c>
      <c r="H6" s="60">
        <v>37650497</v>
      </c>
      <c r="I6" s="60">
        <v>44572895</v>
      </c>
      <c r="J6" s="60">
        <v>44572895</v>
      </c>
      <c r="K6" s="60">
        <v>44064027</v>
      </c>
      <c r="L6" s="60">
        <v>49632491</v>
      </c>
      <c r="M6" s="60">
        <v>52597073</v>
      </c>
      <c r="N6" s="60">
        <v>52597073</v>
      </c>
      <c r="O6" s="60">
        <v>36780556</v>
      </c>
      <c r="P6" s="60">
        <v>59353636</v>
      </c>
      <c r="Q6" s="60">
        <v>485917</v>
      </c>
      <c r="R6" s="60">
        <v>485917</v>
      </c>
      <c r="S6" s="60"/>
      <c r="T6" s="60"/>
      <c r="U6" s="60"/>
      <c r="V6" s="60"/>
      <c r="W6" s="60">
        <v>485917</v>
      </c>
      <c r="X6" s="60">
        <v>1554000</v>
      </c>
      <c r="Y6" s="60">
        <v>-1068083</v>
      </c>
      <c r="Z6" s="140">
        <v>-68.73</v>
      </c>
      <c r="AA6" s="62">
        <v>2072000</v>
      </c>
    </row>
    <row r="7" spans="1:27" ht="12.75">
      <c r="A7" s="249" t="s">
        <v>144</v>
      </c>
      <c r="B7" s="182"/>
      <c r="C7" s="155"/>
      <c r="D7" s="155"/>
      <c r="E7" s="59">
        <v>38482494</v>
      </c>
      <c r="F7" s="60">
        <v>43822494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80363885</v>
      </c>
      <c r="R7" s="60">
        <v>80363885</v>
      </c>
      <c r="S7" s="60"/>
      <c r="T7" s="60"/>
      <c r="U7" s="60"/>
      <c r="V7" s="60"/>
      <c r="W7" s="60">
        <v>80363885</v>
      </c>
      <c r="X7" s="60">
        <v>32866871</v>
      </c>
      <c r="Y7" s="60">
        <v>47497014</v>
      </c>
      <c r="Z7" s="140">
        <v>144.51</v>
      </c>
      <c r="AA7" s="62">
        <v>43822494</v>
      </c>
    </row>
    <row r="8" spans="1:27" ht="12.75">
      <c r="A8" s="249" t="s">
        <v>145</v>
      </c>
      <c r="B8" s="182"/>
      <c r="C8" s="155">
        <v>395096860</v>
      </c>
      <c r="D8" s="155"/>
      <c r="E8" s="59">
        <v>489882557</v>
      </c>
      <c r="F8" s="60">
        <v>395097091</v>
      </c>
      <c r="G8" s="60">
        <v>1067700757</v>
      </c>
      <c r="H8" s="60">
        <v>719035234</v>
      </c>
      <c r="I8" s="60">
        <v>707524562</v>
      </c>
      <c r="J8" s="60">
        <v>707524562</v>
      </c>
      <c r="K8" s="60">
        <v>764768827</v>
      </c>
      <c r="L8" s="60">
        <v>470972311</v>
      </c>
      <c r="M8" s="60">
        <v>417828486</v>
      </c>
      <c r="N8" s="60">
        <v>417828486</v>
      </c>
      <c r="O8" s="60">
        <v>464855389</v>
      </c>
      <c r="P8" s="60">
        <v>472061083</v>
      </c>
      <c r="Q8" s="60">
        <v>474085332</v>
      </c>
      <c r="R8" s="60">
        <v>474085332</v>
      </c>
      <c r="S8" s="60"/>
      <c r="T8" s="60"/>
      <c r="U8" s="60"/>
      <c r="V8" s="60"/>
      <c r="W8" s="60">
        <v>474085332</v>
      </c>
      <c r="X8" s="60">
        <v>296322818</v>
      </c>
      <c r="Y8" s="60">
        <v>177762514</v>
      </c>
      <c r="Z8" s="140">
        <v>59.99</v>
      </c>
      <c r="AA8" s="62">
        <v>395097091</v>
      </c>
    </row>
    <row r="9" spans="1:27" ht="12.75">
      <c r="A9" s="249" t="s">
        <v>146</v>
      </c>
      <c r="B9" s="182"/>
      <c r="C9" s="155">
        <v>53591406</v>
      </c>
      <c r="D9" s="155"/>
      <c r="E9" s="59">
        <v>68250120</v>
      </c>
      <c r="F9" s="60">
        <v>53591526</v>
      </c>
      <c r="G9" s="60">
        <v>85250927</v>
      </c>
      <c r="H9" s="60">
        <v>45185798</v>
      </c>
      <c r="I9" s="60">
        <v>51619633</v>
      </c>
      <c r="J9" s="60">
        <v>51619633</v>
      </c>
      <c r="K9" s="60">
        <v>29803080</v>
      </c>
      <c r="L9" s="60">
        <v>44299945</v>
      </c>
      <c r="M9" s="60">
        <v>75319183</v>
      </c>
      <c r="N9" s="60">
        <v>75319183</v>
      </c>
      <c r="O9" s="60">
        <v>60662466</v>
      </c>
      <c r="P9" s="60">
        <v>40708940</v>
      </c>
      <c r="Q9" s="60">
        <v>49930217</v>
      </c>
      <c r="R9" s="60">
        <v>49930217</v>
      </c>
      <c r="S9" s="60"/>
      <c r="T9" s="60"/>
      <c r="U9" s="60"/>
      <c r="V9" s="60"/>
      <c r="W9" s="60">
        <v>49930217</v>
      </c>
      <c r="X9" s="60">
        <v>40193645</v>
      </c>
      <c r="Y9" s="60">
        <v>9736572</v>
      </c>
      <c r="Z9" s="140">
        <v>24.22</v>
      </c>
      <c r="AA9" s="62">
        <v>53591526</v>
      </c>
    </row>
    <row r="10" spans="1:27" ht="12.75">
      <c r="A10" s="249" t="s">
        <v>147</v>
      </c>
      <c r="B10" s="182"/>
      <c r="C10" s="155">
        <v>7922</v>
      </c>
      <c r="D10" s="155"/>
      <c r="E10" s="59">
        <v>11000</v>
      </c>
      <c r="F10" s="60">
        <v>7922</v>
      </c>
      <c r="G10" s="159"/>
      <c r="H10" s="159"/>
      <c r="I10" s="159"/>
      <c r="J10" s="60"/>
      <c r="K10" s="159"/>
      <c r="L10" s="159">
        <v>7062</v>
      </c>
      <c r="M10" s="60">
        <v>6885</v>
      </c>
      <c r="N10" s="159">
        <v>6885</v>
      </c>
      <c r="O10" s="159">
        <v>6707</v>
      </c>
      <c r="P10" s="159">
        <v>6527</v>
      </c>
      <c r="Q10" s="60">
        <v>6346</v>
      </c>
      <c r="R10" s="159">
        <v>6346</v>
      </c>
      <c r="S10" s="159"/>
      <c r="T10" s="60"/>
      <c r="U10" s="159"/>
      <c r="V10" s="159"/>
      <c r="W10" s="159">
        <v>6346</v>
      </c>
      <c r="X10" s="60">
        <v>5942</v>
      </c>
      <c r="Y10" s="159">
        <v>404</v>
      </c>
      <c r="Z10" s="141">
        <v>6.8</v>
      </c>
      <c r="AA10" s="225">
        <v>7922</v>
      </c>
    </row>
    <row r="11" spans="1:27" ht="12.75">
      <c r="A11" s="249" t="s">
        <v>148</v>
      </c>
      <c r="B11" s="182"/>
      <c r="C11" s="155">
        <v>13380566</v>
      </c>
      <c r="D11" s="155"/>
      <c r="E11" s="59">
        <v>13118081</v>
      </c>
      <c r="F11" s="60">
        <v>13380647</v>
      </c>
      <c r="G11" s="60">
        <v>13475368</v>
      </c>
      <c r="H11" s="60">
        <v>11828140</v>
      </c>
      <c r="I11" s="60">
        <v>13380566</v>
      </c>
      <c r="J11" s="60">
        <v>13380566</v>
      </c>
      <c r="K11" s="60">
        <v>14938623</v>
      </c>
      <c r="L11" s="60">
        <v>14860009</v>
      </c>
      <c r="M11" s="60">
        <v>14506037</v>
      </c>
      <c r="N11" s="60">
        <v>14506037</v>
      </c>
      <c r="O11" s="60">
        <v>16189745</v>
      </c>
      <c r="P11" s="60">
        <v>15222459</v>
      </c>
      <c r="Q11" s="60">
        <v>13784721</v>
      </c>
      <c r="R11" s="60">
        <v>13784721</v>
      </c>
      <c r="S11" s="60"/>
      <c r="T11" s="60"/>
      <c r="U11" s="60"/>
      <c r="V11" s="60"/>
      <c r="W11" s="60">
        <v>13784721</v>
      </c>
      <c r="X11" s="60">
        <v>10035485</v>
      </c>
      <c r="Y11" s="60">
        <v>3749236</v>
      </c>
      <c r="Z11" s="140">
        <v>37.36</v>
      </c>
      <c r="AA11" s="62">
        <v>13380647</v>
      </c>
    </row>
    <row r="12" spans="1:27" ht="12.75">
      <c r="A12" s="250" t="s">
        <v>56</v>
      </c>
      <c r="B12" s="251"/>
      <c r="C12" s="168">
        <f aca="true" t="shared" si="0" ref="C12:Y12">SUM(C6:C11)</f>
        <v>506649649</v>
      </c>
      <c r="D12" s="168">
        <f>SUM(D6:D11)</f>
        <v>0</v>
      </c>
      <c r="E12" s="72">
        <f t="shared" si="0"/>
        <v>611816252</v>
      </c>
      <c r="F12" s="73">
        <f t="shared" si="0"/>
        <v>507971680</v>
      </c>
      <c r="G12" s="73">
        <f t="shared" si="0"/>
        <v>1198740157</v>
      </c>
      <c r="H12" s="73">
        <f t="shared" si="0"/>
        <v>813699669</v>
      </c>
      <c r="I12" s="73">
        <f t="shared" si="0"/>
        <v>817097656</v>
      </c>
      <c r="J12" s="73">
        <f t="shared" si="0"/>
        <v>817097656</v>
      </c>
      <c r="K12" s="73">
        <f t="shared" si="0"/>
        <v>853574557</v>
      </c>
      <c r="L12" s="73">
        <f t="shared" si="0"/>
        <v>579771818</v>
      </c>
      <c r="M12" s="73">
        <f t="shared" si="0"/>
        <v>560257664</v>
      </c>
      <c r="N12" s="73">
        <f t="shared" si="0"/>
        <v>560257664</v>
      </c>
      <c r="O12" s="73">
        <f t="shared" si="0"/>
        <v>578494863</v>
      </c>
      <c r="P12" s="73">
        <f t="shared" si="0"/>
        <v>587352645</v>
      </c>
      <c r="Q12" s="73">
        <f t="shared" si="0"/>
        <v>618656418</v>
      </c>
      <c r="R12" s="73">
        <f t="shared" si="0"/>
        <v>618656418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618656418</v>
      </c>
      <c r="X12" s="73">
        <f t="shared" si="0"/>
        <v>380978761</v>
      </c>
      <c r="Y12" s="73">
        <f t="shared" si="0"/>
        <v>237677657</v>
      </c>
      <c r="Z12" s="170">
        <f>+IF(X12&lt;&gt;0,+(Y12/X12)*100,0)</f>
        <v>62.386064875674265</v>
      </c>
      <c r="AA12" s="74">
        <f>SUM(AA6:AA11)</f>
        <v>507971680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275974000</v>
      </c>
      <c r="D17" s="155"/>
      <c r="E17" s="59">
        <v>265125000</v>
      </c>
      <c r="F17" s="60">
        <v>275974000</v>
      </c>
      <c r="G17" s="60">
        <v>413062905</v>
      </c>
      <c r="H17" s="60">
        <v>275974000</v>
      </c>
      <c r="I17" s="60">
        <v>275974000</v>
      </c>
      <c r="J17" s="60">
        <v>275974000</v>
      </c>
      <c r="K17" s="60">
        <v>275974000</v>
      </c>
      <c r="L17" s="60">
        <v>275974000</v>
      </c>
      <c r="M17" s="60">
        <v>275974000</v>
      </c>
      <c r="N17" s="60">
        <v>275974000</v>
      </c>
      <c r="O17" s="60">
        <v>275974000</v>
      </c>
      <c r="P17" s="60">
        <v>275974000</v>
      </c>
      <c r="Q17" s="60">
        <v>275974000</v>
      </c>
      <c r="R17" s="60">
        <v>275974000</v>
      </c>
      <c r="S17" s="60"/>
      <c r="T17" s="60"/>
      <c r="U17" s="60"/>
      <c r="V17" s="60"/>
      <c r="W17" s="60">
        <v>275974000</v>
      </c>
      <c r="X17" s="60">
        <v>206980500</v>
      </c>
      <c r="Y17" s="60">
        <v>68993500</v>
      </c>
      <c r="Z17" s="140">
        <v>33.33</v>
      </c>
      <c r="AA17" s="62">
        <v>275974000</v>
      </c>
    </row>
    <row r="18" spans="1:27" ht="12.75">
      <c r="A18" s="249" t="s">
        <v>153</v>
      </c>
      <c r="B18" s="182"/>
      <c r="C18" s="155">
        <v>346321226</v>
      </c>
      <c r="D18" s="155"/>
      <c r="E18" s="59">
        <v>421324163</v>
      </c>
      <c r="F18" s="60">
        <v>346321389</v>
      </c>
      <c r="G18" s="60"/>
      <c r="H18" s="60">
        <v>346156138</v>
      </c>
      <c r="I18" s="60">
        <v>346156138</v>
      </c>
      <c r="J18" s="60">
        <v>346156138</v>
      </c>
      <c r="K18" s="60">
        <v>346156138</v>
      </c>
      <c r="L18" s="60">
        <v>346321226</v>
      </c>
      <c r="M18" s="60">
        <v>346321226</v>
      </c>
      <c r="N18" s="60">
        <v>346321226</v>
      </c>
      <c r="O18" s="60">
        <v>346321226</v>
      </c>
      <c r="P18" s="60">
        <v>346321226</v>
      </c>
      <c r="Q18" s="60">
        <v>346321226</v>
      </c>
      <c r="R18" s="60">
        <v>346321226</v>
      </c>
      <c r="S18" s="60"/>
      <c r="T18" s="60"/>
      <c r="U18" s="60"/>
      <c r="V18" s="60"/>
      <c r="W18" s="60">
        <v>346321226</v>
      </c>
      <c r="X18" s="60">
        <v>259741042</v>
      </c>
      <c r="Y18" s="60">
        <v>86580184</v>
      </c>
      <c r="Z18" s="140">
        <v>33.33</v>
      </c>
      <c r="AA18" s="62">
        <v>346321389</v>
      </c>
    </row>
    <row r="19" spans="1:27" ht="12.75">
      <c r="A19" s="249" t="s">
        <v>154</v>
      </c>
      <c r="B19" s="182"/>
      <c r="C19" s="155">
        <v>7275444252</v>
      </c>
      <c r="D19" s="155"/>
      <c r="E19" s="59">
        <v>3925099511</v>
      </c>
      <c r="F19" s="60">
        <v>7177813763</v>
      </c>
      <c r="G19" s="60">
        <v>4146877323</v>
      </c>
      <c r="H19" s="60">
        <v>7700740369</v>
      </c>
      <c r="I19" s="60">
        <v>7670835715</v>
      </c>
      <c r="J19" s="60">
        <v>7670835715</v>
      </c>
      <c r="K19" s="60">
        <v>7604834681</v>
      </c>
      <c r="L19" s="60">
        <v>7230393339</v>
      </c>
      <c r="M19" s="60">
        <v>7151765246</v>
      </c>
      <c r="N19" s="60">
        <v>7151765246</v>
      </c>
      <c r="O19" s="60">
        <v>7123292284</v>
      </c>
      <c r="P19" s="60">
        <v>7088751220</v>
      </c>
      <c r="Q19" s="60">
        <v>7064461001</v>
      </c>
      <c r="R19" s="60">
        <v>7064461001</v>
      </c>
      <c r="S19" s="60"/>
      <c r="T19" s="60"/>
      <c r="U19" s="60"/>
      <c r="V19" s="60"/>
      <c r="W19" s="60">
        <v>7064461001</v>
      </c>
      <c r="X19" s="60">
        <v>5383360322</v>
      </c>
      <c r="Y19" s="60">
        <v>1681100679</v>
      </c>
      <c r="Z19" s="140">
        <v>31.23</v>
      </c>
      <c r="AA19" s="62">
        <v>7177813763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8539564</v>
      </c>
      <c r="D22" s="155"/>
      <c r="E22" s="59">
        <v>6138321</v>
      </c>
      <c r="F22" s="60">
        <v>8539885</v>
      </c>
      <c r="G22" s="60"/>
      <c r="H22" s="60">
        <v>4715395</v>
      </c>
      <c r="I22" s="60">
        <v>4497043</v>
      </c>
      <c r="J22" s="60">
        <v>4497043</v>
      </c>
      <c r="K22" s="60">
        <v>4086304</v>
      </c>
      <c r="L22" s="60">
        <v>7910474</v>
      </c>
      <c r="M22" s="60">
        <v>7413550</v>
      </c>
      <c r="N22" s="60">
        <v>7413550</v>
      </c>
      <c r="O22" s="60">
        <v>7221929</v>
      </c>
      <c r="P22" s="60">
        <v>7062351</v>
      </c>
      <c r="Q22" s="60">
        <v>6870497</v>
      </c>
      <c r="R22" s="60">
        <v>6870497</v>
      </c>
      <c r="S22" s="60"/>
      <c r="T22" s="60"/>
      <c r="U22" s="60"/>
      <c r="V22" s="60"/>
      <c r="W22" s="60">
        <v>6870497</v>
      </c>
      <c r="X22" s="60">
        <v>6404914</v>
      </c>
      <c r="Y22" s="60">
        <v>465583</v>
      </c>
      <c r="Z22" s="140">
        <v>7.27</v>
      </c>
      <c r="AA22" s="62">
        <v>8539885</v>
      </c>
    </row>
    <row r="23" spans="1:27" ht="12.75">
      <c r="A23" s="249" t="s">
        <v>158</v>
      </c>
      <c r="B23" s="182"/>
      <c r="C23" s="155">
        <v>6326820</v>
      </c>
      <c r="D23" s="155"/>
      <c r="E23" s="59">
        <v>3024899</v>
      </c>
      <c r="F23" s="60">
        <v>6326719</v>
      </c>
      <c r="G23" s="159"/>
      <c r="H23" s="159">
        <v>5970483</v>
      </c>
      <c r="I23" s="159">
        <v>5970483</v>
      </c>
      <c r="J23" s="60">
        <v>5970483</v>
      </c>
      <c r="K23" s="159">
        <v>5970483</v>
      </c>
      <c r="L23" s="159">
        <v>6326820</v>
      </c>
      <c r="M23" s="60">
        <v>6326820</v>
      </c>
      <c r="N23" s="159">
        <v>6326820</v>
      </c>
      <c r="O23" s="159">
        <v>6326820</v>
      </c>
      <c r="P23" s="159">
        <v>6326820</v>
      </c>
      <c r="Q23" s="60">
        <v>6326820</v>
      </c>
      <c r="R23" s="159">
        <v>6326820</v>
      </c>
      <c r="S23" s="159"/>
      <c r="T23" s="60"/>
      <c r="U23" s="159"/>
      <c r="V23" s="159"/>
      <c r="W23" s="159">
        <v>6326820</v>
      </c>
      <c r="X23" s="60">
        <v>4745039</v>
      </c>
      <c r="Y23" s="159">
        <v>1581781</v>
      </c>
      <c r="Z23" s="141">
        <v>33.34</v>
      </c>
      <c r="AA23" s="225">
        <v>6326719</v>
      </c>
    </row>
    <row r="24" spans="1:27" ht="12.75">
      <c r="A24" s="250" t="s">
        <v>57</v>
      </c>
      <c r="B24" s="253"/>
      <c r="C24" s="168">
        <f aca="true" t="shared" si="1" ref="C24:Y24">SUM(C15:C23)</f>
        <v>7912605862</v>
      </c>
      <c r="D24" s="168">
        <f>SUM(D15:D23)</f>
        <v>0</v>
      </c>
      <c r="E24" s="76">
        <f t="shared" si="1"/>
        <v>4620711894</v>
      </c>
      <c r="F24" s="77">
        <f t="shared" si="1"/>
        <v>7814975756</v>
      </c>
      <c r="G24" s="77">
        <f t="shared" si="1"/>
        <v>4559940228</v>
      </c>
      <c r="H24" s="77">
        <f t="shared" si="1"/>
        <v>8333556385</v>
      </c>
      <c r="I24" s="77">
        <f t="shared" si="1"/>
        <v>8303433379</v>
      </c>
      <c r="J24" s="77">
        <f t="shared" si="1"/>
        <v>8303433379</v>
      </c>
      <c r="K24" s="77">
        <f t="shared" si="1"/>
        <v>8237021606</v>
      </c>
      <c r="L24" s="77">
        <f t="shared" si="1"/>
        <v>7866925859</v>
      </c>
      <c r="M24" s="77">
        <f t="shared" si="1"/>
        <v>7787800842</v>
      </c>
      <c r="N24" s="77">
        <f t="shared" si="1"/>
        <v>7787800842</v>
      </c>
      <c r="O24" s="77">
        <f t="shared" si="1"/>
        <v>7759136259</v>
      </c>
      <c r="P24" s="77">
        <f t="shared" si="1"/>
        <v>7724435617</v>
      </c>
      <c r="Q24" s="77">
        <f t="shared" si="1"/>
        <v>7699953544</v>
      </c>
      <c r="R24" s="77">
        <f t="shared" si="1"/>
        <v>7699953544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7699953544</v>
      </c>
      <c r="X24" s="77">
        <f t="shared" si="1"/>
        <v>5861231817</v>
      </c>
      <c r="Y24" s="77">
        <f t="shared" si="1"/>
        <v>1838721727</v>
      </c>
      <c r="Z24" s="212">
        <f>+IF(X24&lt;&gt;0,+(Y24/X24)*100,0)</f>
        <v>31.370909467647152</v>
      </c>
      <c r="AA24" s="79">
        <f>SUM(AA15:AA23)</f>
        <v>7814975756</v>
      </c>
    </row>
    <row r="25" spans="1:27" ht="12.75">
      <c r="A25" s="250" t="s">
        <v>159</v>
      </c>
      <c r="B25" s="251"/>
      <c r="C25" s="168">
        <f aca="true" t="shared" si="2" ref="C25:Y25">+C12+C24</f>
        <v>8419255511</v>
      </c>
      <c r="D25" s="168">
        <f>+D12+D24</f>
        <v>0</v>
      </c>
      <c r="E25" s="72">
        <f t="shared" si="2"/>
        <v>5232528146</v>
      </c>
      <c r="F25" s="73">
        <f t="shared" si="2"/>
        <v>8322947436</v>
      </c>
      <c r="G25" s="73">
        <f t="shared" si="2"/>
        <v>5758680385</v>
      </c>
      <c r="H25" s="73">
        <f t="shared" si="2"/>
        <v>9147256054</v>
      </c>
      <c r="I25" s="73">
        <f t="shared" si="2"/>
        <v>9120531035</v>
      </c>
      <c r="J25" s="73">
        <f t="shared" si="2"/>
        <v>9120531035</v>
      </c>
      <c r="K25" s="73">
        <f t="shared" si="2"/>
        <v>9090596163</v>
      </c>
      <c r="L25" s="73">
        <f t="shared" si="2"/>
        <v>8446697677</v>
      </c>
      <c r="M25" s="73">
        <f t="shared" si="2"/>
        <v>8348058506</v>
      </c>
      <c r="N25" s="73">
        <f t="shared" si="2"/>
        <v>8348058506</v>
      </c>
      <c r="O25" s="73">
        <f t="shared" si="2"/>
        <v>8337631122</v>
      </c>
      <c r="P25" s="73">
        <f t="shared" si="2"/>
        <v>8311788262</v>
      </c>
      <c r="Q25" s="73">
        <f t="shared" si="2"/>
        <v>8318609962</v>
      </c>
      <c r="R25" s="73">
        <f t="shared" si="2"/>
        <v>8318609962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8318609962</v>
      </c>
      <c r="X25" s="73">
        <f t="shared" si="2"/>
        <v>6242210578</v>
      </c>
      <c r="Y25" s="73">
        <f t="shared" si="2"/>
        <v>2076399384</v>
      </c>
      <c r="Z25" s="170">
        <f>+IF(X25&lt;&gt;0,+(Y25/X25)*100,0)</f>
        <v>33.263847126818284</v>
      </c>
      <c r="AA25" s="74">
        <f>+AA12+AA24</f>
        <v>8322947436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1458104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61849854</v>
      </c>
      <c r="D30" s="155"/>
      <c r="E30" s="59">
        <v>32192064</v>
      </c>
      <c r="F30" s="60">
        <v>29375132</v>
      </c>
      <c r="G30" s="60">
        <v>475981270</v>
      </c>
      <c r="H30" s="60">
        <v>29375168</v>
      </c>
      <c r="I30" s="60">
        <v>29440862</v>
      </c>
      <c r="J30" s="60">
        <v>29440862</v>
      </c>
      <c r="K30" s="60">
        <v>27643538</v>
      </c>
      <c r="L30" s="60">
        <v>27637461</v>
      </c>
      <c r="M30" s="60">
        <v>23432195</v>
      </c>
      <c r="N30" s="60">
        <v>23432195</v>
      </c>
      <c r="O30" s="60">
        <v>23425749</v>
      </c>
      <c r="P30" s="60">
        <v>23421273</v>
      </c>
      <c r="Q30" s="60">
        <v>13446656</v>
      </c>
      <c r="R30" s="60">
        <v>13446656</v>
      </c>
      <c r="S30" s="60"/>
      <c r="T30" s="60"/>
      <c r="U30" s="60"/>
      <c r="V30" s="60"/>
      <c r="W30" s="60">
        <v>13446656</v>
      </c>
      <c r="X30" s="60">
        <v>22031349</v>
      </c>
      <c r="Y30" s="60">
        <v>-8584693</v>
      </c>
      <c r="Z30" s="140">
        <v>-38.97</v>
      </c>
      <c r="AA30" s="62">
        <v>29375132</v>
      </c>
    </row>
    <row r="31" spans="1:27" ht="12.75">
      <c r="A31" s="249" t="s">
        <v>163</v>
      </c>
      <c r="B31" s="182"/>
      <c r="C31" s="155">
        <v>12752606</v>
      </c>
      <c r="D31" s="155"/>
      <c r="E31" s="59">
        <v>13389469</v>
      </c>
      <c r="F31" s="60">
        <v>12753075</v>
      </c>
      <c r="G31" s="60"/>
      <c r="H31" s="60">
        <v>12853362</v>
      </c>
      <c r="I31" s="60">
        <v>12752606</v>
      </c>
      <c r="J31" s="60">
        <v>12752606</v>
      </c>
      <c r="K31" s="60">
        <v>13031578</v>
      </c>
      <c r="L31" s="60">
        <v>13110065</v>
      </c>
      <c r="M31" s="60">
        <v>13150490</v>
      </c>
      <c r="N31" s="60">
        <v>13150490</v>
      </c>
      <c r="O31" s="60">
        <v>13213535</v>
      </c>
      <c r="P31" s="60">
        <v>13294454</v>
      </c>
      <c r="Q31" s="60">
        <v>13443019</v>
      </c>
      <c r="R31" s="60">
        <v>13443019</v>
      </c>
      <c r="S31" s="60"/>
      <c r="T31" s="60"/>
      <c r="U31" s="60"/>
      <c r="V31" s="60"/>
      <c r="W31" s="60">
        <v>13443019</v>
      </c>
      <c r="X31" s="60">
        <v>9564806</v>
      </c>
      <c r="Y31" s="60">
        <v>3878213</v>
      </c>
      <c r="Z31" s="140">
        <v>40.55</v>
      </c>
      <c r="AA31" s="62">
        <v>12753075</v>
      </c>
    </row>
    <row r="32" spans="1:27" ht="12.75">
      <c r="A32" s="249" t="s">
        <v>164</v>
      </c>
      <c r="B32" s="182"/>
      <c r="C32" s="155">
        <v>359510386</v>
      </c>
      <c r="D32" s="155"/>
      <c r="E32" s="59">
        <v>134447855</v>
      </c>
      <c r="F32" s="60">
        <v>294919233</v>
      </c>
      <c r="G32" s="60">
        <v>228006436</v>
      </c>
      <c r="H32" s="60">
        <v>350297593</v>
      </c>
      <c r="I32" s="60">
        <v>391779925</v>
      </c>
      <c r="J32" s="60">
        <v>391779925</v>
      </c>
      <c r="K32" s="60">
        <v>326886787</v>
      </c>
      <c r="L32" s="60">
        <v>412447173</v>
      </c>
      <c r="M32" s="60">
        <v>391455034</v>
      </c>
      <c r="N32" s="60">
        <v>391455034</v>
      </c>
      <c r="O32" s="60">
        <v>369809827</v>
      </c>
      <c r="P32" s="60">
        <v>370499728</v>
      </c>
      <c r="Q32" s="60">
        <v>367981854</v>
      </c>
      <c r="R32" s="60">
        <v>367981854</v>
      </c>
      <c r="S32" s="60"/>
      <c r="T32" s="60"/>
      <c r="U32" s="60"/>
      <c r="V32" s="60"/>
      <c r="W32" s="60">
        <v>367981854</v>
      </c>
      <c r="X32" s="60">
        <v>221189425</v>
      </c>
      <c r="Y32" s="60">
        <v>146792429</v>
      </c>
      <c r="Z32" s="140">
        <v>66.37</v>
      </c>
      <c r="AA32" s="62">
        <v>294919233</v>
      </c>
    </row>
    <row r="33" spans="1:27" ht="12.75">
      <c r="A33" s="249" t="s">
        <v>165</v>
      </c>
      <c r="B33" s="182"/>
      <c r="C33" s="155">
        <v>5775189</v>
      </c>
      <c r="D33" s="155"/>
      <c r="E33" s="59">
        <v>4926615</v>
      </c>
      <c r="F33" s="60">
        <v>5840462</v>
      </c>
      <c r="G33" s="60">
        <v>605913061</v>
      </c>
      <c r="H33" s="60">
        <v>5775189</v>
      </c>
      <c r="I33" s="60">
        <v>5775189</v>
      </c>
      <c r="J33" s="60">
        <v>5775189</v>
      </c>
      <c r="K33" s="60">
        <v>5775189</v>
      </c>
      <c r="L33" s="60">
        <v>5775189</v>
      </c>
      <c r="M33" s="60">
        <v>5775189</v>
      </c>
      <c r="N33" s="60">
        <v>5775189</v>
      </c>
      <c r="O33" s="60">
        <v>5775189</v>
      </c>
      <c r="P33" s="60">
        <v>5775189</v>
      </c>
      <c r="Q33" s="60">
        <v>5775189</v>
      </c>
      <c r="R33" s="60">
        <v>5775189</v>
      </c>
      <c r="S33" s="60"/>
      <c r="T33" s="60"/>
      <c r="U33" s="60"/>
      <c r="V33" s="60"/>
      <c r="W33" s="60">
        <v>5775189</v>
      </c>
      <c r="X33" s="60">
        <v>4380347</v>
      </c>
      <c r="Y33" s="60">
        <v>1394842</v>
      </c>
      <c r="Z33" s="140">
        <v>31.84</v>
      </c>
      <c r="AA33" s="62">
        <v>5840462</v>
      </c>
    </row>
    <row r="34" spans="1:27" ht="12.75">
      <c r="A34" s="250" t="s">
        <v>58</v>
      </c>
      <c r="B34" s="251"/>
      <c r="C34" s="168">
        <f aca="true" t="shared" si="3" ref="C34:Y34">SUM(C29:C33)</f>
        <v>439888035</v>
      </c>
      <c r="D34" s="168">
        <f>SUM(D29:D33)</f>
        <v>0</v>
      </c>
      <c r="E34" s="72">
        <f t="shared" si="3"/>
        <v>184956003</v>
      </c>
      <c r="F34" s="73">
        <f t="shared" si="3"/>
        <v>342887902</v>
      </c>
      <c r="G34" s="73">
        <f t="shared" si="3"/>
        <v>1309900767</v>
      </c>
      <c r="H34" s="73">
        <f t="shared" si="3"/>
        <v>399759416</v>
      </c>
      <c r="I34" s="73">
        <f t="shared" si="3"/>
        <v>439748582</v>
      </c>
      <c r="J34" s="73">
        <f t="shared" si="3"/>
        <v>439748582</v>
      </c>
      <c r="K34" s="73">
        <f t="shared" si="3"/>
        <v>373337092</v>
      </c>
      <c r="L34" s="73">
        <f t="shared" si="3"/>
        <v>458969888</v>
      </c>
      <c r="M34" s="73">
        <f t="shared" si="3"/>
        <v>433812908</v>
      </c>
      <c r="N34" s="73">
        <f t="shared" si="3"/>
        <v>433812908</v>
      </c>
      <c r="O34" s="73">
        <f t="shared" si="3"/>
        <v>412224300</v>
      </c>
      <c r="P34" s="73">
        <f t="shared" si="3"/>
        <v>412990644</v>
      </c>
      <c r="Q34" s="73">
        <f t="shared" si="3"/>
        <v>400646718</v>
      </c>
      <c r="R34" s="73">
        <f t="shared" si="3"/>
        <v>400646718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400646718</v>
      </c>
      <c r="X34" s="73">
        <f t="shared" si="3"/>
        <v>257165927</v>
      </c>
      <c r="Y34" s="73">
        <f t="shared" si="3"/>
        <v>143480791</v>
      </c>
      <c r="Z34" s="170">
        <f>+IF(X34&lt;&gt;0,+(Y34/X34)*100,0)</f>
        <v>55.79307985073777</v>
      </c>
      <c r="AA34" s="74">
        <f>SUM(AA29:AA33)</f>
        <v>342887902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458528404</v>
      </c>
      <c r="D37" s="155"/>
      <c r="E37" s="59">
        <v>528189514</v>
      </c>
      <c r="F37" s="60">
        <v>458501998</v>
      </c>
      <c r="G37" s="60"/>
      <c r="H37" s="60">
        <v>451145435</v>
      </c>
      <c r="I37" s="60">
        <v>458528404</v>
      </c>
      <c r="J37" s="60">
        <v>458528404</v>
      </c>
      <c r="K37" s="60">
        <v>458355266</v>
      </c>
      <c r="L37" s="60">
        <v>462536339</v>
      </c>
      <c r="M37" s="60">
        <v>433993763</v>
      </c>
      <c r="N37" s="60">
        <v>433993763</v>
      </c>
      <c r="O37" s="60">
        <v>438291091</v>
      </c>
      <c r="P37" s="60">
        <v>442093271</v>
      </c>
      <c r="Q37" s="60">
        <v>453523847</v>
      </c>
      <c r="R37" s="60">
        <v>453523847</v>
      </c>
      <c r="S37" s="60"/>
      <c r="T37" s="60"/>
      <c r="U37" s="60"/>
      <c r="V37" s="60"/>
      <c r="W37" s="60">
        <v>453523847</v>
      </c>
      <c r="X37" s="60">
        <v>343876499</v>
      </c>
      <c r="Y37" s="60">
        <v>109647348</v>
      </c>
      <c r="Z37" s="140">
        <v>31.89</v>
      </c>
      <c r="AA37" s="62">
        <v>458501998</v>
      </c>
    </row>
    <row r="38" spans="1:27" ht="12.75">
      <c r="A38" s="249" t="s">
        <v>165</v>
      </c>
      <c r="B38" s="182"/>
      <c r="C38" s="155">
        <v>146890295</v>
      </c>
      <c r="D38" s="155"/>
      <c r="E38" s="59">
        <v>147854626</v>
      </c>
      <c r="F38" s="60">
        <v>147619757</v>
      </c>
      <c r="G38" s="60"/>
      <c r="H38" s="60">
        <v>146890295</v>
      </c>
      <c r="I38" s="60">
        <v>146890295</v>
      </c>
      <c r="J38" s="60">
        <v>146890295</v>
      </c>
      <c r="K38" s="60">
        <v>146890295</v>
      </c>
      <c r="L38" s="60">
        <v>146890295</v>
      </c>
      <c r="M38" s="60">
        <v>146890295</v>
      </c>
      <c r="N38" s="60">
        <v>146890295</v>
      </c>
      <c r="O38" s="60">
        <v>146890295</v>
      </c>
      <c r="P38" s="60">
        <v>146890295</v>
      </c>
      <c r="Q38" s="60">
        <v>146890295</v>
      </c>
      <c r="R38" s="60">
        <v>146890295</v>
      </c>
      <c r="S38" s="60"/>
      <c r="T38" s="60"/>
      <c r="U38" s="60"/>
      <c r="V38" s="60"/>
      <c r="W38" s="60">
        <v>146890295</v>
      </c>
      <c r="X38" s="60">
        <v>110714818</v>
      </c>
      <c r="Y38" s="60">
        <v>36175477</v>
      </c>
      <c r="Z38" s="140">
        <v>32.67</v>
      </c>
      <c r="AA38" s="62">
        <v>147619757</v>
      </c>
    </row>
    <row r="39" spans="1:27" ht="12.75">
      <c r="A39" s="250" t="s">
        <v>59</v>
      </c>
      <c r="B39" s="253"/>
      <c r="C39" s="168">
        <f aca="true" t="shared" si="4" ref="C39:Y39">SUM(C37:C38)</f>
        <v>605418699</v>
      </c>
      <c r="D39" s="168">
        <f>SUM(D37:D38)</f>
        <v>0</v>
      </c>
      <c r="E39" s="76">
        <f t="shared" si="4"/>
        <v>676044140</v>
      </c>
      <c r="F39" s="77">
        <f t="shared" si="4"/>
        <v>606121755</v>
      </c>
      <c r="G39" s="77">
        <f t="shared" si="4"/>
        <v>0</v>
      </c>
      <c r="H39" s="77">
        <f t="shared" si="4"/>
        <v>598035730</v>
      </c>
      <c r="I39" s="77">
        <f t="shared" si="4"/>
        <v>605418699</v>
      </c>
      <c r="J39" s="77">
        <f t="shared" si="4"/>
        <v>605418699</v>
      </c>
      <c r="K39" s="77">
        <f t="shared" si="4"/>
        <v>605245561</v>
      </c>
      <c r="L39" s="77">
        <f t="shared" si="4"/>
        <v>609426634</v>
      </c>
      <c r="M39" s="77">
        <f t="shared" si="4"/>
        <v>580884058</v>
      </c>
      <c r="N39" s="77">
        <f t="shared" si="4"/>
        <v>580884058</v>
      </c>
      <c r="O39" s="77">
        <f t="shared" si="4"/>
        <v>585181386</v>
      </c>
      <c r="P39" s="77">
        <f t="shared" si="4"/>
        <v>588983566</v>
      </c>
      <c r="Q39" s="77">
        <f t="shared" si="4"/>
        <v>600414142</v>
      </c>
      <c r="R39" s="77">
        <f t="shared" si="4"/>
        <v>600414142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600414142</v>
      </c>
      <c r="X39" s="77">
        <f t="shared" si="4"/>
        <v>454591317</v>
      </c>
      <c r="Y39" s="77">
        <f t="shared" si="4"/>
        <v>145822825</v>
      </c>
      <c r="Z39" s="212">
        <f>+IF(X39&lt;&gt;0,+(Y39/X39)*100,0)</f>
        <v>32.07778493490231</v>
      </c>
      <c r="AA39" s="79">
        <f>SUM(AA37:AA38)</f>
        <v>606121755</v>
      </c>
    </row>
    <row r="40" spans="1:27" ht="12.75">
      <c r="A40" s="250" t="s">
        <v>167</v>
      </c>
      <c r="B40" s="251"/>
      <c r="C40" s="168">
        <f aca="true" t="shared" si="5" ref="C40:Y40">+C34+C39</f>
        <v>1045306734</v>
      </c>
      <c r="D40" s="168">
        <f>+D34+D39</f>
        <v>0</v>
      </c>
      <c r="E40" s="72">
        <f t="shared" si="5"/>
        <v>861000143</v>
      </c>
      <c r="F40" s="73">
        <f t="shared" si="5"/>
        <v>949009657</v>
      </c>
      <c r="G40" s="73">
        <f t="shared" si="5"/>
        <v>1309900767</v>
      </c>
      <c r="H40" s="73">
        <f t="shared" si="5"/>
        <v>997795146</v>
      </c>
      <c r="I40" s="73">
        <f t="shared" si="5"/>
        <v>1045167281</v>
      </c>
      <c r="J40" s="73">
        <f t="shared" si="5"/>
        <v>1045167281</v>
      </c>
      <c r="K40" s="73">
        <f t="shared" si="5"/>
        <v>978582653</v>
      </c>
      <c r="L40" s="73">
        <f t="shared" si="5"/>
        <v>1068396522</v>
      </c>
      <c r="M40" s="73">
        <f t="shared" si="5"/>
        <v>1014696966</v>
      </c>
      <c r="N40" s="73">
        <f t="shared" si="5"/>
        <v>1014696966</v>
      </c>
      <c r="O40" s="73">
        <f t="shared" si="5"/>
        <v>997405686</v>
      </c>
      <c r="P40" s="73">
        <f t="shared" si="5"/>
        <v>1001974210</v>
      </c>
      <c r="Q40" s="73">
        <f t="shared" si="5"/>
        <v>1001060860</v>
      </c>
      <c r="R40" s="73">
        <f t="shared" si="5"/>
        <v>1001060860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1001060860</v>
      </c>
      <c r="X40" s="73">
        <f t="shared" si="5"/>
        <v>711757244</v>
      </c>
      <c r="Y40" s="73">
        <f t="shared" si="5"/>
        <v>289303616</v>
      </c>
      <c r="Z40" s="170">
        <f>+IF(X40&lt;&gt;0,+(Y40/X40)*100,0)</f>
        <v>40.64638870047103</v>
      </c>
      <c r="AA40" s="74">
        <f>+AA34+AA39</f>
        <v>949009657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7373948777</v>
      </c>
      <c r="D42" s="257">
        <f>+D25-D40</f>
        <v>0</v>
      </c>
      <c r="E42" s="258">
        <f t="shared" si="6"/>
        <v>4371528003</v>
      </c>
      <c r="F42" s="259">
        <f t="shared" si="6"/>
        <v>7373937779</v>
      </c>
      <c r="G42" s="259">
        <f t="shared" si="6"/>
        <v>4448779618</v>
      </c>
      <c r="H42" s="259">
        <f t="shared" si="6"/>
        <v>8149460908</v>
      </c>
      <c r="I42" s="259">
        <f t="shared" si="6"/>
        <v>8075363754</v>
      </c>
      <c r="J42" s="259">
        <f t="shared" si="6"/>
        <v>8075363754</v>
      </c>
      <c r="K42" s="259">
        <f t="shared" si="6"/>
        <v>8112013510</v>
      </c>
      <c r="L42" s="259">
        <f t="shared" si="6"/>
        <v>7378301155</v>
      </c>
      <c r="M42" s="259">
        <f t="shared" si="6"/>
        <v>7333361540</v>
      </c>
      <c r="N42" s="259">
        <f t="shared" si="6"/>
        <v>7333361540</v>
      </c>
      <c r="O42" s="259">
        <f t="shared" si="6"/>
        <v>7340225436</v>
      </c>
      <c r="P42" s="259">
        <f t="shared" si="6"/>
        <v>7309814052</v>
      </c>
      <c r="Q42" s="259">
        <f t="shared" si="6"/>
        <v>7317549102</v>
      </c>
      <c r="R42" s="259">
        <f t="shared" si="6"/>
        <v>7317549102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7317549102</v>
      </c>
      <c r="X42" s="259">
        <f t="shared" si="6"/>
        <v>5530453334</v>
      </c>
      <c r="Y42" s="259">
        <f t="shared" si="6"/>
        <v>1787095768</v>
      </c>
      <c r="Z42" s="260">
        <f>+IF(X42&lt;&gt;0,+(Y42/X42)*100,0)</f>
        <v>32.31373017856116</v>
      </c>
      <c r="AA42" s="261">
        <f>+AA25-AA40</f>
        <v>7373937779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7347202988</v>
      </c>
      <c r="D45" s="155"/>
      <c r="E45" s="59">
        <v>4333045510</v>
      </c>
      <c r="F45" s="60">
        <v>7347202497</v>
      </c>
      <c r="G45" s="60">
        <v>4422061829</v>
      </c>
      <c r="H45" s="60">
        <v>8122452207</v>
      </c>
      <c r="I45" s="60">
        <v>8048617965</v>
      </c>
      <c r="J45" s="60">
        <v>8048617965</v>
      </c>
      <c r="K45" s="60">
        <v>8084801282</v>
      </c>
      <c r="L45" s="60">
        <v>7350976987</v>
      </c>
      <c r="M45" s="60">
        <v>7305858760</v>
      </c>
      <c r="N45" s="60">
        <v>7305858760</v>
      </c>
      <c r="O45" s="60">
        <v>7312605637</v>
      </c>
      <c r="P45" s="60">
        <v>7282120702</v>
      </c>
      <c r="Q45" s="60">
        <v>7289815662</v>
      </c>
      <c r="R45" s="60">
        <v>7289815662</v>
      </c>
      <c r="S45" s="60"/>
      <c r="T45" s="60"/>
      <c r="U45" s="60"/>
      <c r="V45" s="60"/>
      <c r="W45" s="60">
        <v>7289815662</v>
      </c>
      <c r="X45" s="60">
        <v>5510401873</v>
      </c>
      <c r="Y45" s="60">
        <v>1779413789</v>
      </c>
      <c r="Z45" s="139">
        <v>32.29</v>
      </c>
      <c r="AA45" s="62">
        <v>7347202497</v>
      </c>
    </row>
    <row r="46" spans="1:27" ht="12.75">
      <c r="A46" s="249" t="s">
        <v>171</v>
      </c>
      <c r="B46" s="182"/>
      <c r="C46" s="155">
        <v>26745789</v>
      </c>
      <c r="D46" s="155"/>
      <c r="E46" s="59">
        <v>38482494</v>
      </c>
      <c r="F46" s="60">
        <v>26735283</v>
      </c>
      <c r="G46" s="60">
        <v>26717789</v>
      </c>
      <c r="H46" s="60">
        <v>27008701</v>
      </c>
      <c r="I46" s="60">
        <v>26745789</v>
      </c>
      <c r="J46" s="60">
        <v>26745789</v>
      </c>
      <c r="K46" s="60">
        <v>27212228</v>
      </c>
      <c r="L46" s="60">
        <v>27324168</v>
      </c>
      <c r="M46" s="60">
        <v>27502780</v>
      </c>
      <c r="N46" s="60">
        <v>27502780</v>
      </c>
      <c r="O46" s="60">
        <v>27619799</v>
      </c>
      <c r="P46" s="60">
        <v>27693350</v>
      </c>
      <c r="Q46" s="60">
        <v>27733440</v>
      </c>
      <c r="R46" s="60">
        <v>27733440</v>
      </c>
      <c r="S46" s="60"/>
      <c r="T46" s="60"/>
      <c r="U46" s="60"/>
      <c r="V46" s="60"/>
      <c r="W46" s="60">
        <v>27733440</v>
      </c>
      <c r="X46" s="60">
        <v>20051462</v>
      </c>
      <c r="Y46" s="60">
        <v>7681978</v>
      </c>
      <c r="Z46" s="139">
        <v>38.31</v>
      </c>
      <c r="AA46" s="62">
        <v>26735283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7373948777</v>
      </c>
      <c r="D48" s="217">
        <f>SUM(D45:D47)</f>
        <v>0</v>
      </c>
      <c r="E48" s="264">
        <f t="shared" si="7"/>
        <v>4371528004</v>
      </c>
      <c r="F48" s="219">
        <f t="shared" si="7"/>
        <v>7373937780</v>
      </c>
      <c r="G48" s="219">
        <f t="shared" si="7"/>
        <v>4448779618</v>
      </c>
      <c r="H48" s="219">
        <f t="shared" si="7"/>
        <v>8149460908</v>
      </c>
      <c r="I48" s="219">
        <f t="shared" si="7"/>
        <v>8075363754</v>
      </c>
      <c r="J48" s="219">
        <f t="shared" si="7"/>
        <v>8075363754</v>
      </c>
      <c r="K48" s="219">
        <f t="shared" si="7"/>
        <v>8112013510</v>
      </c>
      <c r="L48" s="219">
        <f t="shared" si="7"/>
        <v>7378301155</v>
      </c>
      <c r="M48" s="219">
        <f t="shared" si="7"/>
        <v>7333361540</v>
      </c>
      <c r="N48" s="219">
        <f t="shared" si="7"/>
        <v>7333361540</v>
      </c>
      <c r="O48" s="219">
        <f t="shared" si="7"/>
        <v>7340225436</v>
      </c>
      <c r="P48" s="219">
        <f t="shared" si="7"/>
        <v>7309814052</v>
      </c>
      <c r="Q48" s="219">
        <f t="shared" si="7"/>
        <v>7317549102</v>
      </c>
      <c r="R48" s="219">
        <f t="shared" si="7"/>
        <v>7317549102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7317549102</v>
      </c>
      <c r="X48" s="219">
        <f t="shared" si="7"/>
        <v>5530453335</v>
      </c>
      <c r="Y48" s="219">
        <f t="shared" si="7"/>
        <v>1787095767</v>
      </c>
      <c r="Z48" s="265">
        <f>+IF(X48&lt;&gt;0,+(Y48/X48)*100,0)</f>
        <v>32.31373015463659</v>
      </c>
      <c r="AA48" s="232">
        <f>SUM(AA45:AA47)</f>
        <v>7373937780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970237523</v>
      </c>
      <c r="D6" s="155"/>
      <c r="E6" s="59">
        <v>209979060</v>
      </c>
      <c r="F6" s="60">
        <v>199736181</v>
      </c>
      <c r="G6" s="60">
        <v>25559255</v>
      </c>
      <c r="H6" s="60">
        <v>21339335</v>
      </c>
      <c r="I6" s="60">
        <v>24867335</v>
      </c>
      <c r="J6" s="60">
        <v>71765925</v>
      </c>
      <c r="K6" s="60">
        <v>21893316</v>
      </c>
      <c r="L6" s="60">
        <v>22703627</v>
      </c>
      <c r="M6" s="60">
        <v>21891316</v>
      </c>
      <c r="N6" s="60">
        <v>66488259</v>
      </c>
      <c r="O6" s="60">
        <v>14994851</v>
      </c>
      <c r="P6" s="60">
        <v>41957332</v>
      </c>
      <c r="Q6" s="60">
        <v>18238909</v>
      </c>
      <c r="R6" s="60">
        <v>75191092</v>
      </c>
      <c r="S6" s="60"/>
      <c r="T6" s="60"/>
      <c r="U6" s="60"/>
      <c r="V6" s="60"/>
      <c r="W6" s="60">
        <v>213445276</v>
      </c>
      <c r="X6" s="60">
        <v>170728287</v>
      </c>
      <c r="Y6" s="60">
        <v>42716989</v>
      </c>
      <c r="Z6" s="140">
        <v>25.02</v>
      </c>
      <c r="AA6" s="62">
        <v>199736181</v>
      </c>
    </row>
    <row r="7" spans="1:27" ht="12.75">
      <c r="A7" s="249" t="s">
        <v>32</v>
      </c>
      <c r="B7" s="182"/>
      <c r="C7" s="155"/>
      <c r="D7" s="155"/>
      <c r="E7" s="59">
        <v>903134604</v>
      </c>
      <c r="F7" s="60">
        <v>931458923</v>
      </c>
      <c r="G7" s="60">
        <v>49651217</v>
      </c>
      <c r="H7" s="60">
        <v>66934849</v>
      </c>
      <c r="I7" s="60">
        <v>83194941</v>
      </c>
      <c r="J7" s="60">
        <v>199781007</v>
      </c>
      <c r="K7" s="60">
        <v>54929386</v>
      </c>
      <c r="L7" s="60">
        <v>65622387</v>
      </c>
      <c r="M7" s="60">
        <v>70805548</v>
      </c>
      <c r="N7" s="60">
        <v>191357321</v>
      </c>
      <c r="O7" s="60">
        <v>43173487</v>
      </c>
      <c r="P7" s="60">
        <v>39953088</v>
      </c>
      <c r="Q7" s="60">
        <v>49722196</v>
      </c>
      <c r="R7" s="60">
        <v>132848771</v>
      </c>
      <c r="S7" s="60"/>
      <c r="T7" s="60"/>
      <c r="U7" s="60"/>
      <c r="V7" s="60"/>
      <c r="W7" s="60">
        <v>523987099</v>
      </c>
      <c r="X7" s="60">
        <v>710021834</v>
      </c>
      <c r="Y7" s="60">
        <v>-186034735</v>
      </c>
      <c r="Z7" s="140">
        <v>-26.2</v>
      </c>
      <c r="AA7" s="62">
        <v>931458923</v>
      </c>
    </row>
    <row r="8" spans="1:27" ht="12.75">
      <c r="A8" s="249" t="s">
        <v>178</v>
      </c>
      <c r="B8" s="182"/>
      <c r="C8" s="155"/>
      <c r="D8" s="155"/>
      <c r="E8" s="59">
        <v>28910576</v>
      </c>
      <c r="F8" s="60">
        <v>33170736</v>
      </c>
      <c r="G8" s="60">
        <v>1119008</v>
      </c>
      <c r="H8" s="60">
        <v>1548975</v>
      </c>
      <c r="I8" s="60">
        <v>995519</v>
      </c>
      <c r="J8" s="60">
        <v>3663502</v>
      </c>
      <c r="K8" s="60">
        <v>2217002</v>
      </c>
      <c r="L8" s="60">
        <v>3797274</v>
      </c>
      <c r="M8" s="60">
        <v>4440222</v>
      </c>
      <c r="N8" s="60">
        <v>10454498</v>
      </c>
      <c r="O8" s="60">
        <v>2984378</v>
      </c>
      <c r="P8" s="60">
        <v>2043107</v>
      </c>
      <c r="Q8" s="60">
        <v>1746765</v>
      </c>
      <c r="R8" s="60">
        <v>6774250</v>
      </c>
      <c r="S8" s="60"/>
      <c r="T8" s="60"/>
      <c r="U8" s="60"/>
      <c r="V8" s="60"/>
      <c r="W8" s="60">
        <v>20892250</v>
      </c>
      <c r="X8" s="60">
        <v>20077701</v>
      </c>
      <c r="Y8" s="60">
        <v>814549</v>
      </c>
      <c r="Z8" s="140">
        <v>4.06</v>
      </c>
      <c r="AA8" s="62">
        <v>33170736</v>
      </c>
    </row>
    <row r="9" spans="1:27" ht="12.75">
      <c r="A9" s="249" t="s">
        <v>179</v>
      </c>
      <c r="B9" s="182"/>
      <c r="C9" s="155">
        <v>464077142</v>
      </c>
      <c r="D9" s="155"/>
      <c r="E9" s="59">
        <v>325438028</v>
      </c>
      <c r="F9" s="60">
        <v>330688028</v>
      </c>
      <c r="G9" s="60">
        <v>92306125</v>
      </c>
      <c r="H9" s="60">
        <v>24850000</v>
      </c>
      <c r="I9" s="60">
        <v>14158000</v>
      </c>
      <c r="J9" s="60">
        <v>131314125</v>
      </c>
      <c r="K9" s="60">
        <v>15445812</v>
      </c>
      <c r="L9" s="60">
        <v>4631557</v>
      </c>
      <c r="M9" s="60">
        <v>82667809</v>
      </c>
      <c r="N9" s="60">
        <v>102745178</v>
      </c>
      <c r="O9" s="60">
        <v>7580000</v>
      </c>
      <c r="P9" s="60">
        <v>10863063</v>
      </c>
      <c r="Q9" s="60"/>
      <c r="R9" s="60">
        <v>18443063</v>
      </c>
      <c r="S9" s="60"/>
      <c r="T9" s="60"/>
      <c r="U9" s="60"/>
      <c r="V9" s="60"/>
      <c r="W9" s="60">
        <v>252502366</v>
      </c>
      <c r="X9" s="60">
        <v>427018515</v>
      </c>
      <c r="Y9" s="60">
        <v>-174516149</v>
      </c>
      <c r="Z9" s="140">
        <v>-40.87</v>
      </c>
      <c r="AA9" s="62">
        <v>330688028</v>
      </c>
    </row>
    <row r="10" spans="1:27" ht="12.75">
      <c r="A10" s="249" t="s">
        <v>180</v>
      </c>
      <c r="B10" s="182"/>
      <c r="C10" s="155"/>
      <c r="D10" s="155"/>
      <c r="E10" s="59">
        <v>185150000</v>
      </c>
      <c r="F10" s="60">
        <v>215197281</v>
      </c>
      <c r="G10" s="60">
        <v>24000000</v>
      </c>
      <c r="H10" s="60">
        <v>41161000</v>
      </c>
      <c r="I10" s="60">
        <v>4625000</v>
      </c>
      <c r="J10" s="60">
        <v>69786000</v>
      </c>
      <c r="K10" s="60">
        <v>15836863</v>
      </c>
      <c r="L10" s="60">
        <v>13359834</v>
      </c>
      <c r="M10" s="60">
        <v>60000000</v>
      </c>
      <c r="N10" s="60">
        <v>89196697</v>
      </c>
      <c r="O10" s="60">
        <v>78214000</v>
      </c>
      <c r="P10" s="60"/>
      <c r="Q10" s="60"/>
      <c r="R10" s="60">
        <v>78214000</v>
      </c>
      <c r="S10" s="60"/>
      <c r="T10" s="60"/>
      <c r="U10" s="60"/>
      <c r="V10" s="60"/>
      <c r="W10" s="60">
        <v>237196697</v>
      </c>
      <c r="X10" s="60">
        <v>196945155</v>
      </c>
      <c r="Y10" s="60">
        <v>40251542</v>
      </c>
      <c r="Z10" s="140">
        <v>20.44</v>
      </c>
      <c r="AA10" s="62">
        <v>215197281</v>
      </c>
    </row>
    <row r="11" spans="1:27" ht="12.75">
      <c r="A11" s="249" t="s">
        <v>181</v>
      </c>
      <c r="B11" s="182"/>
      <c r="C11" s="155">
        <v>19673326</v>
      </c>
      <c r="D11" s="155"/>
      <c r="E11" s="59">
        <v>5219796</v>
      </c>
      <c r="F11" s="60">
        <v>3800576</v>
      </c>
      <c r="G11" s="60">
        <v>434983</v>
      </c>
      <c r="H11" s="60">
        <v>2356583</v>
      </c>
      <c r="I11" s="60">
        <v>1011264</v>
      </c>
      <c r="J11" s="60">
        <v>3802830</v>
      </c>
      <c r="K11" s="60">
        <v>1365805</v>
      </c>
      <c r="L11" s="60">
        <v>1713282</v>
      </c>
      <c r="M11" s="60">
        <v>1344840</v>
      </c>
      <c r="N11" s="60">
        <v>4423927</v>
      </c>
      <c r="O11" s="60">
        <v>904481</v>
      </c>
      <c r="P11" s="60">
        <v>984355</v>
      </c>
      <c r="Q11" s="60">
        <v>333296</v>
      </c>
      <c r="R11" s="60">
        <v>2222132</v>
      </c>
      <c r="S11" s="60"/>
      <c r="T11" s="60"/>
      <c r="U11" s="60"/>
      <c r="V11" s="60"/>
      <c r="W11" s="60">
        <v>10448889</v>
      </c>
      <c r="X11" s="60">
        <v>7906388</v>
      </c>
      <c r="Y11" s="60">
        <v>2542501</v>
      </c>
      <c r="Z11" s="140">
        <v>32.16</v>
      </c>
      <c r="AA11" s="62">
        <v>3800576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-1363680396</v>
      </c>
      <c r="D14" s="155"/>
      <c r="E14" s="59">
        <v>-1380394358</v>
      </c>
      <c r="F14" s="60">
        <v>-829339164</v>
      </c>
      <c r="G14" s="60">
        <v>-156806654</v>
      </c>
      <c r="H14" s="60">
        <v>-205096433</v>
      </c>
      <c r="I14" s="60">
        <v>-132026912</v>
      </c>
      <c r="J14" s="60">
        <v>-493929999</v>
      </c>
      <c r="K14" s="60">
        <v>-105574076</v>
      </c>
      <c r="L14" s="60">
        <v>-76100271</v>
      </c>
      <c r="M14" s="60">
        <v>-125805560</v>
      </c>
      <c r="N14" s="60">
        <v>-307479907</v>
      </c>
      <c r="O14" s="60">
        <v>-146282308</v>
      </c>
      <c r="P14" s="60">
        <v>-97873347</v>
      </c>
      <c r="Q14" s="60">
        <v>-110454959</v>
      </c>
      <c r="R14" s="60">
        <v>-354610614</v>
      </c>
      <c r="S14" s="60"/>
      <c r="T14" s="60"/>
      <c r="U14" s="60"/>
      <c r="V14" s="60"/>
      <c r="W14" s="60">
        <v>-1156020520</v>
      </c>
      <c r="X14" s="60">
        <v>-772341099</v>
      </c>
      <c r="Y14" s="60">
        <v>-383679421</v>
      </c>
      <c r="Z14" s="140">
        <v>49.68</v>
      </c>
      <c r="AA14" s="62">
        <v>-829339164</v>
      </c>
    </row>
    <row r="15" spans="1:27" ht="12.75">
      <c r="A15" s="249" t="s">
        <v>40</v>
      </c>
      <c r="B15" s="182"/>
      <c r="C15" s="155">
        <v>-66141054</v>
      </c>
      <c r="D15" s="155"/>
      <c r="E15" s="59">
        <v>-61899168</v>
      </c>
      <c r="F15" s="60">
        <v>-553162187</v>
      </c>
      <c r="G15" s="60">
        <v>-4931820</v>
      </c>
      <c r="H15" s="60">
        <v>-3742000</v>
      </c>
      <c r="I15" s="60">
        <v>-4202979</v>
      </c>
      <c r="J15" s="60">
        <v>-12876799</v>
      </c>
      <c r="K15" s="60">
        <v>-4320442</v>
      </c>
      <c r="L15" s="60">
        <v>-4182398</v>
      </c>
      <c r="M15" s="60">
        <v>-4201927</v>
      </c>
      <c r="N15" s="60">
        <v>-12704767</v>
      </c>
      <c r="O15" s="60">
        <v>-4299316</v>
      </c>
      <c r="P15" s="60">
        <v>-3802181</v>
      </c>
      <c r="Q15" s="60">
        <v>-4709073</v>
      </c>
      <c r="R15" s="60">
        <v>-12810570</v>
      </c>
      <c r="S15" s="60"/>
      <c r="T15" s="60"/>
      <c r="U15" s="60"/>
      <c r="V15" s="60"/>
      <c r="W15" s="60">
        <v>-38392136</v>
      </c>
      <c r="X15" s="60">
        <v>-396274215</v>
      </c>
      <c r="Y15" s="60">
        <v>357882079</v>
      </c>
      <c r="Z15" s="140">
        <v>-90.31</v>
      </c>
      <c r="AA15" s="62">
        <v>-553162187</v>
      </c>
    </row>
    <row r="16" spans="1:27" ht="12.75">
      <c r="A16" s="249" t="s">
        <v>42</v>
      </c>
      <c r="B16" s="182"/>
      <c r="C16" s="155"/>
      <c r="D16" s="155"/>
      <c r="E16" s="59"/>
      <c r="F16" s="60">
        <v>-96098483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-24024621</v>
      </c>
      <c r="Y16" s="60">
        <v>24024621</v>
      </c>
      <c r="Z16" s="140">
        <v>-100</v>
      </c>
      <c r="AA16" s="62">
        <v>-96098483</v>
      </c>
    </row>
    <row r="17" spans="1:27" ht="12.75">
      <c r="A17" s="250" t="s">
        <v>185</v>
      </c>
      <c r="B17" s="251"/>
      <c r="C17" s="168">
        <f aca="true" t="shared" si="0" ref="C17:Y17">SUM(C6:C16)</f>
        <v>24166541</v>
      </c>
      <c r="D17" s="168">
        <f t="shared" si="0"/>
        <v>0</v>
      </c>
      <c r="E17" s="72">
        <f t="shared" si="0"/>
        <v>215538538</v>
      </c>
      <c r="F17" s="73">
        <f t="shared" si="0"/>
        <v>235451891</v>
      </c>
      <c r="G17" s="73">
        <f t="shared" si="0"/>
        <v>31332114</v>
      </c>
      <c r="H17" s="73">
        <f t="shared" si="0"/>
        <v>-50647691</v>
      </c>
      <c r="I17" s="73">
        <f t="shared" si="0"/>
        <v>-7377832</v>
      </c>
      <c r="J17" s="73">
        <f t="shared" si="0"/>
        <v>-26693409</v>
      </c>
      <c r="K17" s="73">
        <f t="shared" si="0"/>
        <v>1793666</v>
      </c>
      <c r="L17" s="73">
        <f t="shared" si="0"/>
        <v>31545292</v>
      </c>
      <c r="M17" s="73">
        <f t="shared" si="0"/>
        <v>111142248</v>
      </c>
      <c r="N17" s="73">
        <f t="shared" si="0"/>
        <v>144481206</v>
      </c>
      <c r="O17" s="73">
        <f t="shared" si="0"/>
        <v>-2730427</v>
      </c>
      <c r="P17" s="73">
        <f t="shared" si="0"/>
        <v>-5874583</v>
      </c>
      <c r="Q17" s="73">
        <f t="shared" si="0"/>
        <v>-45122866</v>
      </c>
      <c r="R17" s="73">
        <f t="shared" si="0"/>
        <v>-53727876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64059921</v>
      </c>
      <c r="X17" s="73">
        <f t="shared" si="0"/>
        <v>340057945</v>
      </c>
      <c r="Y17" s="73">
        <f t="shared" si="0"/>
        <v>-275998024</v>
      </c>
      <c r="Z17" s="170">
        <f>+IF(X17&lt;&gt;0,+(Y17/X17)*100,0)</f>
        <v>-81.16205724880211</v>
      </c>
      <c r="AA17" s="74">
        <f>SUM(AA6:AA16)</f>
        <v>235451891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-1945922</v>
      </c>
      <c r="D21" s="155"/>
      <c r="E21" s="59">
        <v>2012010</v>
      </c>
      <c r="F21" s="60">
        <v>2012008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10059</v>
      </c>
      <c r="Y21" s="159">
        <v>-10059</v>
      </c>
      <c r="Z21" s="141">
        <v>-100</v>
      </c>
      <c r="AA21" s="225">
        <v>2012008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>
        <v>80849000</v>
      </c>
      <c r="R22" s="60">
        <v>80849000</v>
      </c>
      <c r="S22" s="60"/>
      <c r="T22" s="159"/>
      <c r="U22" s="60"/>
      <c r="V22" s="60"/>
      <c r="W22" s="60">
        <v>80849000</v>
      </c>
      <c r="X22" s="60"/>
      <c r="Y22" s="60">
        <v>80849000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-306804404</v>
      </c>
      <c r="D26" s="155"/>
      <c r="E26" s="59">
        <v>-275634840</v>
      </c>
      <c r="F26" s="60">
        <v>-208470838</v>
      </c>
      <c r="G26" s="60">
        <v>-5424749</v>
      </c>
      <c r="H26" s="60">
        <v>-7985898</v>
      </c>
      <c r="I26" s="60">
        <v>-16209064</v>
      </c>
      <c r="J26" s="60">
        <v>-29619711</v>
      </c>
      <c r="K26" s="60">
        <v>-12180335</v>
      </c>
      <c r="L26" s="60">
        <v>-25845301</v>
      </c>
      <c r="M26" s="60">
        <v>-11047478</v>
      </c>
      <c r="N26" s="60">
        <v>-49073114</v>
      </c>
      <c r="O26" s="60">
        <v>-9351969</v>
      </c>
      <c r="P26" s="60">
        <v>-8749821</v>
      </c>
      <c r="Q26" s="60">
        <v>-19510162</v>
      </c>
      <c r="R26" s="60">
        <v>-37611952</v>
      </c>
      <c r="S26" s="60"/>
      <c r="T26" s="60"/>
      <c r="U26" s="60"/>
      <c r="V26" s="60"/>
      <c r="W26" s="60">
        <v>-116304777</v>
      </c>
      <c r="X26" s="60">
        <v>-148811122</v>
      </c>
      <c r="Y26" s="60">
        <v>32506345</v>
      </c>
      <c r="Z26" s="140">
        <v>-21.84</v>
      </c>
      <c r="AA26" s="62">
        <v>-208470838</v>
      </c>
    </row>
    <row r="27" spans="1:27" ht="12.75">
      <c r="A27" s="250" t="s">
        <v>192</v>
      </c>
      <c r="B27" s="251"/>
      <c r="C27" s="168">
        <f aca="true" t="shared" si="1" ref="C27:Y27">SUM(C21:C26)</f>
        <v>-308750326</v>
      </c>
      <c r="D27" s="168">
        <f>SUM(D21:D26)</f>
        <v>0</v>
      </c>
      <c r="E27" s="72">
        <f t="shared" si="1"/>
        <v>-273622830</v>
      </c>
      <c r="F27" s="73">
        <f t="shared" si="1"/>
        <v>-206458830</v>
      </c>
      <c r="G27" s="73">
        <f t="shared" si="1"/>
        <v>-5424749</v>
      </c>
      <c r="H27" s="73">
        <f t="shared" si="1"/>
        <v>-7985898</v>
      </c>
      <c r="I27" s="73">
        <f t="shared" si="1"/>
        <v>-16209064</v>
      </c>
      <c r="J27" s="73">
        <f t="shared" si="1"/>
        <v>-29619711</v>
      </c>
      <c r="K27" s="73">
        <f t="shared" si="1"/>
        <v>-12180335</v>
      </c>
      <c r="L27" s="73">
        <f t="shared" si="1"/>
        <v>-25845301</v>
      </c>
      <c r="M27" s="73">
        <f t="shared" si="1"/>
        <v>-11047478</v>
      </c>
      <c r="N27" s="73">
        <f t="shared" si="1"/>
        <v>-49073114</v>
      </c>
      <c r="O27" s="73">
        <f t="shared" si="1"/>
        <v>-9351969</v>
      </c>
      <c r="P27" s="73">
        <f t="shared" si="1"/>
        <v>-8749821</v>
      </c>
      <c r="Q27" s="73">
        <f t="shared" si="1"/>
        <v>61338838</v>
      </c>
      <c r="R27" s="73">
        <f t="shared" si="1"/>
        <v>43237048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-35455777</v>
      </c>
      <c r="X27" s="73">
        <f t="shared" si="1"/>
        <v>-148801063</v>
      </c>
      <c r="Y27" s="73">
        <f t="shared" si="1"/>
        <v>113345286</v>
      </c>
      <c r="Z27" s="170">
        <f>+IF(X27&lt;&gt;0,+(Y27/X27)*100,0)</f>
        <v>-76.17236309662654</v>
      </c>
      <c r="AA27" s="74">
        <f>SUM(AA21:AA26)</f>
        <v>-206458830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-11361825</v>
      </c>
      <c r="D32" s="155"/>
      <c r="E32" s="59">
        <v>90516567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1132000</v>
      </c>
      <c r="F33" s="60">
        <v>1704522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946594</v>
      </c>
      <c r="Y33" s="60">
        <v>-946594</v>
      </c>
      <c r="Z33" s="140">
        <v>-100</v>
      </c>
      <c r="AA33" s="62">
        <v>1704522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-294419</v>
      </c>
      <c r="D35" s="155"/>
      <c r="E35" s="59">
        <v>-32192064</v>
      </c>
      <c r="F35" s="60">
        <v>-29375232</v>
      </c>
      <c r="G35" s="60"/>
      <c r="H35" s="60">
        <v>-13673000</v>
      </c>
      <c r="I35" s="60"/>
      <c r="J35" s="60">
        <v>-13673000</v>
      </c>
      <c r="K35" s="60"/>
      <c r="L35" s="60"/>
      <c r="M35" s="60">
        <v>-16870308</v>
      </c>
      <c r="N35" s="60">
        <v>-16870308</v>
      </c>
      <c r="O35" s="60">
        <v>4290882</v>
      </c>
      <c r="P35" s="60"/>
      <c r="Q35" s="60">
        <v>5253000</v>
      </c>
      <c r="R35" s="60">
        <v>9543882</v>
      </c>
      <c r="S35" s="60"/>
      <c r="T35" s="60"/>
      <c r="U35" s="60"/>
      <c r="V35" s="60"/>
      <c r="W35" s="60">
        <v>-20999426</v>
      </c>
      <c r="X35" s="60">
        <v>-30543308</v>
      </c>
      <c r="Y35" s="60">
        <v>9543882</v>
      </c>
      <c r="Z35" s="140">
        <v>-31.25</v>
      </c>
      <c r="AA35" s="62">
        <v>-29375232</v>
      </c>
    </row>
    <row r="36" spans="1:27" ht="12.75">
      <c r="A36" s="250" t="s">
        <v>198</v>
      </c>
      <c r="B36" s="251"/>
      <c r="C36" s="168">
        <f aca="true" t="shared" si="2" ref="C36:Y36">SUM(C31:C35)</f>
        <v>-11656244</v>
      </c>
      <c r="D36" s="168">
        <f>SUM(D31:D35)</f>
        <v>0</v>
      </c>
      <c r="E36" s="72">
        <f t="shared" si="2"/>
        <v>59456503</v>
      </c>
      <c r="F36" s="73">
        <f t="shared" si="2"/>
        <v>-27670710</v>
      </c>
      <c r="G36" s="73">
        <f t="shared" si="2"/>
        <v>0</v>
      </c>
      <c r="H36" s="73">
        <f t="shared" si="2"/>
        <v>-13673000</v>
      </c>
      <c r="I36" s="73">
        <f t="shared" si="2"/>
        <v>0</v>
      </c>
      <c r="J36" s="73">
        <f t="shared" si="2"/>
        <v>-13673000</v>
      </c>
      <c r="K36" s="73">
        <f t="shared" si="2"/>
        <v>0</v>
      </c>
      <c r="L36" s="73">
        <f t="shared" si="2"/>
        <v>0</v>
      </c>
      <c r="M36" s="73">
        <f t="shared" si="2"/>
        <v>-16870308</v>
      </c>
      <c r="N36" s="73">
        <f t="shared" si="2"/>
        <v>-16870308</v>
      </c>
      <c r="O36" s="73">
        <f t="shared" si="2"/>
        <v>4290882</v>
      </c>
      <c r="P36" s="73">
        <f t="shared" si="2"/>
        <v>0</v>
      </c>
      <c r="Q36" s="73">
        <f t="shared" si="2"/>
        <v>5253000</v>
      </c>
      <c r="R36" s="73">
        <f t="shared" si="2"/>
        <v>9543882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-20999426</v>
      </c>
      <c r="X36" s="73">
        <f t="shared" si="2"/>
        <v>-29596714</v>
      </c>
      <c r="Y36" s="73">
        <f t="shared" si="2"/>
        <v>8597288</v>
      </c>
      <c r="Z36" s="170">
        <f>+IF(X36&lt;&gt;0,+(Y36/X36)*100,0)</f>
        <v>-29.04811662537943</v>
      </c>
      <c r="AA36" s="74">
        <f>SUM(AA31:AA35)</f>
        <v>-27670710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-296240029</v>
      </c>
      <c r="D38" s="153">
        <f>+D17+D27+D36</f>
        <v>0</v>
      </c>
      <c r="E38" s="99">
        <f t="shared" si="3"/>
        <v>1372211</v>
      </c>
      <c r="F38" s="100">
        <f t="shared" si="3"/>
        <v>1322351</v>
      </c>
      <c r="G38" s="100">
        <f t="shared" si="3"/>
        <v>25907365</v>
      </c>
      <c r="H38" s="100">
        <f t="shared" si="3"/>
        <v>-72306589</v>
      </c>
      <c r="I38" s="100">
        <f t="shared" si="3"/>
        <v>-23586896</v>
      </c>
      <c r="J38" s="100">
        <f t="shared" si="3"/>
        <v>-69986120</v>
      </c>
      <c r="K38" s="100">
        <f t="shared" si="3"/>
        <v>-10386669</v>
      </c>
      <c r="L38" s="100">
        <f t="shared" si="3"/>
        <v>5699991</v>
      </c>
      <c r="M38" s="100">
        <f t="shared" si="3"/>
        <v>83224462</v>
      </c>
      <c r="N38" s="100">
        <f t="shared" si="3"/>
        <v>78537784</v>
      </c>
      <c r="O38" s="100">
        <f t="shared" si="3"/>
        <v>-7791514</v>
      </c>
      <c r="P38" s="100">
        <f t="shared" si="3"/>
        <v>-14624404</v>
      </c>
      <c r="Q38" s="100">
        <f t="shared" si="3"/>
        <v>21468972</v>
      </c>
      <c r="R38" s="100">
        <f t="shared" si="3"/>
        <v>-946946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7604718</v>
      </c>
      <c r="X38" s="100">
        <f t="shared" si="3"/>
        <v>161660168</v>
      </c>
      <c r="Y38" s="100">
        <f t="shared" si="3"/>
        <v>-154055450</v>
      </c>
      <c r="Z38" s="137">
        <f>+IF(X38&lt;&gt;0,+(Y38/X38)*100,0)</f>
        <v>-95.29586162498606</v>
      </c>
      <c r="AA38" s="102">
        <f>+AA17+AA27+AA36</f>
        <v>1322351</v>
      </c>
    </row>
    <row r="39" spans="1:27" ht="12.75">
      <c r="A39" s="249" t="s">
        <v>200</v>
      </c>
      <c r="B39" s="182"/>
      <c r="C39" s="153">
        <v>340812924</v>
      </c>
      <c r="D39" s="153"/>
      <c r="E39" s="99">
        <v>39182000</v>
      </c>
      <c r="F39" s="100">
        <v>44572985</v>
      </c>
      <c r="G39" s="100">
        <v>39182000</v>
      </c>
      <c r="H39" s="100">
        <v>65089365</v>
      </c>
      <c r="I39" s="100">
        <v>-7217224</v>
      </c>
      <c r="J39" s="100">
        <v>39182000</v>
      </c>
      <c r="K39" s="100">
        <v>-30804120</v>
      </c>
      <c r="L39" s="100">
        <v>-41190789</v>
      </c>
      <c r="M39" s="100">
        <v>-35490798</v>
      </c>
      <c r="N39" s="100">
        <v>-30804120</v>
      </c>
      <c r="O39" s="100">
        <v>47733664</v>
      </c>
      <c r="P39" s="100">
        <v>39942150</v>
      </c>
      <c r="Q39" s="100">
        <v>25317746</v>
      </c>
      <c r="R39" s="100">
        <v>47733664</v>
      </c>
      <c r="S39" s="100"/>
      <c r="T39" s="100"/>
      <c r="U39" s="100"/>
      <c r="V39" s="100"/>
      <c r="W39" s="100">
        <v>39182000</v>
      </c>
      <c r="X39" s="100">
        <v>44572985</v>
      </c>
      <c r="Y39" s="100">
        <v>-5390985</v>
      </c>
      <c r="Z39" s="137">
        <v>-12.09</v>
      </c>
      <c r="AA39" s="102">
        <v>44572985</v>
      </c>
    </row>
    <row r="40" spans="1:27" ht="12.75">
      <c r="A40" s="269" t="s">
        <v>201</v>
      </c>
      <c r="B40" s="256"/>
      <c r="C40" s="257">
        <v>44572895</v>
      </c>
      <c r="D40" s="257"/>
      <c r="E40" s="258">
        <v>40554212</v>
      </c>
      <c r="F40" s="259">
        <v>45895336</v>
      </c>
      <c r="G40" s="259">
        <v>65089365</v>
      </c>
      <c r="H40" s="259">
        <v>-7217224</v>
      </c>
      <c r="I40" s="259">
        <v>-30804120</v>
      </c>
      <c r="J40" s="259">
        <v>-30804120</v>
      </c>
      <c r="K40" s="259">
        <v>-41190789</v>
      </c>
      <c r="L40" s="259">
        <v>-35490798</v>
      </c>
      <c r="M40" s="259">
        <v>47733664</v>
      </c>
      <c r="N40" s="259">
        <v>47733664</v>
      </c>
      <c r="O40" s="259">
        <v>39942150</v>
      </c>
      <c r="P40" s="259">
        <v>25317746</v>
      </c>
      <c r="Q40" s="259">
        <v>46786718</v>
      </c>
      <c r="R40" s="259">
        <v>46786718</v>
      </c>
      <c r="S40" s="259"/>
      <c r="T40" s="259"/>
      <c r="U40" s="259"/>
      <c r="V40" s="259"/>
      <c r="W40" s="259">
        <v>46786718</v>
      </c>
      <c r="X40" s="259">
        <v>206233153</v>
      </c>
      <c r="Y40" s="259">
        <v>-159446435</v>
      </c>
      <c r="Z40" s="260">
        <v>-77.31</v>
      </c>
      <c r="AA40" s="261">
        <v>45895336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306804404</v>
      </c>
      <c r="D5" s="200">
        <f t="shared" si="0"/>
        <v>0</v>
      </c>
      <c r="E5" s="106">
        <f t="shared" si="0"/>
        <v>275666568</v>
      </c>
      <c r="F5" s="106">
        <f t="shared" si="0"/>
        <v>260588547</v>
      </c>
      <c r="G5" s="106">
        <f t="shared" si="0"/>
        <v>5425280</v>
      </c>
      <c r="H5" s="106">
        <f t="shared" si="0"/>
        <v>24741414</v>
      </c>
      <c r="I5" s="106">
        <f t="shared" si="0"/>
        <v>9997027</v>
      </c>
      <c r="J5" s="106">
        <f t="shared" si="0"/>
        <v>40163721</v>
      </c>
      <c r="K5" s="106">
        <f t="shared" si="0"/>
        <v>6588635</v>
      </c>
      <c r="L5" s="106">
        <f t="shared" si="0"/>
        <v>20412655</v>
      </c>
      <c r="M5" s="106">
        <f t="shared" si="0"/>
        <v>11527812</v>
      </c>
      <c r="N5" s="106">
        <f t="shared" si="0"/>
        <v>38529102</v>
      </c>
      <c r="O5" s="106">
        <f t="shared" si="0"/>
        <v>9236687</v>
      </c>
      <c r="P5" s="106">
        <f t="shared" si="0"/>
        <v>11548804</v>
      </c>
      <c r="Q5" s="106">
        <f t="shared" si="0"/>
        <v>20542911</v>
      </c>
      <c r="R5" s="106">
        <f t="shared" si="0"/>
        <v>41328402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120021225</v>
      </c>
      <c r="X5" s="106">
        <f t="shared" si="0"/>
        <v>195441411</v>
      </c>
      <c r="Y5" s="106">
        <f t="shared" si="0"/>
        <v>-75420186</v>
      </c>
      <c r="Z5" s="201">
        <f>+IF(X5&lt;&gt;0,+(Y5/X5)*100,0)</f>
        <v>-38.58966511452376</v>
      </c>
      <c r="AA5" s="199">
        <f>SUM(AA11:AA18)</f>
        <v>260588547</v>
      </c>
    </row>
    <row r="6" spans="1:27" ht="12.75">
      <c r="A6" s="291" t="s">
        <v>205</v>
      </c>
      <c r="B6" s="142"/>
      <c r="C6" s="62">
        <v>101575755</v>
      </c>
      <c r="D6" s="156"/>
      <c r="E6" s="60">
        <v>108768025</v>
      </c>
      <c r="F6" s="60">
        <v>103487707</v>
      </c>
      <c r="G6" s="60">
        <v>3684496</v>
      </c>
      <c r="H6" s="60">
        <v>9201908</v>
      </c>
      <c r="I6" s="60">
        <v>2544093</v>
      </c>
      <c r="J6" s="60">
        <v>15430497</v>
      </c>
      <c r="K6" s="60">
        <v>3591824</v>
      </c>
      <c r="L6" s="60">
        <v>11579927</v>
      </c>
      <c r="M6" s="60">
        <v>5284530</v>
      </c>
      <c r="N6" s="60">
        <v>20456281</v>
      </c>
      <c r="O6" s="60">
        <v>1625453</v>
      </c>
      <c r="P6" s="60">
        <v>8117312</v>
      </c>
      <c r="Q6" s="60">
        <v>6554839</v>
      </c>
      <c r="R6" s="60">
        <v>16297604</v>
      </c>
      <c r="S6" s="60"/>
      <c r="T6" s="60"/>
      <c r="U6" s="60"/>
      <c r="V6" s="60"/>
      <c r="W6" s="60">
        <v>52184382</v>
      </c>
      <c r="X6" s="60">
        <v>77615780</v>
      </c>
      <c r="Y6" s="60">
        <v>-25431398</v>
      </c>
      <c r="Z6" s="140">
        <v>-32.77</v>
      </c>
      <c r="AA6" s="155">
        <v>103487707</v>
      </c>
    </row>
    <row r="7" spans="1:27" ht="12.75">
      <c r="A7" s="291" t="s">
        <v>206</v>
      </c>
      <c r="B7" s="142"/>
      <c r="C7" s="62">
        <v>31283745</v>
      </c>
      <c r="D7" s="156"/>
      <c r="E7" s="60">
        <v>14935706</v>
      </c>
      <c r="F7" s="60">
        <v>10712321</v>
      </c>
      <c r="G7" s="60"/>
      <c r="H7" s="60">
        <v>1949870</v>
      </c>
      <c r="I7" s="60"/>
      <c r="J7" s="60">
        <v>1949870</v>
      </c>
      <c r="K7" s="60">
        <v>1038667</v>
      </c>
      <c r="L7" s="60"/>
      <c r="M7" s="60">
        <v>283309</v>
      </c>
      <c r="N7" s="60">
        <v>1321976</v>
      </c>
      <c r="O7" s="60">
        <v>1305385</v>
      </c>
      <c r="P7" s="60"/>
      <c r="Q7" s="60">
        <v>1012372</v>
      </c>
      <c r="R7" s="60">
        <v>2317757</v>
      </c>
      <c r="S7" s="60"/>
      <c r="T7" s="60"/>
      <c r="U7" s="60"/>
      <c r="V7" s="60"/>
      <c r="W7" s="60">
        <v>5589603</v>
      </c>
      <c r="X7" s="60">
        <v>8034241</v>
      </c>
      <c r="Y7" s="60">
        <v>-2444638</v>
      </c>
      <c r="Z7" s="140">
        <v>-30.43</v>
      </c>
      <c r="AA7" s="155">
        <v>10712321</v>
      </c>
    </row>
    <row r="8" spans="1:27" ht="12.75">
      <c r="A8" s="291" t="s">
        <v>207</v>
      </c>
      <c r="B8" s="142"/>
      <c r="C8" s="62">
        <v>43669496</v>
      </c>
      <c r="D8" s="156"/>
      <c r="E8" s="60">
        <v>29339180</v>
      </c>
      <c r="F8" s="60">
        <v>91034433</v>
      </c>
      <c r="G8" s="60">
        <v>1542364</v>
      </c>
      <c r="H8" s="60">
        <v>13588318</v>
      </c>
      <c r="I8" s="60">
        <v>2266672</v>
      </c>
      <c r="J8" s="60">
        <v>17397354</v>
      </c>
      <c r="K8" s="60"/>
      <c r="L8" s="60">
        <v>7926049</v>
      </c>
      <c r="M8" s="60">
        <v>751969</v>
      </c>
      <c r="N8" s="60">
        <v>8678018</v>
      </c>
      <c r="O8" s="60">
        <v>5225555</v>
      </c>
      <c r="P8" s="60"/>
      <c r="Q8" s="60">
        <v>5924828</v>
      </c>
      <c r="R8" s="60">
        <v>11150383</v>
      </c>
      <c r="S8" s="60"/>
      <c r="T8" s="60"/>
      <c r="U8" s="60"/>
      <c r="V8" s="60"/>
      <c r="W8" s="60">
        <v>37225755</v>
      </c>
      <c r="X8" s="60">
        <v>68275825</v>
      </c>
      <c r="Y8" s="60">
        <v>-31050070</v>
      </c>
      <c r="Z8" s="140">
        <v>-45.48</v>
      </c>
      <c r="AA8" s="155">
        <v>91034433</v>
      </c>
    </row>
    <row r="9" spans="1:27" ht="12.75">
      <c r="A9" s="291" t="s">
        <v>208</v>
      </c>
      <c r="B9" s="142"/>
      <c r="C9" s="62">
        <v>22118630</v>
      </c>
      <c r="D9" s="156"/>
      <c r="E9" s="60">
        <v>73903940</v>
      </c>
      <c r="F9" s="60"/>
      <c r="G9" s="60"/>
      <c r="H9" s="60"/>
      <c r="I9" s="60">
        <v>357965</v>
      </c>
      <c r="J9" s="60">
        <v>357965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357965</v>
      </c>
      <c r="X9" s="60"/>
      <c r="Y9" s="60">
        <v>357965</v>
      </c>
      <c r="Z9" s="140"/>
      <c r="AA9" s="155"/>
    </row>
    <row r="10" spans="1:27" ht="12.75">
      <c r="A10" s="291" t="s">
        <v>209</v>
      </c>
      <c r="B10" s="142"/>
      <c r="C10" s="62">
        <v>5407225</v>
      </c>
      <c r="D10" s="156"/>
      <c r="E10" s="60">
        <v>1000000</v>
      </c>
      <c r="F10" s="60">
        <v>28693438</v>
      </c>
      <c r="G10" s="60"/>
      <c r="H10" s="60"/>
      <c r="I10" s="60">
        <v>229090</v>
      </c>
      <c r="J10" s="60">
        <v>229090</v>
      </c>
      <c r="K10" s="60">
        <v>108163</v>
      </c>
      <c r="L10" s="60"/>
      <c r="M10" s="60">
        <v>4330623</v>
      </c>
      <c r="N10" s="60">
        <v>4438786</v>
      </c>
      <c r="O10" s="60">
        <v>196139</v>
      </c>
      <c r="P10" s="60">
        <v>3421430</v>
      </c>
      <c r="Q10" s="60">
        <v>6754872</v>
      </c>
      <c r="R10" s="60">
        <v>10372441</v>
      </c>
      <c r="S10" s="60"/>
      <c r="T10" s="60"/>
      <c r="U10" s="60"/>
      <c r="V10" s="60"/>
      <c r="W10" s="60">
        <v>15040317</v>
      </c>
      <c r="X10" s="60">
        <v>21520079</v>
      </c>
      <c r="Y10" s="60">
        <v>-6479762</v>
      </c>
      <c r="Z10" s="140">
        <v>-30.11</v>
      </c>
      <c r="AA10" s="155">
        <v>28693438</v>
      </c>
    </row>
    <row r="11" spans="1:27" ht="12.75">
      <c r="A11" s="292" t="s">
        <v>210</v>
      </c>
      <c r="B11" s="142"/>
      <c r="C11" s="293">
        <f aca="true" t="shared" si="1" ref="C11:Y11">SUM(C6:C10)</f>
        <v>204054851</v>
      </c>
      <c r="D11" s="294">
        <f t="shared" si="1"/>
        <v>0</v>
      </c>
      <c r="E11" s="295">
        <f t="shared" si="1"/>
        <v>227946851</v>
      </c>
      <c r="F11" s="295">
        <f t="shared" si="1"/>
        <v>233927899</v>
      </c>
      <c r="G11" s="295">
        <f t="shared" si="1"/>
        <v>5226860</v>
      </c>
      <c r="H11" s="295">
        <f t="shared" si="1"/>
        <v>24740096</v>
      </c>
      <c r="I11" s="295">
        <f t="shared" si="1"/>
        <v>5397820</v>
      </c>
      <c r="J11" s="295">
        <f t="shared" si="1"/>
        <v>35364776</v>
      </c>
      <c r="K11" s="295">
        <f t="shared" si="1"/>
        <v>4738654</v>
      </c>
      <c r="L11" s="295">
        <f t="shared" si="1"/>
        <v>19505976</v>
      </c>
      <c r="M11" s="295">
        <f t="shared" si="1"/>
        <v>10650431</v>
      </c>
      <c r="N11" s="295">
        <f t="shared" si="1"/>
        <v>34895061</v>
      </c>
      <c r="O11" s="295">
        <f t="shared" si="1"/>
        <v>8352532</v>
      </c>
      <c r="P11" s="295">
        <f t="shared" si="1"/>
        <v>11538742</v>
      </c>
      <c r="Q11" s="295">
        <f t="shared" si="1"/>
        <v>20246911</v>
      </c>
      <c r="R11" s="295">
        <f t="shared" si="1"/>
        <v>40138185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110398022</v>
      </c>
      <c r="X11" s="295">
        <f t="shared" si="1"/>
        <v>175445925</v>
      </c>
      <c r="Y11" s="295">
        <f t="shared" si="1"/>
        <v>-65047903</v>
      </c>
      <c r="Z11" s="296">
        <f>+IF(X11&lt;&gt;0,+(Y11/X11)*100,0)</f>
        <v>-37.07575596298403</v>
      </c>
      <c r="AA11" s="297">
        <f>SUM(AA6:AA10)</f>
        <v>233927899</v>
      </c>
    </row>
    <row r="12" spans="1:27" ht="12.75">
      <c r="A12" s="298" t="s">
        <v>211</v>
      </c>
      <c r="B12" s="136"/>
      <c r="C12" s="62">
        <v>19413763</v>
      </c>
      <c r="D12" s="156"/>
      <c r="E12" s="60">
        <v>22262984</v>
      </c>
      <c r="F12" s="60">
        <v>18813601</v>
      </c>
      <c r="G12" s="60">
        <v>198420</v>
      </c>
      <c r="H12" s="60"/>
      <c r="I12" s="60">
        <v>3965356</v>
      </c>
      <c r="J12" s="60">
        <v>4163776</v>
      </c>
      <c r="K12" s="60"/>
      <c r="L12" s="60">
        <v>893789</v>
      </c>
      <c r="M12" s="60">
        <v>491740</v>
      </c>
      <c r="N12" s="60">
        <v>1385529</v>
      </c>
      <c r="O12" s="60">
        <v>884155</v>
      </c>
      <c r="P12" s="60"/>
      <c r="Q12" s="60"/>
      <c r="R12" s="60">
        <v>884155</v>
      </c>
      <c r="S12" s="60"/>
      <c r="T12" s="60"/>
      <c r="U12" s="60"/>
      <c r="V12" s="60"/>
      <c r="W12" s="60">
        <v>6433460</v>
      </c>
      <c r="X12" s="60">
        <v>14110201</v>
      </c>
      <c r="Y12" s="60">
        <v>-7676741</v>
      </c>
      <c r="Z12" s="140">
        <v>-54.41</v>
      </c>
      <c r="AA12" s="155">
        <v>18813601</v>
      </c>
    </row>
    <row r="13" spans="1:27" ht="12.75">
      <c r="A13" s="298" t="s">
        <v>212</v>
      </c>
      <c r="B13" s="136"/>
      <c r="C13" s="273">
        <v>225057</v>
      </c>
      <c r="D13" s="274"/>
      <c r="E13" s="275">
        <v>500000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76422442</v>
      </c>
      <c r="D15" s="156"/>
      <c r="E15" s="60">
        <v>19732733</v>
      </c>
      <c r="F15" s="60">
        <v>7847047</v>
      </c>
      <c r="G15" s="60"/>
      <c r="H15" s="60">
        <v>1318</v>
      </c>
      <c r="I15" s="60">
        <v>601625</v>
      </c>
      <c r="J15" s="60">
        <v>602943</v>
      </c>
      <c r="K15" s="60">
        <v>1849981</v>
      </c>
      <c r="L15" s="60">
        <v>12890</v>
      </c>
      <c r="M15" s="60">
        <v>385641</v>
      </c>
      <c r="N15" s="60">
        <v>2248512</v>
      </c>
      <c r="O15" s="60"/>
      <c r="P15" s="60">
        <v>10062</v>
      </c>
      <c r="Q15" s="60">
        <v>296000</v>
      </c>
      <c r="R15" s="60">
        <v>306062</v>
      </c>
      <c r="S15" s="60"/>
      <c r="T15" s="60"/>
      <c r="U15" s="60"/>
      <c r="V15" s="60"/>
      <c r="W15" s="60">
        <v>3157517</v>
      </c>
      <c r="X15" s="60">
        <v>5885285</v>
      </c>
      <c r="Y15" s="60">
        <v>-2727768</v>
      </c>
      <c r="Z15" s="140">
        <v>-46.35</v>
      </c>
      <c r="AA15" s="155">
        <v>7847047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6688291</v>
      </c>
      <c r="D18" s="276"/>
      <c r="E18" s="82">
        <v>5224000</v>
      </c>
      <c r="F18" s="82"/>
      <c r="G18" s="82"/>
      <c r="H18" s="82"/>
      <c r="I18" s="82">
        <v>32226</v>
      </c>
      <c r="J18" s="82">
        <v>32226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32226</v>
      </c>
      <c r="X18" s="82"/>
      <c r="Y18" s="82">
        <v>32226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101575755</v>
      </c>
      <c r="D36" s="156">
        <f t="shared" si="4"/>
        <v>0</v>
      </c>
      <c r="E36" s="60">
        <f t="shared" si="4"/>
        <v>108768025</v>
      </c>
      <c r="F36" s="60">
        <f t="shared" si="4"/>
        <v>103487707</v>
      </c>
      <c r="G36" s="60">
        <f t="shared" si="4"/>
        <v>3684496</v>
      </c>
      <c r="H36" s="60">
        <f t="shared" si="4"/>
        <v>9201908</v>
      </c>
      <c r="I36" s="60">
        <f t="shared" si="4"/>
        <v>2544093</v>
      </c>
      <c r="J36" s="60">
        <f t="shared" si="4"/>
        <v>15430497</v>
      </c>
      <c r="K36" s="60">
        <f t="shared" si="4"/>
        <v>3591824</v>
      </c>
      <c r="L36" s="60">
        <f t="shared" si="4"/>
        <v>11579927</v>
      </c>
      <c r="M36" s="60">
        <f t="shared" si="4"/>
        <v>5284530</v>
      </c>
      <c r="N36" s="60">
        <f t="shared" si="4"/>
        <v>20456281</v>
      </c>
      <c r="O36" s="60">
        <f t="shared" si="4"/>
        <v>1625453</v>
      </c>
      <c r="P36" s="60">
        <f t="shared" si="4"/>
        <v>8117312</v>
      </c>
      <c r="Q36" s="60">
        <f t="shared" si="4"/>
        <v>6554839</v>
      </c>
      <c r="R36" s="60">
        <f t="shared" si="4"/>
        <v>16297604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52184382</v>
      </c>
      <c r="X36" s="60">
        <f t="shared" si="4"/>
        <v>77615780</v>
      </c>
      <c r="Y36" s="60">
        <f t="shared" si="4"/>
        <v>-25431398</v>
      </c>
      <c r="Z36" s="140">
        <f aca="true" t="shared" si="5" ref="Z36:Z49">+IF(X36&lt;&gt;0,+(Y36/X36)*100,0)</f>
        <v>-32.765757169482804</v>
      </c>
      <c r="AA36" s="155">
        <f>AA6+AA21</f>
        <v>103487707</v>
      </c>
    </row>
    <row r="37" spans="1:27" ht="12.75">
      <c r="A37" s="291" t="s">
        <v>206</v>
      </c>
      <c r="B37" s="142"/>
      <c r="C37" s="62">
        <f t="shared" si="4"/>
        <v>31283745</v>
      </c>
      <c r="D37" s="156">
        <f t="shared" si="4"/>
        <v>0</v>
      </c>
      <c r="E37" s="60">
        <f t="shared" si="4"/>
        <v>14935706</v>
      </c>
      <c r="F37" s="60">
        <f t="shared" si="4"/>
        <v>10712321</v>
      </c>
      <c r="G37" s="60">
        <f t="shared" si="4"/>
        <v>0</v>
      </c>
      <c r="H37" s="60">
        <f t="shared" si="4"/>
        <v>1949870</v>
      </c>
      <c r="I37" s="60">
        <f t="shared" si="4"/>
        <v>0</v>
      </c>
      <c r="J37" s="60">
        <f t="shared" si="4"/>
        <v>1949870</v>
      </c>
      <c r="K37" s="60">
        <f t="shared" si="4"/>
        <v>1038667</v>
      </c>
      <c r="L37" s="60">
        <f t="shared" si="4"/>
        <v>0</v>
      </c>
      <c r="M37" s="60">
        <f t="shared" si="4"/>
        <v>283309</v>
      </c>
      <c r="N37" s="60">
        <f t="shared" si="4"/>
        <v>1321976</v>
      </c>
      <c r="O37" s="60">
        <f t="shared" si="4"/>
        <v>1305385</v>
      </c>
      <c r="P37" s="60">
        <f t="shared" si="4"/>
        <v>0</v>
      </c>
      <c r="Q37" s="60">
        <f t="shared" si="4"/>
        <v>1012372</v>
      </c>
      <c r="R37" s="60">
        <f t="shared" si="4"/>
        <v>2317757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5589603</v>
      </c>
      <c r="X37" s="60">
        <f t="shared" si="4"/>
        <v>8034241</v>
      </c>
      <c r="Y37" s="60">
        <f t="shared" si="4"/>
        <v>-2444638</v>
      </c>
      <c r="Z37" s="140">
        <f t="shared" si="5"/>
        <v>-30.42774046733226</v>
      </c>
      <c r="AA37" s="155">
        <f>AA7+AA22</f>
        <v>10712321</v>
      </c>
    </row>
    <row r="38" spans="1:27" ht="12.75">
      <c r="A38" s="291" t="s">
        <v>207</v>
      </c>
      <c r="B38" s="142"/>
      <c r="C38" s="62">
        <f t="shared" si="4"/>
        <v>43669496</v>
      </c>
      <c r="D38" s="156">
        <f t="shared" si="4"/>
        <v>0</v>
      </c>
      <c r="E38" s="60">
        <f t="shared" si="4"/>
        <v>29339180</v>
      </c>
      <c r="F38" s="60">
        <f t="shared" si="4"/>
        <v>91034433</v>
      </c>
      <c r="G38" s="60">
        <f t="shared" si="4"/>
        <v>1542364</v>
      </c>
      <c r="H38" s="60">
        <f t="shared" si="4"/>
        <v>13588318</v>
      </c>
      <c r="I38" s="60">
        <f t="shared" si="4"/>
        <v>2266672</v>
      </c>
      <c r="J38" s="60">
        <f t="shared" si="4"/>
        <v>17397354</v>
      </c>
      <c r="K38" s="60">
        <f t="shared" si="4"/>
        <v>0</v>
      </c>
      <c r="L38" s="60">
        <f t="shared" si="4"/>
        <v>7926049</v>
      </c>
      <c r="M38" s="60">
        <f t="shared" si="4"/>
        <v>751969</v>
      </c>
      <c r="N38" s="60">
        <f t="shared" si="4"/>
        <v>8678018</v>
      </c>
      <c r="O38" s="60">
        <f t="shared" si="4"/>
        <v>5225555</v>
      </c>
      <c r="P38" s="60">
        <f t="shared" si="4"/>
        <v>0</v>
      </c>
      <c r="Q38" s="60">
        <f t="shared" si="4"/>
        <v>5924828</v>
      </c>
      <c r="R38" s="60">
        <f t="shared" si="4"/>
        <v>11150383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37225755</v>
      </c>
      <c r="X38" s="60">
        <f t="shared" si="4"/>
        <v>68275825</v>
      </c>
      <c r="Y38" s="60">
        <f t="shared" si="4"/>
        <v>-31050070</v>
      </c>
      <c r="Z38" s="140">
        <f t="shared" si="5"/>
        <v>-45.47739994353785</v>
      </c>
      <c r="AA38" s="155">
        <f>AA8+AA23</f>
        <v>91034433</v>
      </c>
    </row>
    <row r="39" spans="1:27" ht="12.75">
      <c r="A39" s="291" t="s">
        <v>208</v>
      </c>
      <c r="B39" s="142"/>
      <c r="C39" s="62">
        <f t="shared" si="4"/>
        <v>22118630</v>
      </c>
      <c r="D39" s="156">
        <f t="shared" si="4"/>
        <v>0</v>
      </c>
      <c r="E39" s="60">
        <f t="shared" si="4"/>
        <v>73903940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357965</v>
      </c>
      <c r="J39" s="60">
        <f t="shared" si="4"/>
        <v>357965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357965</v>
      </c>
      <c r="X39" s="60">
        <f t="shared" si="4"/>
        <v>0</v>
      </c>
      <c r="Y39" s="60">
        <f t="shared" si="4"/>
        <v>357965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5407225</v>
      </c>
      <c r="D40" s="156">
        <f t="shared" si="4"/>
        <v>0</v>
      </c>
      <c r="E40" s="60">
        <f t="shared" si="4"/>
        <v>1000000</v>
      </c>
      <c r="F40" s="60">
        <f t="shared" si="4"/>
        <v>28693438</v>
      </c>
      <c r="G40" s="60">
        <f t="shared" si="4"/>
        <v>0</v>
      </c>
      <c r="H40" s="60">
        <f t="shared" si="4"/>
        <v>0</v>
      </c>
      <c r="I40" s="60">
        <f t="shared" si="4"/>
        <v>229090</v>
      </c>
      <c r="J40" s="60">
        <f t="shared" si="4"/>
        <v>229090</v>
      </c>
      <c r="K40" s="60">
        <f t="shared" si="4"/>
        <v>108163</v>
      </c>
      <c r="L40" s="60">
        <f t="shared" si="4"/>
        <v>0</v>
      </c>
      <c r="M40" s="60">
        <f t="shared" si="4"/>
        <v>4330623</v>
      </c>
      <c r="N40" s="60">
        <f t="shared" si="4"/>
        <v>4438786</v>
      </c>
      <c r="O40" s="60">
        <f t="shared" si="4"/>
        <v>196139</v>
      </c>
      <c r="P40" s="60">
        <f t="shared" si="4"/>
        <v>3421430</v>
      </c>
      <c r="Q40" s="60">
        <f t="shared" si="4"/>
        <v>6754872</v>
      </c>
      <c r="R40" s="60">
        <f t="shared" si="4"/>
        <v>10372441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15040317</v>
      </c>
      <c r="X40" s="60">
        <f t="shared" si="4"/>
        <v>21520079</v>
      </c>
      <c r="Y40" s="60">
        <f t="shared" si="4"/>
        <v>-6479762</v>
      </c>
      <c r="Z40" s="140">
        <f t="shared" si="5"/>
        <v>-30.110307680561952</v>
      </c>
      <c r="AA40" s="155">
        <f>AA10+AA25</f>
        <v>28693438</v>
      </c>
    </row>
    <row r="41" spans="1:27" ht="12.75">
      <c r="A41" s="292" t="s">
        <v>210</v>
      </c>
      <c r="B41" s="142"/>
      <c r="C41" s="293">
        <f aca="true" t="shared" si="6" ref="C41:Y41">SUM(C36:C40)</f>
        <v>204054851</v>
      </c>
      <c r="D41" s="294">
        <f t="shared" si="6"/>
        <v>0</v>
      </c>
      <c r="E41" s="295">
        <f t="shared" si="6"/>
        <v>227946851</v>
      </c>
      <c r="F41" s="295">
        <f t="shared" si="6"/>
        <v>233927899</v>
      </c>
      <c r="G41" s="295">
        <f t="shared" si="6"/>
        <v>5226860</v>
      </c>
      <c r="H41" s="295">
        <f t="shared" si="6"/>
        <v>24740096</v>
      </c>
      <c r="I41" s="295">
        <f t="shared" si="6"/>
        <v>5397820</v>
      </c>
      <c r="J41" s="295">
        <f t="shared" si="6"/>
        <v>35364776</v>
      </c>
      <c r="K41" s="295">
        <f t="shared" si="6"/>
        <v>4738654</v>
      </c>
      <c r="L41" s="295">
        <f t="shared" si="6"/>
        <v>19505976</v>
      </c>
      <c r="M41" s="295">
        <f t="shared" si="6"/>
        <v>10650431</v>
      </c>
      <c r="N41" s="295">
        <f t="shared" si="6"/>
        <v>34895061</v>
      </c>
      <c r="O41" s="295">
        <f t="shared" si="6"/>
        <v>8352532</v>
      </c>
      <c r="P41" s="295">
        <f t="shared" si="6"/>
        <v>11538742</v>
      </c>
      <c r="Q41" s="295">
        <f t="shared" si="6"/>
        <v>20246911</v>
      </c>
      <c r="R41" s="295">
        <f t="shared" si="6"/>
        <v>40138185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110398022</v>
      </c>
      <c r="X41" s="295">
        <f t="shared" si="6"/>
        <v>175445925</v>
      </c>
      <c r="Y41" s="295">
        <f t="shared" si="6"/>
        <v>-65047903</v>
      </c>
      <c r="Z41" s="296">
        <f t="shared" si="5"/>
        <v>-37.07575596298403</v>
      </c>
      <c r="AA41" s="297">
        <f>SUM(AA36:AA40)</f>
        <v>233927899</v>
      </c>
    </row>
    <row r="42" spans="1:27" ht="12.75">
      <c r="A42" s="298" t="s">
        <v>211</v>
      </c>
      <c r="B42" s="136"/>
      <c r="C42" s="95">
        <f aca="true" t="shared" si="7" ref="C42:Y48">C12+C27</f>
        <v>19413763</v>
      </c>
      <c r="D42" s="129">
        <f t="shared" si="7"/>
        <v>0</v>
      </c>
      <c r="E42" s="54">
        <f t="shared" si="7"/>
        <v>22262984</v>
      </c>
      <c r="F42" s="54">
        <f t="shared" si="7"/>
        <v>18813601</v>
      </c>
      <c r="G42" s="54">
        <f t="shared" si="7"/>
        <v>198420</v>
      </c>
      <c r="H42" s="54">
        <f t="shared" si="7"/>
        <v>0</v>
      </c>
      <c r="I42" s="54">
        <f t="shared" si="7"/>
        <v>3965356</v>
      </c>
      <c r="J42" s="54">
        <f t="shared" si="7"/>
        <v>4163776</v>
      </c>
      <c r="K42" s="54">
        <f t="shared" si="7"/>
        <v>0</v>
      </c>
      <c r="L42" s="54">
        <f t="shared" si="7"/>
        <v>893789</v>
      </c>
      <c r="M42" s="54">
        <f t="shared" si="7"/>
        <v>491740</v>
      </c>
      <c r="N42" s="54">
        <f t="shared" si="7"/>
        <v>1385529</v>
      </c>
      <c r="O42" s="54">
        <f t="shared" si="7"/>
        <v>884155</v>
      </c>
      <c r="P42" s="54">
        <f t="shared" si="7"/>
        <v>0</v>
      </c>
      <c r="Q42" s="54">
        <f t="shared" si="7"/>
        <v>0</v>
      </c>
      <c r="R42" s="54">
        <f t="shared" si="7"/>
        <v>884155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6433460</v>
      </c>
      <c r="X42" s="54">
        <f t="shared" si="7"/>
        <v>14110201</v>
      </c>
      <c r="Y42" s="54">
        <f t="shared" si="7"/>
        <v>-7676741</v>
      </c>
      <c r="Z42" s="184">
        <f t="shared" si="5"/>
        <v>-54.40561052248653</v>
      </c>
      <c r="AA42" s="130">
        <f aca="true" t="shared" si="8" ref="AA42:AA48">AA12+AA27</f>
        <v>18813601</v>
      </c>
    </row>
    <row r="43" spans="1:27" ht="12.75">
      <c r="A43" s="298" t="s">
        <v>212</v>
      </c>
      <c r="B43" s="136"/>
      <c r="C43" s="303">
        <f t="shared" si="7"/>
        <v>225057</v>
      </c>
      <c r="D43" s="304">
        <f t="shared" si="7"/>
        <v>0</v>
      </c>
      <c r="E43" s="305">
        <f t="shared" si="7"/>
        <v>500000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76422442</v>
      </c>
      <c r="D45" s="129">
        <f t="shared" si="7"/>
        <v>0</v>
      </c>
      <c r="E45" s="54">
        <f t="shared" si="7"/>
        <v>19732733</v>
      </c>
      <c r="F45" s="54">
        <f t="shared" si="7"/>
        <v>7847047</v>
      </c>
      <c r="G45" s="54">
        <f t="shared" si="7"/>
        <v>0</v>
      </c>
      <c r="H45" s="54">
        <f t="shared" si="7"/>
        <v>1318</v>
      </c>
      <c r="I45" s="54">
        <f t="shared" si="7"/>
        <v>601625</v>
      </c>
      <c r="J45" s="54">
        <f t="shared" si="7"/>
        <v>602943</v>
      </c>
      <c r="K45" s="54">
        <f t="shared" si="7"/>
        <v>1849981</v>
      </c>
      <c r="L45" s="54">
        <f t="shared" si="7"/>
        <v>12890</v>
      </c>
      <c r="M45" s="54">
        <f t="shared" si="7"/>
        <v>385641</v>
      </c>
      <c r="N45" s="54">
        <f t="shared" si="7"/>
        <v>2248512</v>
      </c>
      <c r="O45" s="54">
        <f t="shared" si="7"/>
        <v>0</v>
      </c>
      <c r="P45" s="54">
        <f t="shared" si="7"/>
        <v>10062</v>
      </c>
      <c r="Q45" s="54">
        <f t="shared" si="7"/>
        <v>296000</v>
      </c>
      <c r="R45" s="54">
        <f t="shared" si="7"/>
        <v>306062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3157517</v>
      </c>
      <c r="X45" s="54">
        <f t="shared" si="7"/>
        <v>5885285</v>
      </c>
      <c r="Y45" s="54">
        <f t="shared" si="7"/>
        <v>-2727768</v>
      </c>
      <c r="Z45" s="184">
        <f t="shared" si="5"/>
        <v>-46.348953364195616</v>
      </c>
      <c r="AA45" s="130">
        <f t="shared" si="8"/>
        <v>7847047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6688291</v>
      </c>
      <c r="D48" s="129">
        <f t="shared" si="7"/>
        <v>0</v>
      </c>
      <c r="E48" s="54">
        <f t="shared" si="7"/>
        <v>5224000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32226</v>
      </c>
      <c r="J48" s="54">
        <f t="shared" si="7"/>
        <v>32226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32226</v>
      </c>
      <c r="X48" s="54">
        <f t="shared" si="7"/>
        <v>0</v>
      </c>
      <c r="Y48" s="54">
        <f t="shared" si="7"/>
        <v>32226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306804404</v>
      </c>
      <c r="D49" s="218">
        <f t="shared" si="9"/>
        <v>0</v>
      </c>
      <c r="E49" s="220">
        <f t="shared" si="9"/>
        <v>275666568</v>
      </c>
      <c r="F49" s="220">
        <f t="shared" si="9"/>
        <v>260588547</v>
      </c>
      <c r="G49" s="220">
        <f t="shared" si="9"/>
        <v>5425280</v>
      </c>
      <c r="H49" s="220">
        <f t="shared" si="9"/>
        <v>24741414</v>
      </c>
      <c r="I49" s="220">
        <f t="shared" si="9"/>
        <v>9997027</v>
      </c>
      <c r="J49" s="220">
        <f t="shared" si="9"/>
        <v>40163721</v>
      </c>
      <c r="K49" s="220">
        <f t="shared" si="9"/>
        <v>6588635</v>
      </c>
      <c r="L49" s="220">
        <f t="shared" si="9"/>
        <v>20412655</v>
      </c>
      <c r="M49" s="220">
        <f t="shared" si="9"/>
        <v>11527812</v>
      </c>
      <c r="N49" s="220">
        <f t="shared" si="9"/>
        <v>38529102</v>
      </c>
      <c r="O49" s="220">
        <f t="shared" si="9"/>
        <v>9236687</v>
      </c>
      <c r="P49" s="220">
        <f t="shared" si="9"/>
        <v>11548804</v>
      </c>
      <c r="Q49" s="220">
        <f t="shared" si="9"/>
        <v>20542911</v>
      </c>
      <c r="R49" s="220">
        <f t="shared" si="9"/>
        <v>41328402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120021225</v>
      </c>
      <c r="X49" s="220">
        <f t="shared" si="9"/>
        <v>195441411</v>
      </c>
      <c r="Y49" s="220">
        <f t="shared" si="9"/>
        <v>-75420186</v>
      </c>
      <c r="Z49" s="221">
        <f t="shared" si="5"/>
        <v>-38.58966511452376</v>
      </c>
      <c r="AA49" s="222">
        <f>SUM(AA41:AA48)</f>
        <v>260588547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92052805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35654919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115707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13737465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4561131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54069222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5050071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32933512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92052806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4114393</v>
      </c>
      <c r="H68" s="60">
        <v>5403729</v>
      </c>
      <c r="I68" s="60">
        <v>7643015</v>
      </c>
      <c r="J68" s="60">
        <v>17161137</v>
      </c>
      <c r="K68" s="60">
        <v>3700023</v>
      </c>
      <c r="L68" s="60">
        <v>5159652</v>
      </c>
      <c r="M68" s="60">
        <v>5757175</v>
      </c>
      <c r="N68" s="60">
        <v>14616850</v>
      </c>
      <c r="O68" s="60">
        <v>5614878</v>
      </c>
      <c r="P68" s="60">
        <v>5414750</v>
      </c>
      <c r="Q68" s="60">
        <v>767954</v>
      </c>
      <c r="R68" s="60">
        <v>11797582</v>
      </c>
      <c r="S68" s="60"/>
      <c r="T68" s="60"/>
      <c r="U68" s="60"/>
      <c r="V68" s="60"/>
      <c r="W68" s="60">
        <v>43575569</v>
      </c>
      <c r="X68" s="60"/>
      <c r="Y68" s="60">
        <v>43575569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92052806</v>
      </c>
      <c r="F69" s="220">
        <f t="shared" si="12"/>
        <v>0</v>
      </c>
      <c r="G69" s="220">
        <f t="shared" si="12"/>
        <v>4114393</v>
      </c>
      <c r="H69" s="220">
        <f t="shared" si="12"/>
        <v>5403729</v>
      </c>
      <c r="I69" s="220">
        <f t="shared" si="12"/>
        <v>7643015</v>
      </c>
      <c r="J69" s="220">
        <f t="shared" si="12"/>
        <v>17161137</v>
      </c>
      <c r="K69" s="220">
        <f t="shared" si="12"/>
        <v>3700023</v>
      </c>
      <c r="L69" s="220">
        <f t="shared" si="12"/>
        <v>5159652</v>
      </c>
      <c r="M69" s="220">
        <f t="shared" si="12"/>
        <v>5757175</v>
      </c>
      <c r="N69" s="220">
        <f t="shared" si="12"/>
        <v>14616850</v>
      </c>
      <c r="O69" s="220">
        <f t="shared" si="12"/>
        <v>5614878</v>
      </c>
      <c r="P69" s="220">
        <f t="shared" si="12"/>
        <v>5414750</v>
      </c>
      <c r="Q69" s="220">
        <f t="shared" si="12"/>
        <v>767954</v>
      </c>
      <c r="R69" s="220">
        <f t="shared" si="12"/>
        <v>11797582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43575569</v>
      </c>
      <c r="X69" s="220">
        <f t="shared" si="12"/>
        <v>0</v>
      </c>
      <c r="Y69" s="220">
        <f t="shared" si="12"/>
        <v>43575569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204054851</v>
      </c>
      <c r="D5" s="357">
        <f t="shared" si="0"/>
        <v>0</v>
      </c>
      <c r="E5" s="356">
        <f t="shared" si="0"/>
        <v>227946851</v>
      </c>
      <c r="F5" s="358">
        <f t="shared" si="0"/>
        <v>233927899</v>
      </c>
      <c r="G5" s="358">
        <f t="shared" si="0"/>
        <v>5226860</v>
      </c>
      <c r="H5" s="356">
        <f t="shared" si="0"/>
        <v>24740096</v>
      </c>
      <c r="I5" s="356">
        <f t="shared" si="0"/>
        <v>5397820</v>
      </c>
      <c r="J5" s="358">
        <f t="shared" si="0"/>
        <v>35364776</v>
      </c>
      <c r="K5" s="358">
        <f t="shared" si="0"/>
        <v>4738654</v>
      </c>
      <c r="L5" s="356">
        <f t="shared" si="0"/>
        <v>19505976</v>
      </c>
      <c r="M5" s="356">
        <f t="shared" si="0"/>
        <v>10650431</v>
      </c>
      <c r="N5" s="358">
        <f t="shared" si="0"/>
        <v>34895061</v>
      </c>
      <c r="O5" s="358">
        <f t="shared" si="0"/>
        <v>8352532</v>
      </c>
      <c r="P5" s="356">
        <f t="shared" si="0"/>
        <v>11538742</v>
      </c>
      <c r="Q5" s="356">
        <f t="shared" si="0"/>
        <v>20246911</v>
      </c>
      <c r="R5" s="358">
        <f t="shared" si="0"/>
        <v>40138185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110398022</v>
      </c>
      <c r="X5" s="356">
        <f t="shared" si="0"/>
        <v>175445926</v>
      </c>
      <c r="Y5" s="358">
        <f t="shared" si="0"/>
        <v>-65047904</v>
      </c>
      <c r="Z5" s="359">
        <f>+IF(X5&lt;&gt;0,+(Y5/X5)*100,0)</f>
        <v>-37.07575632163724</v>
      </c>
      <c r="AA5" s="360">
        <f>+AA6+AA8+AA11+AA13+AA15</f>
        <v>233927899</v>
      </c>
    </row>
    <row r="6" spans="1:27" ht="12.75">
      <c r="A6" s="361" t="s">
        <v>205</v>
      </c>
      <c r="B6" s="142"/>
      <c r="C6" s="60">
        <f>+C7</f>
        <v>101575755</v>
      </c>
      <c r="D6" s="340">
        <f aca="true" t="shared" si="1" ref="D6:AA6">+D7</f>
        <v>0</v>
      </c>
      <c r="E6" s="60">
        <f t="shared" si="1"/>
        <v>108768025</v>
      </c>
      <c r="F6" s="59">
        <f t="shared" si="1"/>
        <v>103487707</v>
      </c>
      <c r="G6" s="59">
        <f t="shared" si="1"/>
        <v>3684496</v>
      </c>
      <c r="H6" s="60">
        <f t="shared" si="1"/>
        <v>9201908</v>
      </c>
      <c r="I6" s="60">
        <f t="shared" si="1"/>
        <v>2544093</v>
      </c>
      <c r="J6" s="59">
        <f t="shared" si="1"/>
        <v>15430497</v>
      </c>
      <c r="K6" s="59">
        <f t="shared" si="1"/>
        <v>3591824</v>
      </c>
      <c r="L6" s="60">
        <f t="shared" si="1"/>
        <v>11579927</v>
      </c>
      <c r="M6" s="60">
        <f t="shared" si="1"/>
        <v>5284530</v>
      </c>
      <c r="N6" s="59">
        <f t="shared" si="1"/>
        <v>20456281</v>
      </c>
      <c r="O6" s="59">
        <f t="shared" si="1"/>
        <v>1625453</v>
      </c>
      <c r="P6" s="60">
        <f t="shared" si="1"/>
        <v>8117312</v>
      </c>
      <c r="Q6" s="60">
        <f t="shared" si="1"/>
        <v>6554839</v>
      </c>
      <c r="R6" s="59">
        <f t="shared" si="1"/>
        <v>16297604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52184382</v>
      </c>
      <c r="X6" s="60">
        <f t="shared" si="1"/>
        <v>77615780</v>
      </c>
      <c r="Y6" s="59">
        <f t="shared" si="1"/>
        <v>-25431398</v>
      </c>
      <c r="Z6" s="61">
        <f>+IF(X6&lt;&gt;0,+(Y6/X6)*100,0)</f>
        <v>-32.765757169482804</v>
      </c>
      <c r="AA6" s="62">
        <f t="shared" si="1"/>
        <v>103487707</v>
      </c>
    </row>
    <row r="7" spans="1:27" ht="12.75">
      <c r="A7" s="291" t="s">
        <v>229</v>
      </c>
      <c r="B7" s="142"/>
      <c r="C7" s="60">
        <v>101575755</v>
      </c>
      <c r="D7" s="340"/>
      <c r="E7" s="60">
        <v>108768025</v>
      </c>
      <c r="F7" s="59">
        <v>103487707</v>
      </c>
      <c r="G7" s="59">
        <v>3684496</v>
      </c>
      <c r="H7" s="60">
        <v>9201908</v>
      </c>
      <c r="I7" s="60">
        <v>2544093</v>
      </c>
      <c r="J7" s="59">
        <v>15430497</v>
      </c>
      <c r="K7" s="59">
        <v>3591824</v>
      </c>
      <c r="L7" s="60">
        <v>11579927</v>
      </c>
      <c r="M7" s="60">
        <v>5284530</v>
      </c>
      <c r="N7" s="59">
        <v>20456281</v>
      </c>
      <c r="O7" s="59">
        <v>1625453</v>
      </c>
      <c r="P7" s="60">
        <v>8117312</v>
      </c>
      <c r="Q7" s="60">
        <v>6554839</v>
      </c>
      <c r="R7" s="59">
        <v>16297604</v>
      </c>
      <c r="S7" s="59"/>
      <c r="T7" s="60"/>
      <c r="U7" s="60"/>
      <c r="V7" s="59"/>
      <c r="W7" s="59">
        <v>52184382</v>
      </c>
      <c r="X7" s="60">
        <v>77615780</v>
      </c>
      <c r="Y7" s="59">
        <v>-25431398</v>
      </c>
      <c r="Z7" s="61">
        <v>-32.77</v>
      </c>
      <c r="AA7" s="62">
        <v>103487707</v>
      </c>
    </row>
    <row r="8" spans="1:27" ht="12.75">
      <c r="A8" s="361" t="s">
        <v>206</v>
      </c>
      <c r="B8" s="142"/>
      <c r="C8" s="60">
        <f aca="true" t="shared" si="2" ref="C8:Y8">SUM(C9:C10)</f>
        <v>31283745</v>
      </c>
      <c r="D8" s="340">
        <f t="shared" si="2"/>
        <v>0</v>
      </c>
      <c r="E8" s="60">
        <f t="shared" si="2"/>
        <v>14935706</v>
      </c>
      <c r="F8" s="59">
        <f t="shared" si="2"/>
        <v>10712321</v>
      </c>
      <c r="G8" s="59">
        <f t="shared" si="2"/>
        <v>0</v>
      </c>
      <c r="H8" s="60">
        <f t="shared" si="2"/>
        <v>1949870</v>
      </c>
      <c r="I8" s="60">
        <f t="shared" si="2"/>
        <v>0</v>
      </c>
      <c r="J8" s="59">
        <f t="shared" si="2"/>
        <v>1949870</v>
      </c>
      <c r="K8" s="59">
        <f t="shared" si="2"/>
        <v>1038667</v>
      </c>
      <c r="L8" s="60">
        <f t="shared" si="2"/>
        <v>0</v>
      </c>
      <c r="M8" s="60">
        <f t="shared" si="2"/>
        <v>283309</v>
      </c>
      <c r="N8" s="59">
        <f t="shared" si="2"/>
        <v>1321976</v>
      </c>
      <c r="O8" s="59">
        <f t="shared" si="2"/>
        <v>1305385</v>
      </c>
      <c r="P8" s="60">
        <f t="shared" si="2"/>
        <v>0</v>
      </c>
      <c r="Q8" s="60">
        <f t="shared" si="2"/>
        <v>1012372</v>
      </c>
      <c r="R8" s="59">
        <f t="shared" si="2"/>
        <v>2317757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5589603</v>
      </c>
      <c r="X8" s="60">
        <f t="shared" si="2"/>
        <v>8034241</v>
      </c>
      <c r="Y8" s="59">
        <f t="shared" si="2"/>
        <v>-2444638</v>
      </c>
      <c r="Z8" s="61">
        <f>+IF(X8&lt;&gt;0,+(Y8/X8)*100,0)</f>
        <v>-30.42774046733226</v>
      </c>
      <c r="AA8" s="62">
        <f>SUM(AA9:AA10)</f>
        <v>10712321</v>
      </c>
    </row>
    <row r="9" spans="1:27" ht="12.75">
      <c r="A9" s="291" t="s">
        <v>230</v>
      </c>
      <c r="B9" s="142"/>
      <c r="C9" s="60">
        <v>26984273</v>
      </c>
      <c r="D9" s="340"/>
      <c r="E9" s="60">
        <v>14935706</v>
      </c>
      <c r="F9" s="59">
        <v>10712321</v>
      </c>
      <c r="G9" s="59"/>
      <c r="H9" s="60">
        <v>1949870</v>
      </c>
      <c r="I9" s="60"/>
      <c r="J9" s="59">
        <v>1949870</v>
      </c>
      <c r="K9" s="59">
        <v>1038667</v>
      </c>
      <c r="L9" s="60"/>
      <c r="M9" s="60">
        <v>283309</v>
      </c>
      <c r="N9" s="59">
        <v>1321976</v>
      </c>
      <c r="O9" s="59">
        <v>1305385</v>
      </c>
      <c r="P9" s="60"/>
      <c r="Q9" s="60">
        <v>1012372</v>
      </c>
      <c r="R9" s="59">
        <v>2317757</v>
      </c>
      <c r="S9" s="59"/>
      <c r="T9" s="60"/>
      <c r="U9" s="60"/>
      <c r="V9" s="59"/>
      <c r="W9" s="59">
        <v>5589603</v>
      </c>
      <c r="X9" s="60">
        <v>8034241</v>
      </c>
      <c r="Y9" s="59">
        <v>-2444638</v>
      </c>
      <c r="Z9" s="61">
        <v>-30.43</v>
      </c>
      <c r="AA9" s="62">
        <v>10712321</v>
      </c>
    </row>
    <row r="10" spans="1:27" ht="12.75">
      <c r="A10" s="291" t="s">
        <v>231</v>
      </c>
      <c r="B10" s="142"/>
      <c r="C10" s="60">
        <v>4299472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43669496</v>
      </c>
      <c r="D11" s="363">
        <f aca="true" t="shared" si="3" ref="D11:AA11">+D12</f>
        <v>0</v>
      </c>
      <c r="E11" s="362">
        <f t="shared" si="3"/>
        <v>29339180</v>
      </c>
      <c r="F11" s="364">
        <f t="shared" si="3"/>
        <v>91034433</v>
      </c>
      <c r="G11" s="364">
        <f t="shared" si="3"/>
        <v>1542364</v>
      </c>
      <c r="H11" s="362">
        <f t="shared" si="3"/>
        <v>13588318</v>
      </c>
      <c r="I11" s="362">
        <f t="shared" si="3"/>
        <v>2266672</v>
      </c>
      <c r="J11" s="364">
        <f t="shared" si="3"/>
        <v>17397354</v>
      </c>
      <c r="K11" s="364">
        <f t="shared" si="3"/>
        <v>0</v>
      </c>
      <c r="L11" s="362">
        <f t="shared" si="3"/>
        <v>7926049</v>
      </c>
      <c r="M11" s="362">
        <f t="shared" si="3"/>
        <v>751969</v>
      </c>
      <c r="N11" s="364">
        <f t="shared" si="3"/>
        <v>8678018</v>
      </c>
      <c r="O11" s="364">
        <f t="shared" si="3"/>
        <v>5225555</v>
      </c>
      <c r="P11" s="362">
        <f t="shared" si="3"/>
        <v>0</v>
      </c>
      <c r="Q11" s="362">
        <f t="shared" si="3"/>
        <v>5924828</v>
      </c>
      <c r="R11" s="364">
        <f t="shared" si="3"/>
        <v>11150383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37225755</v>
      </c>
      <c r="X11" s="362">
        <f t="shared" si="3"/>
        <v>68275825</v>
      </c>
      <c r="Y11" s="364">
        <f t="shared" si="3"/>
        <v>-31050070</v>
      </c>
      <c r="Z11" s="365">
        <f>+IF(X11&lt;&gt;0,+(Y11/X11)*100,0)</f>
        <v>-45.47739994353785</v>
      </c>
      <c r="AA11" s="366">
        <f t="shared" si="3"/>
        <v>91034433</v>
      </c>
    </row>
    <row r="12" spans="1:27" ht="12.75">
      <c r="A12" s="291" t="s">
        <v>232</v>
      </c>
      <c r="B12" s="136"/>
      <c r="C12" s="60">
        <v>43669496</v>
      </c>
      <c r="D12" s="340"/>
      <c r="E12" s="60">
        <v>29339180</v>
      </c>
      <c r="F12" s="59">
        <v>91034433</v>
      </c>
      <c r="G12" s="59">
        <v>1542364</v>
      </c>
      <c r="H12" s="60">
        <v>13588318</v>
      </c>
      <c r="I12" s="60">
        <v>2266672</v>
      </c>
      <c r="J12" s="59">
        <v>17397354</v>
      </c>
      <c r="K12" s="59"/>
      <c r="L12" s="60">
        <v>7926049</v>
      </c>
      <c r="M12" s="60">
        <v>751969</v>
      </c>
      <c r="N12" s="59">
        <v>8678018</v>
      </c>
      <c r="O12" s="59">
        <v>5225555</v>
      </c>
      <c r="P12" s="60"/>
      <c r="Q12" s="60">
        <v>5924828</v>
      </c>
      <c r="R12" s="59">
        <v>11150383</v>
      </c>
      <c r="S12" s="59"/>
      <c r="T12" s="60"/>
      <c r="U12" s="60"/>
      <c r="V12" s="59"/>
      <c r="W12" s="59">
        <v>37225755</v>
      </c>
      <c r="X12" s="60">
        <v>68275825</v>
      </c>
      <c r="Y12" s="59">
        <v>-31050070</v>
      </c>
      <c r="Z12" s="61">
        <v>-45.48</v>
      </c>
      <c r="AA12" s="62">
        <v>91034433</v>
      </c>
    </row>
    <row r="13" spans="1:27" ht="12.75">
      <c r="A13" s="361" t="s">
        <v>208</v>
      </c>
      <c r="B13" s="136"/>
      <c r="C13" s="275">
        <f>+C14</f>
        <v>22118630</v>
      </c>
      <c r="D13" s="341">
        <f aca="true" t="shared" si="4" ref="D13:AA13">+D14</f>
        <v>0</v>
      </c>
      <c r="E13" s="275">
        <f t="shared" si="4"/>
        <v>73903940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357965</v>
      </c>
      <c r="J13" s="342">
        <f t="shared" si="4"/>
        <v>357965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357965</v>
      </c>
      <c r="X13" s="275">
        <f t="shared" si="4"/>
        <v>0</v>
      </c>
      <c r="Y13" s="342">
        <f t="shared" si="4"/>
        <v>357965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22118630</v>
      </c>
      <c r="D14" s="340"/>
      <c r="E14" s="60">
        <v>73903940</v>
      </c>
      <c r="F14" s="59"/>
      <c r="G14" s="59"/>
      <c r="H14" s="60"/>
      <c r="I14" s="60">
        <v>357965</v>
      </c>
      <c r="J14" s="59">
        <v>357965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357965</v>
      </c>
      <c r="X14" s="60"/>
      <c r="Y14" s="59">
        <v>357965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5407225</v>
      </c>
      <c r="D15" s="340">
        <f t="shared" si="5"/>
        <v>0</v>
      </c>
      <c r="E15" s="60">
        <f t="shared" si="5"/>
        <v>1000000</v>
      </c>
      <c r="F15" s="59">
        <f t="shared" si="5"/>
        <v>28693438</v>
      </c>
      <c r="G15" s="59">
        <f t="shared" si="5"/>
        <v>0</v>
      </c>
      <c r="H15" s="60">
        <f t="shared" si="5"/>
        <v>0</v>
      </c>
      <c r="I15" s="60">
        <f t="shared" si="5"/>
        <v>229090</v>
      </c>
      <c r="J15" s="59">
        <f t="shared" si="5"/>
        <v>229090</v>
      </c>
      <c r="K15" s="59">
        <f t="shared" si="5"/>
        <v>108163</v>
      </c>
      <c r="L15" s="60">
        <f t="shared" si="5"/>
        <v>0</v>
      </c>
      <c r="M15" s="60">
        <f t="shared" si="5"/>
        <v>4330623</v>
      </c>
      <c r="N15" s="59">
        <f t="shared" si="5"/>
        <v>4438786</v>
      </c>
      <c r="O15" s="59">
        <f t="shared" si="5"/>
        <v>196139</v>
      </c>
      <c r="P15" s="60">
        <f t="shared" si="5"/>
        <v>3421430</v>
      </c>
      <c r="Q15" s="60">
        <f t="shared" si="5"/>
        <v>6754872</v>
      </c>
      <c r="R15" s="59">
        <f t="shared" si="5"/>
        <v>10372441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15040317</v>
      </c>
      <c r="X15" s="60">
        <f t="shared" si="5"/>
        <v>21520080</v>
      </c>
      <c r="Y15" s="59">
        <f t="shared" si="5"/>
        <v>-6479763</v>
      </c>
      <c r="Z15" s="61">
        <f>+IF(X15&lt;&gt;0,+(Y15/X15)*100,0)</f>
        <v>-30.110310928212165</v>
      </c>
      <c r="AA15" s="62">
        <f>SUM(AA16:AA20)</f>
        <v>28693438</v>
      </c>
    </row>
    <row r="16" spans="1:27" ht="12.75">
      <c r="A16" s="291" t="s">
        <v>234</v>
      </c>
      <c r="B16" s="300"/>
      <c r="C16" s="60">
        <v>5285835</v>
      </c>
      <c r="D16" s="340"/>
      <c r="E16" s="60"/>
      <c r="F16" s="59">
        <v>657966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493475</v>
      </c>
      <c r="Y16" s="59">
        <v>-493475</v>
      </c>
      <c r="Z16" s="61">
        <v>-100</v>
      </c>
      <c r="AA16" s="62">
        <v>657966</v>
      </c>
    </row>
    <row r="17" spans="1:27" ht="12.75">
      <c r="A17" s="291" t="s">
        <v>235</v>
      </c>
      <c r="B17" s="136"/>
      <c r="C17" s="60">
        <v>121390</v>
      </c>
      <c r="D17" s="340"/>
      <c r="E17" s="60"/>
      <c r="F17" s="59">
        <v>26732874</v>
      </c>
      <c r="G17" s="59"/>
      <c r="H17" s="60"/>
      <c r="I17" s="60">
        <v>229090</v>
      </c>
      <c r="J17" s="59">
        <v>229090</v>
      </c>
      <c r="K17" s="59">
        <v>108163</v>
      </c>
      <c r="L17" s="60"/>
      <c r="M17" s="60">
        <v>4330623</v>
      </c>
      <c r="N17" s="59">
        <v>4438786</v>
      </c>
      <c r="O17" s="59"/>
      <c r="P17" s="60"/>
      <c r="Q17" s="60">
        <v>3333442</v>
      </c>
      <c r="R17" s="59">
        <v>3333442</v>
      </c>
      <c r="S17" s="59"/>
      <c r="T17" s="60"/>
      <c r="U17" s="60"/>
      <c r="V17" s="59"/>
      <c r="W17" s="59">
        <v>8001318</v>
      </c>
      <c r="X17" s="60">
        <v>20049656</v>
      </c>
      <c r="Y17" s="59">
        <v>-12048338</v>
      </c>
      <c r="Z17" s="61">
        <v>-60.09</v>
      </c>
      <c r="AA17" s="62">
        <v>26732874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1000000</v>
      </c>
      <c r="F20" s="59">
        <v>1302598</v>
      </c>
      <c r="G20" s="59"/>
      <c r="H20" s="60"/>
      <c r="I20" s="60"/>
      <c r="J20" s="59"/>
      <c r="K20" s="59"/>
      <c r="L20" s="60"/>
      <c r="M20" s="60"/>
      <c r="N20" s="59"/>
      <c r="O20" s="59">
        <v>196139</v>
      </c>
      <c r="P20" s="60">
        <v>3421430</v>
      </c>
      <c r="Q20" s="60">
        <v>3421430</v>
      </c>
      <c r="R20" s="59">
        <v>7038999</v>
      </c>
      <c r="S20" s="59"/>
      <c r="T20" s="60"/>
      <c r="U20" s="60"/>
      <c r="V20" s="59"/>
      <c r="W20" s="59">
        <v>7038999</v>
      </c>
      <c r="X20" s="60">
        <v>976949</v>
      </c>
      <c r="Y20" s="59">
        <v>6062050</v>
      </c>
      <c r="Z20" s="61">
        <v>620.51</v>
      </c>
      <c r="AA20" s="62">
        <v>1302598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19413763</v>
      </c>
      <c r="D22" s="344">
        <f t="shared" si="6"/>
        <v>0</v>
      </c>
      <c r="E22" s="343">
        <f t="shared" si="6"/>
        <v>22262984</v>
      </c>
      <c r="F22" s="345">
        <f t="shared" si="6"/>
        <v>18813601</v>
      </c>
      <c r="G22" s="345">
        <f t="shared" si="6"/>
        <v>198420</v>
      </c>
      <c r="H22" s="343">
        <f t="shared" si="6"/>
        <v>0</v>
      </c>
      <c r="I22" s="343">
        <f t="shared" si="6"/>
        <v>3965356</v>
      </c>
      <c r="J22" s="345">
        <f t="shared" si="6"/>
        <v>4163776</v>
      </c>
      <c r="K22" s="345">
        <f t="shared" si="6"/>
        <v>0</v>
      </c>
      <c r="L22" s="343">
        <f t="shared" si="6"/>
        <v>893789</v>
      </c>
      <c r="M22" s="343">
        <f t="shared" si="6"/>
        <v>491740</v>
      </c>
      <c r="N22" s="345">
        <f t="shared" si="6"/>
        <v>1385529</v>
      </c>
      <c r="O22" s="345">
        <f t="shared" si="6"/>
        <v>884155</v>
      </c>
      <c r="P22" s="343">
        <f t="shared" si="6"/>
        <v>0</v>
      </c>
      <c r="Q22" s="343">
        <f t="shared" si="6"/>
        <v>0</v>
      </c>
      <c r="R22" s="345">
        <f t="shared" si="6"/>
        <v>884155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6433460</v>
      </c>
      <c r="X22" s="343">
        <f t="shared" si="6"/>
        <v>14110201</v>
      </c>
      <c r="Y22" s="345">
        <f t="shared" si="6"/>
        <v>-7676741</v>
      </c>
      <c r="Z22" s="336">
        <f>+IF(X22&lt;&gt;0,+(Y22/X22)*100,0)</f>
        <v>-54.40561052248653</v>
      </c>
      <c r="AA22" s="350">
        <f>SUM(AA23:AA32)</f>
        <v>18813601</v>
      </c>
    </row>
    <row r="23" spans="1:27" ht="12.75">
      <c r="A23" s="361" t="s">
        <v>237</v>
      </c>
      <c r="B23" s="142"/>
      <c r="C23" s="60">
        <v>1387500</v>
      </c>
      <c r="D23" s="340"/>
      <c r="E23" s="60"/>
      <c r="F23" s="59">
        <v>2800000</v>
      </c>
      <c r="G23" s="59"/>
      <c r="H23" s="60"/>
      <c r="I23" s="60">
        <v>372204</v>
      </c>
      <c r="J23" s="59">
        <v>372204</v>
      </c>
      <c r="K23" s="59"/>
      <c r="L23" s="60">
        <v>394324</v>
      </c>
      <c r="M23" s="60"/>
      <c r="N23" s="59">
        <v>394324</v>
      </c>
      <c r="O23" s="59">
        <v>410486</v>
      </c>
      <c r="P23" s="60"/>
      <c r="Q23" s="60"/>
      <c r="R23" s="59">
        <v>410486</v>
      </c>
      <c r="S23" s="59"/>
      <c r="T23" s="60"/>
      <c r="U23" s="60"/>
      <c r="V23" s="59"/>
      <c r="W23" s="59">
        <v>1177014</v>
      </c>
      <c r="X23" s="60">
        <v>2100000</v>
      </c>
      <c r="Y23" s="59">
        <v>-922986</v>
      </c>
      <c r="Z23" s="61">
        <v>-43.95</v>
      </c>
      <c r="AA23" s="62">
        <v>2800000</v>
      </c>
    </row>
    <row r="24" spans="1:27" ht="12.75">
      <c r="A24" s="361" t="s">
        <v>238</v>
      </c>
      <c r="B24" s="142"/>
      <c r="C24" s="60">
        <v>2276155</v>
      </c>
      <c r="D24" s="340"/>
      <c r="E24" s="60"/>
      <c r="F24" s="59"/>
      <c r="G24" s="59"/>
      <c r="H24" s="60"/>
      <c r="I24" s="60"/>
      <c r="J24" s="59"/>
      <c r="K24" s="59"/>
      <c r="L24" s="60">
        <v>499465</v>
      </c>
      <c r="M24" s="60">
        <v>97353</v>
      </c>
      <c r="N24" s="59">
        <v>596818</v>
      </c>
      <c r="O24" s="59"/>
      <c r="P24" s="60"/>
      <c r="Q24" s="60"/>
      <c r="R24" s="59"/>
      <c r="S24" s="59"/>
      <c r="T24" s="60"/>
      <c r="U24" s="60"/>
      <c r="V24" s="59"/>
      <c r="W24" s="59">
        <v>596818</v>
      </c>
      <c r="X24" s="60"/>
      <c r="Y24" s="59">
        <v>596818</v>
      </c>
      <c r="Z24" s="61"/>
      <c r="AA24" s="62"/>
    </row>
    <row r="25" spans="1:27" ht="12.75">
      <c r="A25" s="361" t="s">
        <v>239</v>
      </c>
      <c r="B25" s="142"/>
      <c r="C25" s="60">
        <v>13943110</v>
      </c>
      <c r="D25" s="340"/>
      <c r="E25" s="60"/>
      <c r="F25" s="59">
        <v>3352661</v>
      </c>
      <c r="G25" s="59"/>
      <c r="H25" s="60"/>
      <c r="I25" s="60"/>
      <c r="J25" s="59"/>
      <c r="K25" s="59"/>
      <c r="L25" s="60"/>
      <c r="M25" s="60"/>
      <c r="N25" s="59"/>
      <c r="O25" s="59">
        <v>473669</v>
      </c>
      <c r="P25" s="60"/>
      <c r="Q25" s="60"/>
      <c r="R25" s="59">
        <v>473669</v>
      </c>
      <c r="S25" s="59"/>
      <c r="T25" s="60"/>
      <c r="U25" s="60"/>
      <c r="V25" s="59"/>
      <c r="W25" s="59">
        <v>473669</v>
      </c>
      <c r="X25" s="60">
        <v>2514496</v>
      </c>
      <c r="Y25" s="59">
        <v>-2040827</v>
      </c>
      <c r="Z25" s="61">
        <v>-81.16</v>
      </c>
      <c r="AA25" s="62">
        <v>3352661</v>
      </c>
    </row>
    <row r="26" spans="1:27" ht="12.75">
      <c r="A26" s="361" t="s">
        <v>240</v>
      </c>
      <c r="B26" s="302"/>
      <c r="C26" s="362"/>
      <c r="D26" s="363"/>
      <c r="E26" s="362">
        <v>1000000</v>
      </c>
      <c r="F26" s="364">
        <v>9216940</v>
      </c>
      <c r="G26" s="364"/>
      <c r="H26" s="362"/>
      <c r="I26" s="362"/>
      <c r="J26" s="364"/>
      <c r="K26" s="364"/>
      <c r="L26" s="362"/>
      <c r="M26" s="362">
        <v>394387</v>
      </c>
      <c r="N26" s="364">
        <v>394387</v>
      </c>
      <c r="O26" s="364"/>
      <c r="P26" s="362"/>
      <c r="Q26" s="362"/>
      <c r="R26" s="364"/>
      <c r="S26" s="364"/>
      <c r="T26" s="362"/>
      <c r="U26" s="362"/>
      <c r="V26" s="364"/>
      <c r="W26" s="364">
        <v>394387</v>
      </c>
      <c r="X26" s="362">
        <v>6912705</v>
      </c>
      <c r="Y26" s="364">
        <v>-6518318</v>
      </c>
      <c r="Z26" s="365">
        <v>-94.29</v>
      </c>
      <c r="AA26" s="366">
        <v>9216940</v>
      </c>
    </row>
    <row r="27" spans="1:27" ht="12.75">
      <c r="A27" s="361" t="s">
        <v>241</v>
      </c>
      <c r="B27" s="147"/>
      <c r="C27" s="60">
        <v>1806998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811835</v>
      </c>
      <c r="F28" s="342">
        <v>2824000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2118000</v>
      </c>
      <c r="Y28" s="342">
        <v>-2118000</v>
      </c>
      <c r="Z28" s="335">
        <v>-100</v>
      </c>
      <c r="AA28" s="273">
        <v>2824000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>
        <v>198420</v>
      </c>
      <c r="H31" s="60"/>
      <c r="I31" s="60">
        <v>100000</v>
      </c>
      <c r="J31" s="59">
        <v>298420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298420</v>
      </c>
      <c r="X31" s="60"/>
      <c r="Y31" s="59">
        <v>298420</v>
      </c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20451149</v>
      </c>
      <c r="F32" s="59">
        <v>620000</v>
      </c>
      <c r="G32" s="59"/>
      <c r="H32" s="60"/>
      <c r="I32" s="60">
        <v>3493152</v>
      </c>
      <c r="J32" s="59">
        <v>3493152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3493152</v>
      </c>
      <c r="X32" s="60">
        <v>465000</v>
      </c>
      <c r="Y32" s="59">
        <v>3028152</v>
      </c>
      <c r="Z32" s="61">
        <v>651.22</v>
      </c>
      <c r="AA32" s="62">
        <v>620000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225057</v>
      </c>
      <c r="D34" s="344">
        <f aca="true" t="shared" si="7" ref="D34:AA34">+D35</f>
        <v>0</v>
      </c>
      <c r="E34" s="343">
        <f t="shared" si="7"/>
        <v>500000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225057</v>
      </c>
      <c r="D35" s="368"/>
      <c r="E35" s="54">
        <v>500000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76422442</v>
      </c>
      <c r="D40" s="344">
        <f t="shared" si="9"/>
        <v>0</v>
      </c>
      <c r="E40" s="343">
        <f t="shared" si="9"/>
        <v>19732733</v>
      </c>
      <c r="F40" s="345">
        <f t="shared" si="9"/>
        <v>7847047</v>
      </c>
      <c r="G40" s="345">
        <f t="shared" si="9"/>
        <v>0</v>
      </c>
      <c r="H40" s="343">
        <f t="shared" si="9"/>
        <v>1318</v>
      </c>
      <c r="I40" s="343">
        <f t="shared" si="9"/>
        <v>601625</v>
      </c>
      <c r="J40" s="345">
        <f t="shared" si="9"/>
        <v>602943</v>
      </c>
      <c r="K40" s="345">
        <f t="shared" si="9"/>
        <v>1849981</v>
      </c>
      <c r="L40" s="343">
        <f t="shared" si="9"/>
        <v>12890</v>
      </c>
      <c r="M40" s="343">
        <f t="shared" si="9"/>
        <v>385641</v>
      </c>
      <c r="N40" s="345">
        <f t="shared" si="9"/>
        <v>2248512</v>
      </c>
      <c r="O40" s="345">
        <f t="shared" si="9"/>
        <v>0</v>
      </c>
      <c r="P40" s="343">
        <f t="shared" si="9"/>
        <v>10062</v>
      </c>
      <c r="Q40" s="343">
        <f t="shared" si="9"/>
        <v>296000</v>
      </c>
      <c r="R40" s="345">
        <f t="shared" si="9"/>
        <v>306062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3157517</v>
      </c>
      <c r="X40" s="343">
        <f t="shared" si="9"/>
        <v>5885286</v>
      </c>
      <c r="Y40" s="345">
        <f t="shared" si="9"/>
        <v>-2727769</v>
      </c>
      <c r="Z40" s="336">
        <f>+IF(X40&lt;&gt;0,+(Y40/X40)*100,0)</f>
        <v>-46.34896248032806</v>
      </c>
      <c r="AA40" s="350">
        <f>SUM(AA41:AA49)</f>
        <v>7847047</v>
      </c>
    </row>
    <row r="41" spans="1:27" ht="12.75">
      <c r="A41" s="361" t="s">
        <v>248</v>
      </c>
      <c r="B41" s="142"/>
      <c r="C41" s="362">
        <v>1798148</v>
      </c>
      <c r="D41" s="363"/>
      <c r="E41" s="362">
        <v>550000</v>
      </c>
      <c r="F41" s="364">
        <v>647633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485725</v>
      </c>
      <c r="Y41" s="364">
        <v>-485725</v>
      </c>
      <c r="Z41" s="365">
        <v>-100</v>
      </c>
      <c r="AA41" s="366">
        <v>647633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12481699</v>
      </c>
      <c r="D43" s="369"/>
      <c r="E43" s="305">
        <v>1965000</v>
      </c>
      <c r="F43" s="370"/>
      <c r="G43" s="370"/>
      <c r="H43" s="305"/>
      <c r="I43" s="305"/>
      <c r="J43" s="370"/>
      <c r="K43" s="370">
        <v>1849981</v>
      </c>
      <c r="L43" s="305"/>
      <c r="M43" s="305">
        <v>355887</v>
      </c>
      <c r="N43" s="370">
        <v>2205868</v>
      </c>
      <c r="O43" s="370"/>
      <c r="P43" s="305"/>
      <c r="Q43" s="305"/>
      <c r="R43" s="370"/>
      <c r="S43" s="370"/>
      <c r="T43" s="305"/>
      <c r="U43" s="305"/>
      <c r="V43" s="370"/>
      <c r="W43" s="370">
        <v>2205868</v>
      </c>
      <c r="X43" s="305"/>
      <c r="Y43" s="370">
        <v>2205868</v>
      </c>
      <c r="Z43" s="371"/>
      <c r="AA43" s="303"/>
    </row>
    <row r="44" spans="1:27" ht="12.75">
      <c r="A44" s="361" t="s">
        <v>251</v>
      </c>
      <c r="B44" s="136"/>
      <c r="C44" s="60">
        <v>98561</v>
      </c>
      <c r="D44" s="368"/>
      <c r="E44" s="54"/>
      <c r="F44" s="53">
        <v>886917</v>
      </c>
      <c r="G44" s="53"/>
      <c r="H44" s="54">
        <v>1318</v>
      </c>
      <c r="I44" s="54"/>
      <c r="J44" s="53">
        <v>1318</v>
      </c>
      <c r="K44" s="53"/>
      <c r="L44" s="54">
        <v>12890</v>
      </c>
      <c r="M44" s="54">
        <v>29754</v>
      </c>
      <c r="N44" s="53">
        <v>42644</v>
      </c>
      <c r="O44" s="53"/>
      <c r="P44" s="54">
        <v>10062</v>
      </c>
      <c r="Q44" s="54">
        <v>296000</v>
      </c>
      <c r="R44" s="53">
        <v>306062</v>
      </c>
      <c r="S44" s="53"/>
      <c r="T44" s="54"/>
      <c r="U44" s="54"/>
      <c r="V44" s="53"/>
      <c r="W44" s="53">
        <v>350024</v>
      </c>
      <c r="X44" s="54">
        <v>665188</v>
      </c>
      <c r="Y44" s="53">
        <v>-315164</v>
      </c>
      <c r="Z44" s="94">
        <v>-47.38</v>
      </c>
      <c r="AA44" s="95">
        <v>886917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2541300</v>
      </c>
      <c r="D46" s="368"/>
      <c r="E46" s="54"/>
      <c r="F46" s="53">
        <v>1102917</v>
      </c>
      <c r="G46" s="53"/>
      <c r="H46" s="54"/>
      <c r="I46" s="54">
        <v>601625</v>
      </c>
      <c r="J46" s="53">
        <v>601625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601625</v>
      </c>
      <c r="X46" s="54">
        <v>827188</v>
      </c>
      <c r="Y46" s="53">
        <v>-225563</v>
      </c>
      <c r="Z46" s="94">
        <v>-27.27</v>
      </c>
      <c r="AA46" s="95">
        <v>1102917</v>
      </c>
    </row>
    <row r="47" spans="1:27" ht="12.75">
      <c r="A47" s="361" t="s">
        <v>254</v>
      </c>
      <c r="B47" s="136"/>
      <c r="C47" s="60">
        <v>55778786</v>
      </c>
      <c r="D47" s="368"/>
      <c r="E47" s="54">
        <v>1350000</v>
      </c>
      <c r="F47" s="53">
        <v>5084304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3813228</v>
      </c>
      <c r="Y47" s="53">
        <v>-3813228</v>
      </c>
      <c r="Z47" s="94">
        <v>-100</v>
      </c>
      <c r="AA47" s="95">
        <v>5084304</v>
      </c>
    </row>
    <row r="48" spans="1:27" ht="12.75">
      <c r="A48" s="361" t="s">
        <v>255</v>
      </c>
      <c r="B48" s="136"/>
      <c r="C48" s="60">
        <v>361626</v>
      </c>
      <c r="D48" s="368"/>
      <c r="E48" s="54">
        <v>942682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3362322</v>
      </c>
      <c r="D49" s="368"/>
      <c r="E49" s="54">
        <v>14925051</v>
      </c>
      <c r="F49" s="53">
        <v>125276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93957</v>
      </c>
      <c r="Y49" s="53">
        <v>-93957</v>
      </c>
      <c r="Z49" s="94">
        <v>-100</v>
      </c>
      <c r="AA49" s="95">
        <v>125276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6688291</v>
      </c>
      <c r="D57" s="344">
        <f aca="true" t="shared" si="13" ref="D57:AA57">+D58</f>
        <v>0</v>
      </c>
      <c r="E57" s="343">
        <f t="shared" si="13"/>
        <v>5224000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32226</v>
      </c>
      <c r="J57" s="345">
        <f t="shared" si="13"/>
        <v>32226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32226</v>
      </c>
      <c r="X57" s="343">
        <f t="shared" si="13"/>
        <v>0</v>
      </c>
      <c r="Y57" s="345">
        <f t="shared" si="13"/>
        <v>32226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6688291</v>
      </c>
      <c r="D58" s="340"/>
      <c r="E58" s="60">
        <v>5224000</v>
      </c>
      <c r="F58" s="59"/>
      <c r="G58" s="59"/>
      <c r="H58" s="60"/>
      <c r="I58" s="60">
        <v>32226</v>
      </c>
      <c r="J58" s="59">
        <v>32226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32226</v>
      </c>
      <c r="X58" s="60"/>
      <c r="Y58" s="59">
        <v>32226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306804404</v>
      </c>
      <c r="D60" s="346">
        <f t="shared" si="14"/>
        <v>0</v>
      </c>
      <c r="E60" s="219">
        <f t="shared" si="14"/>
        <v>275666568</v>
      </c>
      <c r="F60" s="264">
        <f t="shared" si="14"/>
        <v>260588547</v>
      </c>
      <c r="G60" s="264">
        <f t="shared" si="14"/>
        <v>5425280</v>
      </c>
      <c r="H60" s="219">
        <f t="shared" si="14"/>
        <v>24741414</v>
      </c>
      <c r="I60" s="219">
        <f t="shared" si="14"/>
        <v>9997027</v>
      </c>
      <c r="J60" s="264">
        <f t="shared" si="14"/>
        <v>40163721</v>
      </c>
      <c r="K60" s="264">
        <f t="shared" si="14"/>
        <v>6588635</v>
      </c>
      <c r="L60" s="219">
        <f t="shared" si="14"/>
        <v>20412655</v>
      </c>
      <c r="M60" s="219">
        <f t="shared" si="14"/>
        <v>11527812</v>
      </c>
      <c r="N60" s="264">
        <f t="shared" si="14"/>
        <v>38529102</v>
      </c>
      <c r="O60" s="264">
        <f t="shared" si="14"/>
        <v>9236687</v>
      </c>
      <c r="P60" s="219">
        <f t="shared" si="14"/>
        <v>11548804</v>
      </c>
      <c r="Q60" s="219">
        <f t="shared" si="14"/>
        <v>20542911</v>
      </c>
      <c r="R60" s="264">
        <f t="shared" si="14"/>
        <v>41328402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120021225</v>
      </c>
      <c r="X60" s="219">
        <f t="shared" si="14"/>
        <v>195441413</v>
      </c>
      <c r="Y60" s="264">
        <f t="shared" si="14"/>
        <v>-75420188</v>
      </c>
      <c r="Z60" s="337">
        <f>+IF(X60&lt;&gt;0,+(Y60/X60)*100,0)</f>
        <v>-38.5896657429508</v>
      </c>
      <c r="AA60" s="232">
        <f>+AA57+AA54+AA51+AA40+AA37+AA34+AA22+AA5</f>
        <v>260588547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2017-05-05T09:24:53Z</dcterms:created>
  <dcterms:modified xsi:type="dcterms:W3CDTF">2017-05-05T09:24:57Z</dcterms:modified>
  <cp:category/>
  <cp:version/>
  <cp:contentType/>
  <cp:contentStatus/>
</cp:coreProperties>
</file>