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<sst xmlns="http://schemas.openxmlformats.org/spreadsheetml/2006/main" count="857" uniqueCount="303">
  <si>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eMadlangeni(KZN253)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</si>
  <si>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</si>
  <si>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</si>
  <si>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</si>
  <si>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</si>
  <si>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</si>
  <si>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</si>
  <si>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</si>
  <si>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</si>
  <si>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</si>
  <si>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</si>
  <si>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</si>
  <si>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</si>
  <si>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</si>
  <si>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</si>
  <si>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</si>
  <si>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</si>
  <si>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</si>
  <si>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</si>
  <si>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</si>
  <si>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</si>
  <si>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</si>
  <si>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</si>
  <si>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</si>
  <si>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</si>
  <si>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</si>
  <si>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</si>
  <si>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</si>
  <si>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</si>
  <si>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</si>
  <si>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</si>
  <si>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</si>
  <si>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</si>
  <si>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</si>
  <si>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</si>
  <si>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</si>
  <si>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</si>
  <si>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</si>
  <si>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</si>
  <si>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</si>
  <si>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</si>
  <si>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</si>
  <si>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</si>
  <si>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</si>
  <si>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</si>
  <si>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</si>
  <si>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</si>
  <si>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</si>
  <si>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</si>
  <si>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</si>
  <si>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</si>
  <si>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</si>
  <si>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</si>
  <si>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</si>
  <si>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</si>
  <si>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</si>
  <si>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</si>
  <si>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</si>
  <si>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</si>
  <si>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</si>
  <si>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</si>
  <si>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</si>
  <si>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</si>
  <si>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</si>
  <si>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</si>
  <si>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</si>
  <si>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</si>
  <si>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</si>
  <si>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</si>
  <si>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</si>
  <si>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eMadlangeni(KZN253)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</si>
  <si>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</si>
  <si>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</si>
  <si>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</si>
  <si>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</si>
  <si>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</si>
  <si>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</si>
  <si>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</si>
  <si>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</si>
  <si>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</si>
  <si>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</si>
  <si>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</si>
  <si>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</si>
  <si>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</si>
  <si>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</si>
  <si>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</si>
  <si>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</si>
  <si>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</si>
  <si>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</si>
  <si>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</si>
  <si>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</si>
  <si>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</si>
  <si>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</si>
  <si>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</si>
  <si>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</si>
  <si>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</si>
  <si>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</si>
  <si>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</si>
  <si>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</si>
  <si>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</si>
  <si>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eMadlangeni(KZN253)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</si>
  <si>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</si>
  <si>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</si>
  <si>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</si>
  <si>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</si>
  <si>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</si>
  <si>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</si>
  <si>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</si>
  <si>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</si>
  <si>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</si>
  <si>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</si>
  <si>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</si>
  <si>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</si>
  <si>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</si>
  <si>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</si>
  <si>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</si>
  <si>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</si>
  <si>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</si>
  <si>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</si>
  <si>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</si>
  <si>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</si>
  <si>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</si>
  <si>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</si>
  <si>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</si>
  <si>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</si>
  <si>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</si>
  <si>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</si>
  <si>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</si>
  <si>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</si>
  <si>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eMadlangeni(KZN253)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</si>
  <si>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</si>
  <si>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</si>
  <si>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</si>
  <si>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</si>
  <si>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</si>
  <si>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</si>
  <si>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</si>
  <si>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</si>
  <si>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</si>
  <si>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</si>
  <si>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eMadlangeni(KZN253)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</si>
  <si>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</si>
  <si>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</si>
  <si>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</si>
  <si>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</si>
  <si>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</si>
  <si>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</si>
  <si>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</si>
  <si>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</si>
  <si>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</si>
  <si>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</si>
  <si>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</si>
  <si>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</si>
  <si>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</si>
  <si>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</si>
  <si>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</si>
  <si>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</si>
  <si>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</si>
  <si>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</si>
  <si>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</si>
  <si>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</si>
  <si>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</si>
  <si>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</si>
  <si>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</si>
  <si>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</si>
  <si>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</si>
  <si>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</si>
  <si>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</si>
  <si>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</si>
  <si>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</si>
  <si>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</si>
  <si>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</si>
  <si>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</si>
  <si>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</si>
  <si>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eMadlangeni(KZN253)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</si>
  <si>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</si>
  <si>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</si>
  <si>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</si>
  <si>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</si>
  <si>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</si>
  <si>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</si>
  <si>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</si>
  <si>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</si>
  <si>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</si>
  <si>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</si>
  <si>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</si>
  <si>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</si>
  <si>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</si>
  <si>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</si>
  <si>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</si>
  <si>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</si>
  <si>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</si>
  <si>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</si>
  <si>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</si>
  <si>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</si>
  <si>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</si>
  <si>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</si>
  <si>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</si>
  <si>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</si>
  <si>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</si>
  <si>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</si>
  <si>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</si>
  <si>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eMadlangeni(KZN253)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</si>
  <si>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</si>
  <si>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</si>
  <si>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</si>
  <si>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</si>
  <si>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</si>
  <si>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</si>
  <si>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</si>
  <si>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</si>
  <si>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</si>
  <si>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</si>
  <si>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</si>
  <si>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</si>
  <si>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</si>
  <si>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</si>
  <si>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</si>
  <si>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</si>
  <si>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</si>
  <si>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</si>
  <si>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</si>
  <si>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</si>
  <si>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</si>
  <si>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</si>
  <si>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</si>
  <si>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</si>
  <si>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eMadlangeni(KZN253)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</si>
  <si>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</si>
  <si>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</si>
  <si>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</si>
  <si>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</si>
  <si>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</si>
  <si>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</si>
  <si>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</si>
  <si>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</si>
  <si>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</si>
  <si>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</si>
  <si>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</si>
  <si>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</si>
  <si>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</si>
  <si>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</si>
  <si>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</si>
  <si>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</si>
  <si>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</si>
  <si>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</si>
  <si>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</si>
  <si>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</si>
  <si>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</si>
  <si>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</si>
  <si>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</si>
  <si>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</si>
  <si>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</si>
  <si>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</si>
  <si>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</si>
  <si>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</si>
  <si>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</si>
  <si>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</si>
  <si>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</si>
  <si>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</si>
  <si>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</si>
  <si>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</si>
  <si>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</si>
  <si>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eMadlangeni(KZN253)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</si>
  <si>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</si>
  <si>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</si>
  <si>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eMadlangeni(KZN253)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</si>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</sst>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15948456</v>
      </c>
      <c r="C5" s="19">
        <v>0</v>
      </c>
      <c r="D5" s="59">
        <v>17829833</v>
      </c>
      <c r="E5" s="60">
        <v>17829833</v>
      </c>
      <c r="F5" s="60">
        <v>1346146</v>
      </c>
      <c r="G5" s="60">
        <v>1358820</v>
      </c>
      <c r="H5" s="60">
        <v>1361676</v>
      </c>
      <c r="I5" s="60">
        <v>4066642</v>
      </c>
      <c r="J5" s="60">
        <v>1348584</v>
      </c>
      <c r="K5" s="60">
        <v>1350312</v>
      </c>
      <c r="L5" s="60">
        <v>1346074</v>
      </c>
      <c r="M5" s="60">
        <v>4044970</v>
      </c>
      <c r="N5" s="60">
        <v>1348038</v>
      </c>
      <c r="O5" s="60">
        <v>1348570</v>
      </c>
      <c r="P5" s="60">
        <v>1446718</v>
      </c>
      <c r="Q5" s="60">
        <v>4143326</v>
      </c>
      <c r="R5" s="60">
        <v>0</v>
      </c>
      <c r="S5" s="60">
        <v>0</v>
      </c>
      <c r="T5" s="60">
        <v>0</v>
      </c>
      <c r="U5" s="60">
        <v>0</v>
      </c>
      <c r="V5" s="60">
        <v>12254938</v>
      </c>
      <c r="W5" s="60">
        <v>13374000</v>
      </c>
      <c r="X5" s="60">
        <v>-1119062</v>
      </c>
      <c r="Y5" s="61">
        <v>-8.37</v>
      </c>
      <c r="Z5" s="62">
        <v>17829833</v>
      </c>
    </row>
    <row r="6" spans="1:26" ht="12.75">
      <c r="A6" s="58" t="s">
        <v>32</v>
      </c>
      <c r="B6" s="19">
        <v>13181680</v>
      </c>
      <c r="C6" s="19">
        <v>0</v>
      </c>
      <c r="D6" s="59">
        <v>16338152</v>
      </c>
      <c r="E6" s="60">
        <v>16338152</v>
      </c>
      <c r="F6" s="60">
        <v>1251909</v>
      </c>
      <c r="G6" s="60">
        <v>1342382</v>
      </c>
      <c r="H6" s="60">
        <v>1005555</v>
      </c>
      <c r="I6" s="60">
        <v>3599846</v>
      </c>
      <c r="J6" s="60">
        <v>1152686</v>
      </c>
      <c r="K6" s="60">
        <v>1144993</v>
      </c>
      <c r="L6" s="60">
        <v>1212036</v>
      </c>
      <c r="M6" s="60">
        <v>3509715</v>
      </c>
      <c r="N6" s="60">
        <v>1009434</v>
      </c>
      <c r="O6" s="60">
        <v>1229217</v>
      </c>
      <c r="P6" s="60">
        <v>1059501</v>
      </c>
      <c r="Q6" s="60">
        <v>3298152</v>
      </c>
      <c r="R6" s="60">
        <v>0</v>
      </c>
      <c r="S6" s="60">
        <v>0</v>
      </c>
      <c r="T6" s="60">
        <v>0</v>
      </c>
      <c r="U6" s="60">
        <v>0</v>
      </c>
      <c r="V6" s="60">
        <v>10407713</v>
      </c>
      <c r="W6" s="60">
        <v>14571000</v>
      </c>
      <c r="X6" s="60">
        <v>-4163287</v>
      </c>
      <c r="Y6" s="61">
        <v>-28.57</v>
      </c>
      <c r="Z6" s="62">
        <v>16338152</v>
      </c>
    </row>
    <row r="7" spans="1:26" ht="12.75">
      <c r="A7" s="58" t="s">
        <v>33</v>
      </c>
      <c r="B7" s="19">
        <v>1655259</v>
      </c>
      <c r="C7" s="19">
        <v>0</v>
      </c>
      <c r="D7" s="59">
        <v>1553975</v>
      </c>
      <c r="E7" s="60">
        <v>1353975</v>
      </c>
      <c r="F7" s="60">
        <v>0</v>
      </c>
      <c r="G7" s="60">
        <v>196504</v>
      </c>
      <c r="H7" s="60">
        <v>87643</v>
      </c>
      <c r="I7" s="60">
        <v>284147</v>
      </c>
      <c r="J7" s="60">
        <v>75263</v>
      </c>
      <c r="K7" s="60">
        <v>152629</v>
      </c>
      <c r="L7" s="60">
        <v>145552</v>
      </c>
      <c r="M7" s="60">
        <v>373444</v>
      </c>
      <c r="N7" s="60">
        <v>155850</v>
      </c>
      <c r="O7" s="60">
        <v>131860</v>
      </c>
      <c r="P7" s="60">
        <v>129823</v>
      </c>
      <c r="Q7" s="60">
        <v>417533</v>
      </c>
      <c r="R7" s="60">
        <v>0</v>
      </c>
      <c r="S7" s="60">
        <v>0</v>
      </c>
      <c r="T7" s="60">
        <v>0</v>
      </c>
      <c r="U7" s="60">
        <v>0</v>
      </c>
      <c r="V7" s="60">
        <v>1075124</v>
      </c>
      <c r="W7" s="60">
        <v>1170000</v>
      </c>
      <c r="X7" s="60">
        <v>-94876</v>
      </c>
      <c r="Y7" s="61">
        <v>-8.11</v>
      </c>
      <c r="Z7" s="62">
        <v>1353975</v>
      </c>
    </row>
    <row r="8" spans="1:26" ht="12.75">
      <c r="A8" s="58" t="s">
        <v>34</v>
      </c>
      <c r="B8" s="19">
        <v>47868825</v>
      </c>
      <c r="C8" s="19">
        <v>0</v>
      </c>
      <c r="D8" s="59">
        <v>28376000</v>
      </c>
      <c r="E8" s="60">
        <v>54332000</v>
      </c>
      <c r="F8" s="60">
        <v>9821000</v>
      </c>
      <c r="G8" s="60">
        <v>205701</v>
      </c>
      <c r="H8" s="60">
        <v>102851</v>
      </c>
      <c r="I8" s="60">
        <v>10129552</v>
      </c>
      <c r="J8" s="60">
        <v>331275</v>
      </c>
      <c r="K8" s="60">
        <v>159279</v>
      </c>
      <c r="L8" s="60">
        <v>9654599</v>
      </c>
      <c r="M8" s="60">
        <v>10145153</v>
      </c>
      <c r="N8" s="60">
        <v>527870</v>
      </c>
      <c r="O8" s="60">
        <v>304569</v>
      </c>
      <c r="P8" s="60">
        <v>6576972</v>
      </c>
      <c r="Q8" s="60">
        <v>7409411</v>
      </c>
      <c r="R8" s="60">
        <v>0</v>
      </c>
      <c r="S8" s="60">
        <v>0</v>
      </c>
      <c r="T8" s="60">
        <v>0</v>
      </c>
      <c r="U8" s="60">
        <v>0</v>
      </c>
      <c r="V8" s="60">
        <v>27684116</v>
      </c>
      <c r="W8" s="60">
        <v>28026000</v>
      </c>
      <c r="X8" s="60">
        <v>-341884</v>
      </c>
      <c r="Y8" s="61">
        <v>-1.22</v>
      </c>
      <c r="Z8" s="62">
        <v>54332000</v>
      </c>
    </row>
    <row r="9" spans="1:26" ht="12.75">
      <c r="A9" s="58" t="s">
        <v>35</v>
      </c>
      <c r="B9" s="19">
        <v>4479077</v>
      </c>
      <c r="C9" s="19">
        <v>0</v>
      </c>
      <c r="D9" s="59">
        <v>10936935</v>
      </c>
      <c r="E9" s="60">
        <v>11338994</v>
      </c>
      <c r="F9" s="60">
        <v>283241</v>
      </c>
      <c r="G9" s="60">
        <v>263297</v>
      </c>
      <c r="H9" s="60">
        <v>172185</v>
      </c>
      <c r="I9" s="60">
        <v>718723</v>
      </c>
      <c r="J9" s="60">
        <v>229046</v>
      </c>
      <c r="K9" s="60">
        <v>179655</v>
      </c>
      <c r="L9" s="60">
        <v>174555</v>
      </c>
      <c r="M9" s="60">
        <v>583256</v>
      </c>
      <c r="N9" s="60">
        <v>257430</v>
      </c>
      <c r="O9" s="60">
        <v>169296</v>
      </c>
      <c r="P9" s="60">
        <v>187670</v>
      </c>
      <c r="Q9" s="60">
        <v>614396</v>
      </c>
      <c r="R9" s="60">
        <v>0</v>
      </c>
      <c r="S9" s="60">
        <v>0</v>
      </c>
      <c r="T9" s="60">
        <v>0</v>
      </c>
      <c r="U9" s="60">
        <v>0</v>
      </c>
      <c r="V9" s="60">
        <v>1916375</v>
      </c>
      <c r="W9" s="60">
        <v>7983000</v>
      </c>
      <c r="X9" s="60">
        <v>-6066625</v>
      </c>
      <c r="Y9" s="61">
        <v>-75.99</v>
      </c>
      <c r="Z9" s="62">
        <v>11338994</v>
      </c>
    </row>
    <row r="10" spans="1:26" ht="22.5">
      <c r="A10" s="63" t="s">
        <v>278</v>
      </c>
      <c r="B10" s="64">
        <f>SUM(B5:B9)</f>
        <v>83133297</v>
      </c>
      <c r="C10" s="64">
        <f>SUM(C5:C9)</f>
        <v>0</v>
      </c>
      <c r="D10" s="65">
        <f aca="true" t="shared" si="0" ref="D10:Z10">SUM(D5:D9)</f>
        <v>75034895</v>
      </c>
      <c r="E10" s="66">
        <f t="shared" si="0"/>
        <v>101192954</v>
      </c>
      <c r="F10" s="66">
        <f t="shared" si="0"/>
        <v>12702296</v>
      </c>
      <c r="G10" s="66">
        <f t="shared" si="0"/>
        <v>3366704</v>
      </c>
      <c r="H10" s="66">
        <f t="shared" si="0"/>
        <v>2729910</v>
      </c>
      <c r="I10" s="66">
        <f t="shared" si="0"/>
        <v>18798910</v>
      </c>
      <c r="J10" s="66">
        <f t="shared" si="0"/>
        <v>3136854</v>
      </c>
      <c r="K10" s="66">
        <f t="shared" si="0"/>
        <v>2986868</v>
      </c>
      <c r="L10" s="66">
        <f t="shared" si="0"/>
        <v>12532816</v>
      </c>
      <c r="M10" s="66">
        <f t="shared" si="0"/>
        <v>18656538</v>
      </c>
      <c r="N10" s="66">
        <f t="shared" si="0"/>
        <v>3298622</v>
      </c>
      <c r="O10" s="66">
        <f t="shared" si="0"/>
        <v>3183512</v>
      </c>
      <c r="P10" s="66">
        <f t="shared" si="0"/>
        <v>9400684</v>
      </c>
      <c r="Q10" s="66">
        <f t="shared" si="0"/>
        <v>15882818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53338266</v>
      </c>
      <c r="W10" s="66">
        <f t="shared" si="0"/>
        <v>65124000</v>
      </c>
      <c r="X10" s="66">
        <f t="shared" si="0"/>
        <v>-11785734</v>
      </c>
      <c r="Y10" s="67">
        <f>+IF(W10&lt;&gt;0,(X10/W10)*100,0)</f>
        <v>-18.097374239911552</v>
      </c>
      <c r="Z10" s="68">
        <f t="shared" si="0"/>
        <v>101192954</v>
      </c>
    </row>
    <row r="11" spans="1:26" ht="12.75">
      <c r="A11" s="58" t="s">
        <v>37</v>
      </c>
      <c r="B11" s="19">
        <v>20255596</v>
      </c>
      <c r="C11" s="19">
        <v>0</v>
      </c>
      <c r="D11" s="59">
        <v>26659389</v>
      </c>
      <c r="E11" s="60">
        <v>24030198</v>
      </c>
      <c r="F11" s="60">
        <v>1893379</v>
      </c>
      <c r="G11" s="60">
        <v>1674932</v>
      </c>
      <c r="H11" s="60">
        <v>1817201</v>
      </c>
      <c r="I11" s="60">
        <v>5385512</v>
      </c>
      <c r="J11" s="60">
        <v>1873981</v>
      </c>
      <c r="K11" s="60">
        <v>2012451</v>
      </c>
      <c r="L11" s="60">
        <v>2925981</v>
      </c>
      <c r="M11" s="60">
        <v>6812413</v>
      </c>
      <c r="N11" s="60">
        <v>1763876</v>
      </c>
      <c r="O11" s="60">
        <v>2544996</v>
      </c>
      <c r="P11" s="60">
        <v>2309589</v>
      </c>
      <c r="Q11" s="60">
        <v>6618461</v>
      </c>
      <c r="R11" s="60">
        <v>0</v>
      </c>
      <c r="S11" s="60">
        <v>0</v>
      </c>
      <c r="T11" s="60">
        <v>0</v>
      </c>
      <c r="U11" s="60">
        <v>0</v>
      </c>
      <c r="V11" s="60">
        <v>18816386</v>
      </c>
      <c r="W11" s="60">
        <v>22599000</v>
      </c>
      <c r="X11" s="60">
        <v>-3782614</v>
      </c>
      <c r="Y11" s="61">
        <v>-16.74</v>
      </c>
      <c r="Z11" s="62">
        <v>24030198</v>
      </c>
    </row>
    <row r="12" spans="1:26" ht="12.75">
      <c r="A12" s="58" t="s">
        <v>38</v>
      </c>
      <c r="B12" s="19">
        <v>1859102</v>
      </c>
      <c r="C12" s="19">
        <v>0</v>
      </c>
      <c r="D12" s="59">
        <v>3013440</v>
      </c>
      <c r="E12" s="60">
        <v>3223934</v>
      </c>
      <c r="F12" s="60">
        <v>145477</v>
      </c>
      <c r="G12" s="60">
        <v>203406</v>
      </c>
      <c r="H12" s="60">
        <v>251373</v>
      </c>
      <c r="I12" s="60">
        <v>600256</v>
      </c>
      <c r="J12" s="60">
        <v>251373</v>
      </c>
      <c r="K12" s="60">
        <v>251373</v>
      </c>
      <c r="L12" s="60">
        <v>251373</v>
      </c>
      <c r="M12" s="60">
        <v>754119</v>
      </c>
      <c r="N12" s="60">
        <v>251373</v>
      </c>
      <c r="O12" s="60">
        <v>251373</v>
      </c>
      <c r="P12" s="60">
        <v>363888</v>
      </c>
      <c r="Q12" s="60">
        <v>866634</v>
      </c>
      <c r="R12" s="60">
        <v>0</v>
      </c>
      <c r="S12" s="60">
        <v>0</v>
      </c>
      <c r="T12" s="60">
        <v>0</v>
      </c>
      <c r="U12" s="60">
        <v>0</v>
      </c>
      <c r="V12" s="60">
        <v>2221009</v>
      </c>
      <c r="W12" s="60">
        <v>2259000</v>
      </c>
      <c r="X12" s="60">
        <v>-37991</v>
      </c>
      <c r="Y12" s="61">
        <v>-1.68</v>
      </c>
      <c r="Z12" s="62">
        <v>3223934</v>
      </c>
    </row>
    <row r="13" spans="1:26" ht="12.75">
      <c r="A13" s="58" t="s">
        <v>279</v>
      </c>
      <c r="B13" s="19">
        <v>92203</v>
      </c>
      <c r="C13" s="19">
        <v>0</v>
      </c>
      <c r="D13" s="59">
        <v>5807615</v>
      </c>
      <c r="E13" s="60">
        <v>4514033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4356000</v>
      </c>
      <c r="X13" s="60">
        <v>-4356000</v>
      </c>
      <c r="Y13" s="61">
        <v>-100</v>
      </c>
      <c r="Z13" s="62">
        <v>4514033</v>
      </c>
    </row>
    <row r="14" spans="1:26" ht="12.75">
      <c r="A14" s="58" t="s">
        <v>40</v>
      </c>
      <c r="B14" s="19">
        <v>7016820</v>
      </c>
      <c r="C14" s="19">
        <v>0</v>
      </c>
      <c r="D14" s="59">
        <v>101000</v>
      </c>
      <c r="E14" s="60">
        <v>101000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44022</v>
      </c>
      <c r="M14" s="60">
        <v>44022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44022</v>
      </c>
      <c r="W14" s="60">
        <v>72000</v>
      </c>
      <c r="X14" s="60">
        <v>-27978</v>
      </c>
      <c r="Y14" s="61">
        <v>-38.86</v>
      </c>
      <c r="Z14" s="62">
        <v>101000</v>
      </c>
    </row>
    <row r="15" spans="1:26" ht="12.75">
      <c r="A15" s="58" t="s">
        <v>41</v>
      </c>
      <c r="B15" s="19">
        <v>10904904</v>
      </c>
      <c r="C15" s="19">
        <v>0</v>
      </c>
      <c r="D15" s="59">
        <v>12198707</v>
      </c>
      <c r="E15" s="60">
        <v>12198707</v>
      </c>
      <c r="F15" s="60">
        <v>1325680</v>
      </c>
      <c r="G15" s="60">
        <v>1601277</v>
      </c>
      <c r="H15" s="60">
        <v>1077096</v>
      </c>
      <c r="I15" s="60">
        <v>4004053</v>
      </c>
      <c r="J15" s="60">
        <v>795682</v>
      </c>
      <c r="K15" s="60">
        <v>792522</v>
      </c>
      <c r="L15" s="60">
        <v>9906</v>
      </c>
      <c r="M15" s="60">
        <v>1598110</v>
      </c>
      <c r="N15" s="60">
        <v>1499708</v>
      </c>
      <c r="O15" s="60">
        <v>805437</v>
      </c>
      <c r="P15" s="60">
        <v>742827</v>
      </c>
      <c r="Q15" s="60">
        <v>3047972</v>
      </c>
      <c r="R15" s="60">
        <v>0</v>
      </c>
      <c r="S15" s="60">
        <v>0</v>
      </c>
      <c r="T15" s="60">
        <v>0</v>
      </c>
      <c r="U15" s="60">
        <v>0</v>
      </c>
      <c r="V15" s="60">
        <v>8650135</v>
      </c>
      <c r="W15" s="60">
        <v>9279000</v>
      </c>
      <c r="X15" s="60">
        <v>-628865</v>
      </c>
      <c r="Y15" s="61">
        <v>-6.78</v>
      </c>
      <c r="Z15" s="62">
        <v>12198707</v>
      </c>
    </row>
    <row r="16" spans="1:26" ht="12.75">
      <c r="A16" s="69" t="s">
        <v>42</v>
      </c>
      <c r="B16" s="19">
        <v>4676475</v>
      </c>
      <c r="C16" s="19">
        <v>0</v>
      </c>
      <c r="D16" s="59">
        <v>0</v>
      </c>
      <c r="E16" s="60">
        <v>3819240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3819240</v>
      </c>
    </row>
    <row r="17" spans="1:26" ht="12.75">
      <c r="A17" s="58" t="s">
        <v>43</v>
      </c>
      <c r="B17" s="19">
        <v>24715454</v>
      </c>
      <c r="C17" s="19">
        <v>0</v>
      </c>
      <c r="D17" s="59">
        <v>25554724</v>
      </c>
      <c r="E17" s="60">
        <v>25767723</v>
      </c>
      <c r="F17" s="60">
        <v>2652372</v>
      </c>
      <c r="G17" s="60">
        <v>1752475</v>
      </c>
      <c r="H17" s="60">
        <v>1204982</v>
      </c>
      <c r="I17" s="60">
        <v>5609829</v>
      </c>
      <c r="J17" s="60">
        <v>2697153</v>
      </c>
      <c r="K17" s="60">
        <v>3547105</v>
      </c>
      <c r="L17" s="60">
        <v>2217278</v>
      </c>
      <c r="M17" s="60">
        <v>8461536</v>
      </c>
      <c r="N17" s="60">
        <v>2235417</v>
      </c>
      <c r="O17" s="60">
        <v>1512196</v>
      </c>
      <c r="P17" s="60">
        <v>2694011</v>
      </c>
      <c r="Q17" s="60">
        <v>6441624</v>
      </c>
      <c r="R17" s="60">
        <v>0</v>
      </c>
      <c r="S17" s="60">
        <v>0</v>
      </c>
      <c r="T17" s="60">
        <v>0</v>
      </c>
      <c r="U17" s="60">
        <v>0</v>
      </c>
      <c r="V17" s="60">
        <v>20512989</v>
      </c>
      <c r="W17" s="60">
        <v>23229000</v>
      </c>
      <c r="X17" s="60">
        <v>-2716011</v>
      </c>
      <c r="Y17" s="61">
        <v>-11.69</v>
      </c>
      <c r="Z17" s="62">
        <v>25767723</v>
      </c>
    </row>
    <row r="18" spans="1:26" ht="12.75">
      <c r="A18" s="70" t="s">
        <v>44</v>
      </c>
      <c r="B18" s="71">
        <f>SUM(B11:B17)</f>
        <v>69520554</v>
      </c>
      <c r="C18" s="71">
        <f>SUM(C11:C17)</f>
        <v>0</v>
      </c>
      <c r="D18" s="72">
        <f aca="true" t="shared" si="1" ref="D18:Z18">SUM(D11:D17)</f>
        <v>73334875</v>
      </c>
      <c r="E18" s="73">
        <f t="shared" si="1"/>
        <v>73654835</v>
      </c>
      <c r="F18" s="73">
        <f t="shared" si="1"/>
        <v>6016908</v>
      </c>
      <c r="G18" s="73">
        <f t="shared" si="1"/>
        <v>5232090</v>
      </c>
      <c r="H18" s="73">
        <f t="shared" si="1"/>
        <v>4350652</v>
      </c>
      <c r="I18" s="73">
        <f t="shared" si="1"/>
        <v>15599650</v>
      </c>
      <c r="J18" s="73">
        <f t="shared" si="1"/>
        <v>5618189</v>
      </c>
      <c r="K18" s="73">
        <f t="shared" si="1"/>
        <v>6603451</v>
      </c>
      <c r="L18" s="73">
        <f t="shared" si="1"/>
        <v>5448560</v>
      </c>
      <c r="M18" s="73">
        <f t="shared" si="1"/>
        <v>17670200</v>
      </c>
      <c r="N18" s="73">
        <f t="shared" si="1"/>
        <v>5750374</v>
      </c>
      <c r="O18" s="73">
        <f t="shared" si="1"/>
        <v>5114002</v>
      </c>
      <c r="P18" s="73">
        <f t="shared" si="1"/>
        <v>6110315</v>
      </c>
      <c r="Q18" s="73">
        <f t="shared" si="1"/>
        <v>16974691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50244541</v>
      </c>
      <c r="W18" s="73">
        <f t="shared" si="1"/>
        <v>61794000</v>
      </c>
      <c r="X18" s="73">
        <f t="shared" si="1"/>
        <v>-11549459</v>
      </c>
      <c r="Y18" s="67">
        <f>+IF(W18&lt;&gt;0,(X18/W18)*100,0)</f>
        <v>-18.690259572126745</v>
      </c>
      <c r="Z18" s="74">
        <f t="shared" si="1"/>
        <v>73654835</v>
      </c>
    </row>
    <row r="19" spans="1:26" ht="12.75">
      <c r="A19" s="70" t="s">
        <v>45</v>
      </c>
      <c r="B19" s="75">
        <f>+B10-B18</f>
        <v>13612743</v>
      </c>
      <c r="C19" s="75">
        <f>+C10-C18</f>
        <v>0</v>
      </c>
      <c r="D19" s="76">
        <f aca="true" t="shared" si="2" ref="D19:Z19">+D10-D18</f>
        <v>1700020</v>
      </c>
      <c r="E19" s="77">
        <f t="shared" si="2"/>
        <v>27538119</v>
      </c>
      <c r="F19" s="77">
        <f t="shared" si="2"/>
        <v>6685388</v>
      </c>
      <c r="G19" s="77">
        <f t="shared" si="2"/>
        <v>-1865386</v>
      </c>
      <c r="H19" s="77">
        <f t="shared" si="2"/>
        <v>-1620742</v>
      </c>
      <c r="I19" s="77">
        <f t="shared" si="2"/>
        <v>3199260</v>
      </c>
      <c r="J19" s="77">
        <f t="shared" si="2"/>
        <v>-2481335</v>
      </c>
      <c r="K19" s="77">
        <f t="shared" si="2"/>
        <v>-3616583</v>
      </c>
      <c r="L19" s="77">
        <f t="shared" si="2"/>
        <v>7084256</v>
      </c>
      <c r="M19" s="77">
        <f t="shared" si="2"/>
        <v>986338</v>
      </c>
      <c r="N19" s="77">
        <f t="shared" si="2"/>
        <v>-2451752</v>
      </c>
      <c r="O19" s="77">
        <f t="shared" si="2"/>
        <v>-1930490</v>
      </c>
      <c r="P19" s="77">
        <f t="shared" si="2"/>
        <v>3290369</v>
      </c>
      <c r="Q19" s="77">
        <f t="shared" si="2"/>
        <v>-1091873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3093725</v>
      </c>
      <c r="W19" s="77">
        <f>IF(E10=E18,0,W10-W18)</f>
        <v>3330000</v>
      </c>
      <c r="X19" s="77">
        <f t="shared" si="2"/>
        <v>-236275</v>
      </c>
      <c r="Y19" s="78">
        <f>+IF(W19&lt;&gt;0,(X19/W19)*100,0)</f>
        <v>-7.095345345345345</v>
      </c>
      <c r="Z19" s="79">
        <f t="shared" si="2"/>
        <v>27538119</v>
      </c>
    </row>
    <row r="20" spans="1:26" ht="12.75">
      <c r="A20" s="58" t="s">
        <v>46</v>
      </c>
      <c r="B20" s="19">
        <v>0</v>
      </c>
      <c r="C20" s="19">
        <v>0</v>
      </c>
      <c r="D20" s="59">
        <v>26913000</v>
      </c>
      <c r="E20" s="60">
        <v>0</v>
      </c>
      <c r="F20" s="60">
        <v>868704</v>
      </c>
      <c r="G20" s="60">
        <v>4310456</v>
      </c>
      <c r="H20" s="60">
        <v>19920</v>
      </c>
      <c r="I20" s="60">
        <v>5199080</v>
      </c>
      <c r="J20" s="60">
        <v>154535</v>
      </c>
      <c r="K20" s="60">
        <v>645458</v>
      </c>
      <c r="L20" s="60">
        <v>420199</v>
      </c>
      <c r="M20" s="60">
        <v>1220192</v>
      </c>
      <c r="N20" s="60">
        <v>446894</v>
      </c>
      <c r="O20" s="60">
        <v>307892</v>
      </c>
      <c r="P20" s="60">
        <v>206930</v>
      </c>
      <c r="Q20" s="60">
        <v>961716</v>
      </c>
      <c r="R20" s="60">
        <v>0</v>
      </c>
      <c r="S20" s="60">
        <v>0</v>
      </c>
      <c r="T20" s="60">
        <v>0</v>
      </c>
      <c r="U20" s="60">
        <v>0</v>
      </c>
      <c r="V20" s="60">
        <v>7380988</v>
      </c>
      <c r="W20" s="60">
        <v>13437000</v>
      </c>
      <c r="X20" s="60">
        <v>-6056012</v>
      </c>
      <c r="Y20" s="61">
        <v>-45.07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13612743</v>
      </c>
      <c r="C22" s="86">
        <f>SUM(C19:C21)</f>
        <v>0</v>
      </c>
      <c r="D22" s="87">
        <f aca="true" t="shared" si="3" ref="D22:Z22">SUM(D19:D21)</f>
        <v>28613020</v>
      </c>
      <c r="E22" s="88">
        <f t="shared" si="3"/>
        <v>27538119</v>
      </c>
      <c r="F22" s="88">
        <f t="shared" si="3"/>
        <v>7554092</v>
      </c>
      <c r="G22" s="88">
        <f t="shared" si="3"/>
        <v>2445070</v>
      </c>
      <c r="H22" s="88">
        <f t="shared" si="3"/>
        <v>-1600822</v>
      </c>
      <c r="I22" s="88">
        <f t="shared" si="3"/>
        <v>8398340</v>
      </c>
      <c r="J22" s="88">
        <f t="shared" si="3"/>
        <v>-2326800</v>
      </c>
      <c r="K22" s="88">
        <f t="shared" si="3"/>
        <v>-2971125</v>
      </c>
      <c r="L22" s="88">
        <f t="shared" si="3"/>
        <v>7504455</v>
      </c>
      <c r="M22" s="88">
        <f t="shared" si="3"/>
        <v>2206530</v>
      </c>
      <c r="N22" s="88">
        <f t="shared" si="3"/>
        <v>-2004858</v>
      </c>
      <c r="O22" s="88">
        <f t="shared" si="3"/>
        <v>-1622598</v>
      </c>
      <c r="P22" s="88">
        <f t="shared" si="3"/>
        <v>3497299</v>
      </c>
      <c r="Q22" s="88">
        <f t="shared" si="3"/>
        <v>-130157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10474713</v>
      </c>
      <c r="W22" s="88">
        <f t="shared" si="3"/>
        <v>16767000</v>
      </c>
      <c r="X22" s="88">
        <f t="shared" si="3"/>
        <v>-6292287</v>
      </c>
      <c r="Y22" s="89">
        <f>+IF(W22&lt;&gt;0,(X22/W22)*100,0)</f>
        <v>-37.52780461621042</v>
      </c>
      <c r="Z22" s="90">
        <f t="shared" si="3"/>
        <v>27538119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13612743</v>
      </c>
      <c r="C24" s="75">
        <f>SUM(C22:C23)</f>
        <v>0</v>
      </c>
      <c r="D24" s="76">
        <f aca="true" t="shared" si="4" ref="D24:Z24">SUM(D22:D23)</f>
        <v>28613020</v>
      </c>
      <c r="E24" s="77">
        <f t="shared" si="4"/>
        <v>27538119</v>
      </c>
      <c r="F24" s="77">
        <f t="shared" si="4"/>
        <v>7554092</v>
      </c>
      <c r="G24" s="77">
        <f t="shared" si="4"/>
        <v>2445070</v>
      </c>
      <c r="H24" s="77">
        <f t="shared" si="4"/>
        <v>-1600822</v>
      </c>
      <c r="I24" s="77">
        <f t="shared" si="4"/>
        <v>8398340</v>
      </c>
      <c r="J24" s="77">
        <f t="shared" si="4"/>
        <v>-2326800</v>
      </c>
      <c r="K24" s="77">
        <f t="shared" si="4"/>
        <v>-2971125</v>
      </c>
      <c r="L24" s="77">
        <f t="shared" si="4"/>
        <v>7504455</v>
      </c>
      <c r="M24" s="77">
        <f t="shared" si="4"/>
        <v>2206530</v>
      </c>
      <c r="N24" s="77">
        <f t="shared" si="4"/>
        <v>-2004858</v>
      </c>
      <c r="O24" s="77">
        <f t="shared" si="4"/>
        <v>-1622598</v>
      </c>
      <c r="P24" s="77">
        <f t="shared" si="4"/>
        <v>3497299</v>
      </c>
      <c r="Q24" s="77">
        <f t="shared" si="4"/>
        <v>-130157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10474713</v>
      </c>
      <c r="W24" s="77">
        <f t="shared" si="4"/>
        <v>16767000</v>
      </c>
      <c r="X24" s="77">
        <f t="shared" si="4"/>
        <v>-6292287</v>
      </c>
      <c r="Y24" s="78">
        <f>+IF(W24&lt;&gt;0,(X24/W24)*100,0)</f>
        <v>-37.52780461621042</v>
      </c>
      <c r="Z24" s="79">
        <f t="shared" si="4"/>
        <v>27538119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25592687</v>
      </c>
      <c r="C27" s="22">
        <v>0</v>
      </c>
      <c r="D27" s="99">
        <v>25221700</v>
      </c>
      <c r="E27" s="100">
        <v>27396472</v>
      </c>
      <c r="F27" s="100">
        <v>868704</v>
      </c>
      <c r="G27" s="100">
        <v>4270916</v>
      </c>
      <c r="H27" s="100">
        <v>0</v>
      </c>
      <c r="I27" s="100">
        <v>5139620</v>
      </c>
      <c r="J27" s="100">
        <v>350997</v>
      </c>
      <c r="K27" s="100">
        <v>500000</v>
      </c>
      <c r="L27" s="100">
        <v>1937503</v>
      </c>
      <c r="M27" s="100">
        <v>2788500</v>
      </c>
      <c r="N27" s="100">
        <v>312074</v>
      </c>
      <c r="O27" s="100">
        <v>307892</v>
      </c>
      <c r="P27" s="100">
        <v>35635</v>
      </c>
      <c r="Q27" s="100">
        <v>655601</v>
      </c>
      <c r="R27" s="100">
        <v>0</v>
      </c>
      <c r="S27" s="100">
        <v>0</v>
      </c>
      <c r="T27" s="100">
        <v>0</v>
      </c>
      <c r="U27" s="100">
        <v>0</v>
      </c>
      <c r="V27" s="100">
        <v>8583721</v>
      </c>
      <c r="W27" s="100">
        <v>20547354</v>
      </c>
      <c r="X27" s="100">
        <v>-11963633</v>
      </c>
      <c r="Y27" s="101">
        <v>-58.22</v>
      </c>
      <c r="Z27" s="102">
        <v>27396472</v>
      </c>
    </row>
    <row r="28" spans="1:26" ht="12.75">
      <c r="A28" s="103" t="s">
        <v>46</v>
      </c>
      <c r="B28" s="19">
        <v>22187022</v>
      </c>
      <c r="C28" s="19">
        <v>0</v>
      </c>
      <c r="D28" s="59">
        <v>24321700</v>
      </c>
      <c r="E28" s="60">
        <v>16171700</v>
      </c>
      <c r="F28" s="60">
        <v>868704</v>
      </c>
      <c r="G28" s="60">
        <v>4270916</v>
      </c>
      <c r="H28" s="60">
        <v>0</v>
      </c>
      <c r="I28" s="60">
        <v>5139620</v>
      </c>
      <c r="J28" s="60">
        <v>350997</v>
      </c>
      <c r="K28" s="60">
        <v>500000</v>
      </c>
      <c r="L28" s="60">
        <v>1937503</v>
      </c>
      <c r="M28" s="60">
        <v>2788500</v>
      </c>
      <c r="N28" s="60">
        <v>312074</v>
      </c>
      <c r="O28" s="60">
        <v>307892</v>
      </c>
      <c r="P28" s="60">
        <v>35635</v>
      </c>
      <c r="Q28" s="60">
        <v>655601</v>
      </c>
      <c r="R28" s="60">
        <v>0</v>
      </c>
      <c r="S28" s="60">
        <v>0</v>
      </c>
      <c r="T28" s="60">
        <v>0</v>
      </c>
      <c r="U28" s="60">
        <v>0</v>
      </c>
      <c r="V28" s="60">
        <v>8583721</v>
      </c>
      <c r="W28" s="60">
        <v>12128775</v>
      </c>
      <c r="X28" s="60">
        <v>-3545054</v>
      </c>
      <c r="Y28" s="61">
        <v>-29.23</v>
      </c>
      <c r="Z28" s="62">
        <v>16171700</v>
      </c>
    </row>
    <row r="29" spans="1:26" ht="12.75">
      <c r="A29" s="58" t="s">
        <v>283</v>
      </c>
      <c r="B29" s="19">
        <v>0</v>
      </c>
      <c r="C29" s="19">
        <v>0</v>
      </c>
      <c r="D29" s="59">
        <v>900000</v>
      </c>
      <c r="E29" s="60">
        <v>11224772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8418579</v>
      </c>
      <c r="X29" s="60">
        <v>-8418579</v>
      </c>
      <c r="Y29" s="61">
        <v>-100</v>
      </c>
      <c r="Z29" s="62">
        <v>11224772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3405665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25592687</v>
      </c>
      <c r="C32" s="22">
        <f>SUM(C28:C31)</f>
        <v>0</v>
      </c>
      <c r="D32" s="99">
        <f aca="true" t="shared" si="5" ref="D32:Z32">SUM(D28:D31)</f>
        <v>25221700</v>
      </c>
      <c r="E32" s="100">
        <f t="shared" si="5"/>
        <v>27396472</v>
      </c>
      <c r="F32" s="100">
        <f t="shared" si="5"/>
        <v>868704</v>
      </c>
      <c r="G32" s="100">
        <f t="shared" si="5"/>
        <v>4270916</v>
      </c>
      <c r="H32" s="100">
        <f t="shared" si="5"/>
        <v>0</v>
      </c>
      <c r="I32" s="100">
        <f t="shared" si="5"/>
        <v>5139620</v>
      </c>
      <c r="J32" s="100">
        <f t="shared" si="5"/>
        <v>350997</v>
      </c>
      <c r="K32" s="100">
        <f t="shared" si="5"/>
        <v>500000</v>
      </c>
      <c r="L32" s="100">
        <f t="shared" si="5"/>
        <v>1937503</v>
      </c>
      <c r="M32" s="100">
        <f t="shared" si="5"/>
        <v>2788500</v>
      </c>
      <c r="N32" s="100">
        <f t="shared" si="5"/>
        <v>312074</v>
      </c>
      <c r="O32" s="100">
        <f t="shared" si="5"/>
        <v>307892</v>
      </c>
      <c r="P32" s="100">
        <f t="shared" si="5"/>
        <v>35635</v>
      </c>
      <c r="Q32" s="100">
        <f t="shared" si="5"/>
        <v>655601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8583721</v>
      </c>
      <c r="W32" s="100">
        <f t="shared" si="5"/>
        <v>20547354</v>
      </c>
      <c r="X32" s="100">
        <f t="shared" si="5"/>
        <v>-11963633</v>
      </c>
      <c r="Y32" s="101">
        <f>+IF(W32&lt;&gt;0,(X32/W32)*100,0)</f>
        <v>-58.22468917409025</v>
      </c>
      <c r="Z32" s="102">
        <f t="shared" si="5"/>
        <v>27396472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38940462</v>
      </c>
      <c r="C35" s="19">
        <v>0</v>
      </c>
      <c r="D35" s="59">
        <v>54101000</v>
      </c>
      <c r="E35" s="60">
        <v>45223</v>
      </c>
      <c r="F35" s="60">
        <v>43446804</v>
      </c>
      <c r="G35" s="60">
        <v>38190515</v>
      </c>
      <c r="H35" s="60">
        <v>37753367</v>
      </c>
      <c r="I35" s="60">
        <v>37753367</v>
      </c>
      <c r="J35" s="60">
        <v>34013567</v>
      </c>
      <c r="K35" s="60">
        <v>37649139</v>
      </c>
      <c r="L35" s="60">
        <v>43063937</v>
      </c>
      <c r="M35" s="60">
        <v>43063937</v>
      </c>
      <c r="N35" s="60">
        <v>39723536</v>
      </c>
      <c r="O35" s="60">
        <v>41214962</v>
      </c>
      <c r="P35" s="60">
        <v>45854055</v>
      </c>
      <c r="Q35" s="60">
        <v>45854055</v>
      </c>
      <c r="R35" s="60">
        <v>0</v>
      </c>
      <c r="S35" s="60">
        <v>0</v>
      </c>
      <c r="T35" s="60">
        <v>0</v>
      </c>
      <c r="U35" s="60">
        <v>0</v>
      </c>
      <c r="V35" s="60">
        <v>45854055</v>
      </c>
      <c r="W35" s="60">
        <v>33917</v>
      </c>
      <c r="X35" s="60">
        <v>45820138</v>
      </c>
      <c r="Y35" s="61">
        <v>135094.9</v>
      </c>
      <c r="Z35" s="62">
        <v>45223</v>
      </c>
    </row>
    <row r="36" spans="1:26" ht="12.75">
      <c r="A36" s="58" t="s">
        <v>57</v>
      </c>
      <c r="B36" s="19">
        <v>136552269</v>
      </c>
      <c r="C36" s="19">
        <v>0</v>
      </c>
      <c r="D36" s="59">
        <v>152002000</v>
      </c>
      <c r="E36" s="60">
        <v>162613</v>
      </c>
      <c r="F36" s="60">
        <v>133023875</v>
      </c>
      <c r="G36" s="60">
        <v>136829477</v>
      </c>
      <c r="H36" s="60">
        <v>137856275</v>
      </c>
      <c r="I36" s="60">
        <v>137856275</v>
      </c>
      <c r="J36" s="60">
        <v>138343635</v>
      </c>
      <c r="K36" s="60">
        <v>138384801</v>
      </c>
      <c r="L36" s="60">
        <v>140350407</v>
      </c>
      <c r="M36" s="60">
        <v>140350407</v>
      </c>
      <c r="N36" s="60">
        <v>141509874</v>
      </c>
      <c r="O36" s="60">
        <v>141817767</v>
      </c>
      <c r="P36" s="60">
        <v>146167377</v>
      </c>
      <c r="Q36" s="60">
        <v>146167377</v>
      </c>
      <c r="R36" s="60">
        <v>0</v>
      </c>
      <c r="S36" s="60">
        <v>0</v>
      </c>
      <c r="T36" s="60">
        <v>0</v>
      </c>
      <c r="U36" s="60">
        <v>0</v>
      </c>
      <c r="V36" s="60">
        <v>146167377</v>
      </c>
      <c r="W36" s="60">
        <v>121960</v>
      </c>
      <c r="X36" s="60">
        <v>146045417</v>
      </c>
      <c r="Y36" s="61">
        <v>119748.62</v>
      </c>
      <c r="Z36" s="62">
        <v>162613</v>
      </c>
    </row>
    <row r="37" spans="1:26" ht="12.75">
      <c r="A37" s="58" t="s">
        <v>58</v>
      </c>
      <c r="B37" s="19">
        <v>18237583</v>
      </c>
      <c r="C37" s="19">
        <v>0</v>
      </c>
      <c r="D37" s="59">
        <v>6578000</v>
      </c>
      <c r="E37" s="60">
        <v>6579</v>
      </c>
      <c r="F37" s="60">
        <v>13054430</v>
      </c>
      <c r="G37" s="60">
        <v>9158666</v>
      </c>
      <c r="H37" s="60">
        <v>11349137</v>
      </c>
      <c r="I37" s="60">
        <v>11349137</v>
      </c>
      <c r="J37" s="60">
        <v>10423496</v>
      </c>
      <c r="K37" s="60">
        <v>17080189</v>
      </c>
      <c r="L37" s="60">
        <v>16985896</v>
      </c>
      <c r="M37" s="60">
        <v>16985896</v>
      </c>
      <c r="N37" s="60">
        <v>16809813</v>
      </c>
      <c r="O37" s="60">
        <v>20223929</v>
      </c>
      <c r="P37" s="60">
        <v>21401342</v>
      </c>
      <c r="Q37" s="60">
        <v>21401342</v>
      </c>
      <c r="R37" s="60">
        <v>0</v>
      </c>
      <c r="S37" s="60">
        <v>0</v>
      </c>
      <c r="T37" s="60">
        <v>0</v>
      </c>
      <c r="U37" s="60">
        <v>0</v>
      </c>
      <c r="V37" s="60">
        <v>21401342</v>
      </c>
      <c r="W37" s="60">
        <v>4934</v>
      </c>
      <c r="X37" s="60">
        <v>21396408</v>
      </c>
      <c r="Y37" s="61">
        <v>433652.37</v>
      </c>
      <c r="Z37" s="62">
        <v>6579</v>
      </c>
    </row>
    <row r="38" spans="1:26" ht="12.75">
      <c r="A38" s="58" t="s">
        <v>59</v>
      </c>
      <c r="B38" s="19">
        <v>8721406</v>
      </c>
      <c r="C38" s="19">
        <v>0</v>
      </c>
      <c r="D38" s="59">
        <v>10684000</v>
      </c>
      <c r="E38" s="60">
        <v>10702</v>
      </c>
      <c r="F38" s="60">
        <v>11642382</v>
      </c>
      <c r="G38" s="60">
        <v>11642382</v>
      </c>
      <c r="H38" s="60">
        <v>11642382</v>
      </c>
      <c r="I38" s="60">
        <v>11642382</v>
      </c>
      <c r="J38" s="60">
        <v>11642382</v>
      </c>
      <c r="K38" s="60">
        <v>11633649</v>
      </c>
      <c r="L38" s="60">
        <v>11603787</v>
      </c>
      <c r="M38" s="60">
        <v>11603787</v>
      </c>
      <c r="N38" s="60">
        <v>11603787</v>
      </c>
      <c r="O38" s="60">
        <v>11603787</v>
      </c>
      <c r="P38" s="60">
        <v>11603787</v>
      </c>
      <c r="Q38" s="60">
        <v>11603787</v>
      </c>
      <c r="R38" s="60">
        <v>0</v>
      </c>
      <c r="S38" s="60">
        <v>0</v>
      </c>
      <c r="T38" s="60">
        <v>0</v>
      </c>
      <c r="U38" s="60">
        <v>0</v>
      </c>
      <c r="V38" s="60">
        <v>11603787</v>
      </c>
      <c r="W38" s="60">
        <v>8027</v>
      </c>
      <c r="X38" s="60">
        <v>11595760</v>
      </c>
      <c r="Y38" s="61">
        <v>144459.45</v>
      </c>
      <c r="Z38" s="62">
        <v>10702</v>
      </c>
    </row>
    <row r="39" spans="1:26" ht="12.75">
      <c r="A39" s="58" t="s">
        <v>60</v>
      </c>
      <c r="B39" s="19">
        <v>148533742</v>
      </c>
      <c r="C39" s="19">
        <v>0</v>
      </c>
      <c r="D39" s="59">
        <v>188841000</v>
      </c>
      <c r="E39" s="60">
        <v>190555</v>
      </c>
      <c r="F39" s="60">
        <v>151773867</v>
      </c>
      <c r="G39" s="60">
        <v>154218944</v>
      </c>
      <c r="H39" s="60">
        <v>152618123</v>
      </c>
      <c r="I39" s="60">
        <v>152618123</v>
      </c>
      <c r="J39" s="60">
        <v>150291324</v>
      </c>
      <c r="K39" s="60">
        <v>147320102</v>
      </c>
      <c r="L39" s="60">
        <v>154824661</v>
      </c>
      <c r="M39" s="60">
        <v>154824661</v>
      </c>
      <c r="N39" s="60">
        <v>152819810</v>
      </c>
      <c r="O39" s="60">
        <v>151205013</v>
      </c>
      <c r="P39" s="60">
        <v>159016303</v>
      </c>
      <c r="Q39" s="60">
        <v>159016303</v>
      </c>
      <c r="R39" s="60">
        <v>0</v>
      </c>
      <c r="S39" s="60">
        <v>0</v>
      </c>
      <c r="T39" s="60">
        <v>0</v>
      </c>
      <c r="U39" s="60">
        <v>0</v>
      </c>
      <c r="V39" s="60">
        <v>159016303</v>
      </c>
      <c r="W39" s="60">
        <v>142916</v>
      </c>
      <c r="X39" s="60">
        <v>158873387</v>
      </c>
      <c r="Y39" s="61">
        <v>111165.57</v>
      </c>
      <c r="Z39" s="62">
        <v>190555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19636851</v>
      </c>
      <c r="C42" s="19">
        <v>0</v>
      </c>
      <c r="D42" s="59">
        <v>36836007</v>
      </c>
      <c r="E42" s="60">
        <v>26949996</v>
      </c>
      <c r="F42" s="60">
        <v>8413710</v>
      </c>
      <c r="G42" s="60">
        <v>-2889594</v>
      </c>
      <c r="H42" s="60">
        <v>920392</v>
      </c>
      <c r="I42" s="60">
        <v>6444508</v>
      </c>
      <c r="J42" s="60">
        <v>1334344</v>
      </c>
      <c r="K42" s="60">
        <v>3395794</v>
      </c>
      <c r="L42" s="60">
        <v>6081618</v>
      </c>
      <c r="M42" s="60">
        <v>10811756</v>
      </c>
      <c r="N42" s="60">
        <v>-3717479</v>
      </c>
      <c r="O42" s="60">
        <v>679103</v>
      </c>
      <c r="P42" s="60">
        <v>4276977</v>
      </c>
      <c r="Q42" s="60">
        <v>1238601</v>
      </c>
      <c r="R42" s="60">
        <v>0</v>
      </c>
      <c r="S42" s="60">
        <v>0</v>
      </c>
      <c r="T42" s="60">
        <v>0</v>
      </c>
      <c r="U42" s="60">
        <v>0</v>
      </c>
      <c r="V42" s="60">
        <v>18494865</v>
      </c>
      <c r="W42" s="60">
        <v>20212497</v>
      </c>
      <c r="X42" s="60">
        <v>-1717632</v>
      </c>
      <c r="Y42" s="61">
        <v>-8.5</v>
      </c>
      <c r="Z42" s="62">
        <v>26949996</v>
      </c>
    </row>
    <row r="43" spans="1:26" ht="12.75">
      <c r="A43" s="58" t="s">
        <v>63</v>
      </c>
      <c r="B43" s="19">
        <v>-25942094</v>
      </c>
      <c r="C43" s="19">
        <v>0</v>
      </c>
      <c r="D43" s="59">
        <v>-25221888</v>
      </c>
      <c r="E43" s="60">
        <v>-27396468</v>
      </c>
      <c r="F43" s="60">
        <v>-2003923</v>
      </c>
      <c r="G43" s="60">
        <v>-3805601</v>
      </c>
      <c r="H43" s="60">
        <v>-255510</v>
      </c>
      <c r="I43" s="60">
        <v>-6065034</v>
      </c>
      <c r="J43" s="60">
        <v>-487360</v>
      </c>
      <c r="K43" s="60">
        <v>-785476</v>
      </c>
      <c r="L43" s="60">
        <v>-1965606</v>
      </c>
      <c r="M43" s="60">
        <v>-3238442</v>
      </c>
      <c r="N43" s="60">
        <v>-868277</v>
      </c>
      <c r="O43" s="60">
        <v>0</v>
      </c>
      <c r="P43" s="60">
        <v>-35635</v>
      </c>
      <c r="Q43" s="60">
        <v>-903912</v>
      </c>
      <c r="R43" s="60">
        <v>0</v>
      </c>
      <c r="S43" s="60">
        <v>0</v>
      </c>
      <c r="T43" s="60">
        <v>0</v>
      </c>
      <c r="U43" s="60">
        <v>0</v>
      </c>
      <c r="V43" s="60">
        <v>-10207388</v>
      </c>
      <c r="W43" s="60">
        <v>-20547351</v>
      </c>
      <c r="X43" s="60">
        <v>10339963</v>
      </c>
      <c r="Y43" s="61">
        <v>-50.32</v>
      </c>
      <c r="Z43" s="62">
        <v>-27396468</v>
      </c>
    </row>
    <row r="44" spans="1:26" ht="12.75">
      <c r="A44" s="58" t="s">
        <v>64</v>
      </c>
      <c r="B44" s="19">
        <v>-129502</v>
      </c>
      <c r="C44" s="19">
        <v>0</v>
      </c>
      <c r="D44" s="59">
        <v>-52404</v>
      </c>
      <c r="E44" s="60">
        <v>-52000</v>
      </c>
      <c r="F44" s="60">
        <v>0</v>
      </c>
      <c r="G44" s="60">
        <v>-2259</v>
      </c>
      <c r="H44" s="60">
        <v>0</v>
      </c>
      <c r="I44" s="60">
        <v>-2259</v>
      </c>
      <c r="J44" s="60">
        <v>-38708</v>
      </c>
      <c r="K44" s="60">
        <v>0</v>
      </c>
      <c r="L44" s="60">
        <v>-28046</v>
      </c>
      <c r="M44" s="60">
        <v>-66754</v>
      </c>
      <c r="N44" s="60">
        <v>39594</v>
      </c>
      <c r="O44" s="60">
        <v>-743</v>
      </c>
      <c r="P44" s="60">
        <v>1817</v>
      </c>
      <c r="Q44" s="60">
        <v>40668</v>
      </c>
      <c r="R44" s="60">
        <v>0</v>
      </c>
      <c r="S44" s="60">
        <v>0</v>
      </c>
      <c r="T44" s="60">
        <v>0</v>
      </c>
      <c r="U44" s="60">
        <v>0</v>
      </c>
      <c r="V44" s="60">
        <v>-28345</v>
      </c>
      <c r="W44" s="60">
        <v>-38997</v>
      </c>
      <c r="X44" s="60">
        <v>10652</v>
      </c>
      <c r="Y44" s="61">
        <v>-27.31</v>
      </c>
      <c r="Z44" s="62">
        <v>-52000</v>
      </c>
    </row>
    <row r="45" spans="1:26" ht="12.75">
      <c r="A45" s="70" t="s">
        <v>65</v>
      </c>
      <c r="B45" s="22">
        <v>21028481</v>
      </c>
      <c r="C45" s="22">
        <v>0</v>
      </c>
      <c r="D45" s="99">
        <v>33747564</v>
      </c>
      <c r="E45" s="100">
        <v>21687212</v>
      </c>
      <c r="F45" s="100">
        <v>13054899</v>
      </c>
      <c r="G45" s="100">
        <v>6357445</v>
      </c>
      <c r="H45" s="100">
        <v>7022327</v>
      </c>
      <c r="I45" s="100">
        <v>7022327</v>
      </c>
      <c r="J45" s="100">
        <v>7830603</v>
      </c>
      <c r="K45" s="100">
        <v>10440921</v>
      </c>
      <c r="L45" s="100">
        <v>14528887</v>
      </c>
      <c r="M45" s="100">
        <v>14528887</v>
      </c>
      <c r="N45" s="100">
        <v>9982725</v>
      </c>
      <c r="O45" s="100">
        <v>10661085</v>
      </c>
      <c r="P45" s="100">
        <v>14904244</v>
      </c>
      <c r="Q45" s="100">
        <v>14904244</v>
      </c>
      <c r="R45" s="100">
        <v>0</v>
      </c>
      <c r="S45" s="100">
        <v>0</v>
      </c>
      <c r="T45" s="100">
        <v>0</v>
      </c>
      <c r="U45" s="100">
        <v>0</v>
      </c>
      <c r="V45" s="100">
        <v>14904244</v>
      </c>
      <c r="W45" s="100">
        <v>21811833</v>
      </c>
      <c r="X45" s="100">
        <v>-6907589</v>
      </c>
      <c r="Y45" s="101">
        <v>-31.67</v>
      </c>
      <c r="Z45" s="102">
        <v>21687212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2303284</v>
      </c>
      <c r="C49" s="52">
        <v>0</v>
      </c>
      <c r="D49" s="129">
        <v>1858286</v>
      </c>
      <c r="E49" s="54">
        <v>1516049</v>
      </c>
      <c r="F49" s="54">
        <v>0</v>
      </c>
      <c r="G49" s="54">
        <v>0</v>
      </c>
      <c r="H49" s="54">
        <v>0</v>
      </c>
      <c r="I49" s="54">
        <v>1465072</v>
      </c>
      <c r="J49" s="54">
        <v>0</v>
      </c>
      <c r="K49" s="54">
        <v>0</v>
      </c>
      <c r="L49" s="54">
        <v>0</v>
      </c>
      <c r="M49" s="54">
        <v>1312100</v>
      </c>
      <c r="N49" s="54">
        <v>0</v>
      </c>
      <c r="O49" s="54">
        <v>0</v>
      </c>
      <c r="P49" s="54">
        <v>0</v>
      </c>
      <c r="Q49" s="54">
        <v>-2104447</v>
      </c>
      <c r="R49" s="54">
        <v>0</v>
      </c>
      <c r="S49" s="54">
        <v>0</v>
      </c>
      <c r="T49" s="54">
        <v>0</v>
      </c>
      <c r="U49" s="54">
        <v>0</v>
      </c>
      <c r="V49" s="54">
        <v>6718488</v>
      </c>
      <c r="W49" s="54">
        <v>15701218</v>
      </c>
      <c r="X49" s="54">
        <v>28770050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460136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43174</v>
      </c>
      <c r="J51" s="54">
        <v>0</v>
      </c>
      <c r="K51" s="54">
        <v>0</v>
      </c>
      <c r="L51" s="54">
        <v>0</v>
      </c>
      <c r="M51" s="54">
        <v>47647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84071</v>
      </c>
      <c r="W51" s="54">
        <v>0</v>
      </c>
      <c r="X51" s="54">
        <v>635028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100.15339204407884</v>
      </c>
      <c r="C58" s="5">
        <f>IF(C67=0,0,+(C76/C67)*100)</f>
        <v>0</v>
      </c>
      <c r="D58" s="6">
        <f aca="true" t="shared" si="6" ref="D58:Z58">IF(D67=0,0,+(D76/D67)*100)</f>
        <v>99.9999649346543</v>
      </c>
      <c r="E58" s="7">
        <f t="shared" si="6"/>
        <v>99.9999649346543</v>
      </c>
      <c r="F58" s="7">
        <f t="shared" si="6"/>
        <v>44.94487611170152</v>
      </c>
      <c r="G58" s="7">
        <f t="shared" si="6"/>
        <v>38.5146338003751</v>
      </c>
      <c r="H58" s="7">
        <f t="shared" si="6"/>
        <v>85.76643862461817</v>
      </c>
      <c r="I58" s="7">
        <f t="shared" si="6"/>
        <v>55.1692063285718</v>
      </c>
      <c r="J58" s="7">
        <f t="shared" si="6"/>
        <v>138.95704671729388</v>
      </c>
      <c r="K58" s="7">
        <f t="shared" si="6"/>
        <v>45.89813318282494</v>
      </c>
      <c r="L58" s="7">
        <f t="shared" si="6"/>
        <v>43.46328156506733</v>
      </c>
      <c r="M58" s="7">
        <f t="shared" si="6"/>
        <v>75.90222694591283</v>
      </c>
      <c r="N58" s="7">
        <f t="shared" si="6"/>
        <v>44.53023620325144</v>
      </c>
      <c r="O58" s="7">
        <f t="shared" si="6"/>
        <v>64.78384992687937</v>
      </c>
      <c r="P58" s="7">
        <f t="shared" si="6"/>
        <v>67.3548982598349</v>
      </c>
      <c r="Q58" s="7">
        <f t="shared" si="6"/>
        <v>59.14050315071031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63.41051655183786</v>
      </c>
      <c r="W58" s="7">
        <f t="shared" si="6"/>
        <v>91.0224930362117</v>
      </c>
      <c r="X58" s="7">
        <f t="shared" si="6"/>
        <v>0</v>
      </c>
      <c r="Y58" s="7">
        <f t="shared" si="6"/>
        <v>0</v>
      </c>
      <c r="Z58" s="8">
        <f t="shared" si="6"/>
        <v>99.9999649346543</v>
      </c>
    </row>
    <row r="59" spans="1:26" ht="12.75">
      <c r="A59" s="37" t="s">
        <v>31</v>
      </c>
      <c r="B59" s="9">
        <f aca="true" t="shared" si="7" ref="B59:Z66">IF(B68=0,0,+(B77/B68)*100)</f>
        <v>100.00001452276945</v>
      </c>
      <c r="C59" s="9">
        <f t="shared" si="7"/>
        <v>0</v>
      </c>
      <c r="D59" s="2">
        <f t="shared" si="7"/>
        <v>99.99998004237801</v>
      </c>
      <c r="E59" s="10">
        <f t="shared" si="7"/>
        <v>100.0009380082333</v>
      </c>
      <c r="F59" s="10">
        <f t="shared" si="7"/>
        <v>30.336121942692152</v>
      </c>
      <c r="G59" s="10">
        <f t="shared" si="7"/>
        <v>26.352191157749637</v>
      </c>
      <c r="H59" s="10">
        <f t="shared" si="7"/>
        <v>69.48256205041771</v>
      </c>
      <c r="I59" s="10">
        <f t="shared" si="7"/>
        <v>42.042950673979185</v>
      </c>
      <c r="J59" s="10">
        <f t="shared" si="7"/>
        <v>207.89874236333162</v>
      </c>
      <c r="K59" s="10">
        <f t="shared" si="7"/>
        <v>32.87874231306969</v>
      </c>
      <c r="L59" s="10">
        <f t="shared" si="7"/>
        <v>28.420218171391465</v>
      </c>
      <c r="M59" s="10">
        <f t="shared" si="7"/>
        <v>89.86952806947383</v>
      </c>
      <c r="N59" s="10">
        <f t="shared" si="7"/>
        <v>28.443599266337404</v>
      </c>
      <c r="O59" s="10">
        <f t="shared" si="7"/>
        <v>43.285924241069246</v>
      </c>
      <c r="P59" s="10">
        <f t="shared" si="7"/>
        <v>42.69011867178048</v>
      </c>
      <c r="Q59" s="10">
        <f t="shared" si="7"/>
        <v>38.13988072639571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56.69832611848774</v>
      </c>
      <c r="W59" s="10">
        <f t="shared" si="7"/>
        <v>99.97334397446129</v>
      </c>
      <c r="X59" s="10">
        <f t="shared" si="7"/>
        <v>0</v>
      </c>
      <c r="Y59" s="10">
        <f t="shared" si="7"/>
        <v>0</v>
      </c>
      <c r="Z59" s="11">
        <f t="shared" si="7"/>
        <v>100.0009380082333</v>
      </c>
    </row>
    <row r="60" spans="1:26" ht="12.75">
      <c r="A60" s="38" t="s">
        <v>32</v>
      </c>
      <c r="B60" s="12">
        <f t="shared" si="7"/>
        <v>100.31363225324846</v>
      </c>
      <c r="C60" s="12">
        <f t="shared" si="7"/>
        <v>0</v>
      </c>
      <c r="D60" s="3">
        <f t="shared" si="7"/>
        <v>99.99995103485388</v>
      </c>
      <c r="E60" s="13">
        <f t="shared" si="7"/>
        <v>99.99906966222373</v>
      </c>
      <c r="F60" s="13">
        <f t="shared" si="7"/>
        <v>58.896293580443945</v>
      </c>
      <c r="G60" s="13">
        <f t="shared" si="7"/>
        <v>49.34698170863435</v>
      </c>
      <c r="H60" s="13">
        <f t="shared" si="7"/>
        <v>105.09788126954767</v>
      </c>
      <c r="I60" s="13">
        <f t="shared" si="7"/>
        <v>68.24097475280887</v>
      </c>
      <c r="J60" s="13">
        <f t="shared" si="7"/>
        <v>67.55950883414911</v>
      </c>
      <c r="K60" s="13">
        <f t="shared" si="7"/>
        <v>59.47189196789849</v>
      </c>
      <c r="L60" s="13">
        <f t="shared" si="7"/>
        <v>58.180285074040704</v>
      </c>
      <c r="M60" s="13">
        <f t="shared" si="7"/>
        <v>61.6820454082454</v>
      </c>
      <c r="N60" s="13">
        <f t="shared" si="7"/>
        <v>63.41930230208216</v>
      </c>
      <c r="O60" s="13">
        <f t="shared" si="7"/>
        <v>85.51346100810517</v>
      </c>
      <c r="P60" s="13">
        <f t="shared" si="7"/>
        <v>94.94790472118478</v>
      </c>
      <c r="Q60" s="13">
        <f t="shared" si="7"/>
        <v>81.78204036684787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70.32025191317247</v>
      </c>
      <c r="W60" s="13">
        <f t="shared" si="7"/>
        <v>84.09512044471896</v>
      </c>
      <c r="X60" s="13">
        <f t="shared" si="7"/>
        <v>0</v>
      </c>
      <c r="Y60" s="13">
        <f t="shared" si="7"/>
        <v>0</v>
      </c>
      <c r="Z60" s="14">
        <f t="shared" si="7"/>
        <v>99.99906966222373</v>
      </c>
    </row>
    <row r="61" spans="1:26" ht="12.75">
      <c r="A61" s="39" t="s">
        <v>103</v>
      </c>
      <c r="B61" s="12">
        <f t="shared" si="7"/>
        <v>100.35082261547417</v>
      </c>
      <c r="C61" s="12">
        <f t="shared" si="7"/>
        <v>0</v>
      </c>
      <c r="D61" s="3">
        <f t="shared" si="7"/>
        <v>99.9999457675211</v>
      </c>
      <c r="E61" s="13">
        <f t="shared" si="7"/>
        <v>99.99791204956198</v>
      </c>
      <c r="F61" s="13">
        <f t="shared" si="7"/>
        <v>56.521962205933605</v>
      </c>
      <c r="G61" s="13">
        <f t="shared" si="7"/>
        <v>45.28102263002952</v>
      </c>
      <c r="H61" s="13">
        <f t="shared" si="7"/>
        <v>104.03428788526381</v>
      </c>
      <c r="I61" s="13">
        <f t="shared" si="7"/>
        <v>65.26502927533087</v>
      </c>
      <c r="J61" s="13">
        <f t="shared" si="7"/>
        <v>66.03133440126524</v>
      </c>
      <c r="K61" s="13">
        <f t="shared" si="7"/>
        <v>57.22177526439942</v>
      </c>
      <c r="L61" s="13">
        <f t="shared" si="7"/>
        <v>56.245106980389735</v>
      </c>
      <c r="M61" s="13">
        <f t="shared" si="7"/>
        <v>59.76193720313445</v>
      </c>
      <c r="N61" s="13">
        <f t="shared" si="7"/>
        <v>59.13260353783284</v>
      </c>
      <c r="O61" s="13">
        <f t="shared" si="7"/>
        <v>80.69960755949269</v>
      </c>
      <c r="P61" s="13">
        <f t="shared" si="7"/>
        <v>96.17742764533469</v>
      </c>
      <c r="Q61" s="13">
        <f t="shared" si="7"/>
        <v>79.11676050308384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67.79450624415811</v>
      </c>
      <c r="W61" s="13">
        <f t="shared" si="7"/>
        <v>83.11359026369168</v>
      </c>
      <c r="X61" s="13">
        <f t="shared" si="7"/>
        <v>0</v>
      </c>
      <c r="Y61" s="13">
        <f t="shared" si="7"/>
        <v>0</v>
      </c>
      <c r="Z61" s="14">
        <f t="shared" si="7"/>
        <v>99.99791204956198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100.00983083403283</v>
      </c>
      <c r="F64" s="13">
        <f t="shared" si="7"/>
        <v>80.99319156643368</v>
      </c>
      <c r="G64" s="13">
        <f t="shared" si="7"/>
        <v>90.30829009132383</v>
      </c>
      <c r="H64" s="13">
        <f t="shared" si="7"/>
        <v>112.86139929515274</v>
      </c>
      <c r="I64" s="13">
        <f t="shared" si="7"/>
        <v>94.70873586279872</v>
      </c>
      <c r="J64" s="13">
        <f t="shared" si="7"/>
        <v>80.61514260876764</v>
      </c>
      <c r="K64" s="13">
        <f t="shared" si="7"/>
        <v>78.55197251314318</v>
      </c>
      <c r="L64" s="13">
        <f t="shared" si="7"/>
        <v>77.13954834973943</v>
      </c>
      <c r="M64" s="13">
        <f t="shared" si="7"/>
        <v>78.8081678796015</v>
      </c>
      <c r="N64" s="13">
        <f t="shared" si="7"/>
        <v>97.7315909192275</v>
      </c>
      <c r="O64" s="13">
        <f t="shared" si="7"/>
        <v>133.4828954997547</v>
      </c>
      <c r="P64" s="13">
        <f t="shared" si="7"/>
        <v>78.55460847069749</v>
      </c>
      <c r="Q64" s="13">
        <f t="shared" si="7"/>
        <v>102.64751431206389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91.98999702583757</v>
      </c>
      <c r="W64" s="13">
        <f t="shared" si="7"/>
        <v>94.46428571428571</v>
      </c>
      <c r="X64" s="13">
        <f t="shared" si="7"/>
        <v>0</v>
      </c>
      <c r="Y64" s="13">
        <f t="shared" si="7"/>
        <v>0</v>
      </c>
      <c r="Z64" s="14">
        <f t="shared" si="7"/>
        <v>100.00983083403283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26953158</v>
      </c>
      <c r="C67" s="24"/>
      <c r="D67" s="25">
        <v>31370003</v>
      </c>
      <c r="E67" s="26">
        <v>31370003</v>
      </c>
      <c r="F67" s="26">
        <v>2447487</v>
      </c>
      <c r="G67" s="26">
        <v>2537960</v>
      </c>
      <c r="H67" s="26">
        <v>2199302</v>
      </c>
      <c r="I67" s="26">
        <v>7184749</v>
      </c>
      <c r="J67" s="26">
        <v>2346433</v>
      </c>
      <c r="K67" s="26">
        <v>2338740</v>
      </c>
      <c r="L67" s="26">
        <v>2397801</v>
      </c>
      <c r="M67" s="26">
        <v>7082974</v>
      </c>
      <c r="N67" s="26">
        <v>2194720</v>
      </c>
      <c r="O67" s="26">
        <v>2414503</v>
      </c>
      <c r="P67" s="26">
        <v>2244787</v>
      </c>
      <c r="Q67" s="26">
        <v>6854010</v>
      </c>
      <c r="R67" s="26"/>
      <c r="S67" s="26"/>
      <c r="T67" s="26"/>
      <c r="U67" s="26"/>
      <c r="V67" s="26">
        <v>21121733</v>
      </c>
      <c r="W67" s="26">
        <v>25848000</v>
      </c>
      <c r="X67" s="26"/>
      <c r="Y67" s="25"/>
      <c r="Z67" s="27">
        <v>31370003</v>
      </c>
    </row>
    <row r="68" spans="1:26" ht="12.75" hidden="1">
      <c r="A68" s="37" t="s">
        <v>31</v>
      </c>
      <c r="B68" s="19">
        <v>13771478</v>
      </c>
      <c r="C68" s="19"/>
      <c r="D68" s="20">
        <v>15031851</v>
      </c>
      <c r="E68" s="21">
        <v>15031851</v>
      </c>
      <c r="F68" s="21">
        <v>1195578</v>
      </c>
      <c r="G68" s="21">
        <v>1195578</v>
      </c>
      <c r="H68" s="21">
        <v>1193747</v>
      </c>
      <c r="I68" s="21">
        <v>3584903</v>
      </c>
      <c r="J68" s="21">
        <v>1193747</v>
      </c>
      <c r="K68" s="21">
        <v>1193747</v>
      </c>
      <c r="L68" s="21">
        <v>1185765</v>
      </c>
      <c r="M68" s="21">
        <v>3573259</v>
      </c>
      <c r="N68" s="21">
        <v>1185286</v>
      </c>
      <c r="O68" s="21">
        <v>1185286</v>
      </c>
      <c r="P68" s="21">
        <v>1185286</v>
      </c>
      <c r="Q68" s="21">
        <v>3555858</v>
      </c>
      <c r="R68" s="21"/>
      <c r="S68" s="21"/>
      <c r="T68" s="21"/>
      <c r="U68" s="21"/>
      <c r="V68" s="21">
        <v>10714020</v>
      </c>
      <c r="W68" s="21">
        <v>11277000</v>
      </c>
      <c r="X68" s="21"/>
      <c r="Y68" s="20"/>
      <c r="Z68" s="23">
        <v>15031851</v>
      </c>
    </row>
    <row r="69" spans="1:26" ht="12.75" hidden="1">
      <c r="A69" s="38" t="s">
        <v>32</v>
      </c>
      <c r="B69" s="19">
        <v>13181680</v>
      </c>
      <c r="C69" s="19"/>
      <c r="D69" s="20">
        <v>16338152</v>
      </c>
      <c r="E69" s="21">
        <v>16338152</v>
      </c>
      <c r="F69" s="21">
        <v>1251909</v>
      </c>
      <c r="G69" s="21">
        <v>1342382</v>
      </c>
      <c r="H69" s="21">
        <v>1005555</v>
      </c>
      <c r="I69" s="21">
        <v>3599846</v>
      </c>
      <c r="J69" s="21">
        <v>1152686</v>
      </c>
      <c r="K69" s="21">
        <v>1144993</v>
      </c>
      <c r="L69" s="21">
        <v>1212036</v>
      </c>
      <c r="M69" s="21">
        <v>3509715</v>
      </c>
      <c r="N69" s="21">
        <v>1009434</v>
      </c>
      <c r="O69" s="21">
        <v>1229217</v>
      </c>
      <c r="P69" s="21">
        <v>1059501</v>
      </c>
      <c r="Q69" s="21">
        <v>3298152</v>
      </c>
      <c r="R69" s="21"/>
      <c r="S69" s="21"/>
      <c r="T69" s="21"/>
      <c r="U69" s="21"/>
      <c r="V69" s="21">
        <v>10407713</v>
      </c>
      <c r="W69" s="21">
        <v>14571000</v>
      </c>
      <c r="X69" s="21"/>
      <c r="Y69" s="20"/>
      <c r="Z69" s="23">
        <v>16338152</v>
      </c>
    </row>
    <row r="70" spans="1:26" ht="12.75" hidden="1">
      <c r="A70" s="39" t="s">
        <v>103</v>
      </c>
      <c r="B70" s="19">
        <v>11784303</v>
      </c>
      <c r="C70" s="19"/>
      <c r="D70" s="20">
        <v>14751308</v>
      </c>
      <c r="E70" s="21">
        <v>14751308</v>
      </c>
      <c r="F70" s="21">
        <v>1130442</v>
      </c>
      <c r="G70" s="21">
        <v>1221165</v>
      </c>
      <c r="H70" s="21">
        <v>884394</v>
      </c>
      <c r="I70" s="21">
        <v>3236001</v>
      </c>
      <c r="J70" s="21">
        <v>1031901</v>
      </c>
      <c r="K70" s="21">
        <v>1024208</v>
      </c>
      <c r="L70" s="21">
        <v>1099781</v>
      </c>
      <c r="M70" s="21">
        <v>3155890</v>
      </c>
      <c r="N70" s="21">
        <v>897329</v>
      </c>
      <c r="O70" s="21">
        <v>1117112</v>
      </c>
      <c r="P70" s="21">
        <v>947451</v>
      </c>
      <c r="Q70" s="21">
        <v>2961892</v>
      </c>
      <c r="R70" s="21"/>
      <c r="S70" s="21"/>
      <c r="T70" s="21"/>
      <c r="U70" s="21"/>
      <c r="V70" s="21">
        <v>9353783</v>
      </c>
      <c r="W70" s="21">
        <v>13311000</v>
      </c>
      <c r="X70" s="21"/>
      <c r="Y70" s="20"/>
      <c r="Z70" s="23">
        <v>14751308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1397377</v>
      </c>
      <c r="C73" s="19"/>
      <c r="D73" s="20">
        <v>1586844</v>
      </c>
      <c r="E73" s="21">
        <v>1586844</v>
      </c>
      <c r="F73" s="21">
        <v>121467</v>
      </c>
      <c r="G73" s="21">
        <v>121217</v>
      </c>
      <c r="H73" s="21">
        <v>121161</v>
      </c>
      <c r="I73" s="21">
        <v>363845</v>
      </c>
      <c r="J73" s="21">
        <v>120785</v>
      </c>
      <c r="K73" s="21">
        <v>120785</v>
      </c>
      <c r="L73" s="21">
        <v>112255</v>
      </c>
      <c r="M73" s="21">
        <v>353825</v>
      </c>
      <c r="N73" s="21">
        <v>112105</v>
      </c>
      <c r="O73" s="21">
        <v>112105</v>
      </c>
      <c r="P73" s="21">
        <v>120604</v>
      </c>
      <c r="Q73" s="21">
        <v>344814</v>
      </c>
      <c r="R73" s="21"/>
      <c r="S73" s="21"/>
      <c r="T73" s="21"/>
      <c r="U73" s="21"/>
      <c r="V73" s="21">
        <v>1062484</v>
      </c>
      <c r="W73" s="21">
        <v>1260000</v>
      </c>
      <c r="X73" s="21"/>
      <c r="Y73" s="20"/>
      <c r="Z73" s="23">
        <v>1586844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>
        <v>-8554</v>
      </c>
      <c r="Q74" s="21">
        <v>-8554</v>
      </c>
      <c r="R74" s="21"/>
      <c r="S74" s="21"/>
      <c r="T74" s="21"/>
      <c r="U74" s="21"/>
      <c r="V74" s="21">
        <v>-8554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26994502</v>
      </c>
      <c r="C76" s="32"/>
      <c r="D76" s="33">
        <v>31369992</v>
      </c>
      <c r="E76" s="34">
        <v>31369992</v>
      </c>
      <c r="F76" s="34">
        <v>1100020</v>
      </c>
      <c r="G76" s="34">
        <v>977486</v>
      </c>
      <c r="H76" s="34">
        <v>1886263</v>
      </c>
      <c r="I76" s="34">
        <v>3963769</v>
      </c>
      <c r="J76" s="34">
        <v>3260534</v>
      </c>
      <c r="K76" s="34">
        <v>1073438</v>
      </c>
      <c r="L76" s="34">
        <v>1042163</v>
      </c>
      <c r="M76" s="34">
        <v>5376135</v>
      </c>
      <c r="N76" s="34">
        <v>977314</v>
      </c>
      <c r="O76" s="34">
        <v>1564208</v>
      </c>
      <c r="P76" s="34">
        <v>1511974</v>
      </c>
      <c r="Q76" s="34">
        <v>4053496</v>
      </c>
      <c r="R76" s="34"/>
      <c r="S76" s="34"/>
      <c r="T76" s="34"/>
      <c r="U76" s="34"/>
      <c r="V76" s="34">
        <v>13393400</v>
      </c>
      <c r="W76" s="34">
        <v>23527494</v>
      </c>
      <c r="X76" s="34"/>
      <c r="Y76" s="33"/>
      <c r="Z76" s="35">
        <v>31369992</v>
      </c>
    </row>
    <row r="77" spans="1:26" ht="12.75" hidden="1">
      <c r="A77" s="37" t="s">
        <v>31</v>
      </c>
      <c r="B77" s="19">
        <v>13771480</v>
      </c>
      <c r="C77" s="19"/>
      <c r="D77" s="20">
        <v>15031848</v>
      </c>
      <c r="E77" s="21">
        <v>15031992</v>
      </c>
      <c r="F77" s="21">
        <v>362692</v>
      </c>
      <c r="G77" s="21">
        <v>315061</v>
      </c>
      <c r="H77" s="21">
        <v>829446</v>
      </c>
      <c r="I77" s="21">
        <v>1507199</v>
      </c>
      <c r="J77" s="21">
        <v>2481785</v>
      </c>
      <c r="K77" s="21">
        <v>392489</v>
      </c>
      <c r="L77" s="21">
        <v>336997</v>
      </c>
      <c r="M77" s="21">
        <v>3211271</v>
      </c>
      <c r="N77" s="21">
        <v>337138</v>
      </c>
      <c r="O77" s="21">
        <v>513062</v>
      </c>
      <c r="P77" s="21">
        <v>506000</v>
      </c>
      <c r="Q77" s="21">
        <v>1356200</v>
      </c>
      <c r="R77" s="21"/>
      <c r="S77" s="21"/>
      <c r="T77" s="21"/>
      <c r="U77" s="21"/>
      <c r="V77" s="21">
        <v>6074670</v>
      </c>
      <c r="W77" s="21">
        <v>11273994</v>
      </c>
      <c r="X77" s="21"/>
      <c r="Y77" s="20"/>
      <c r="Z77" s="23">
        <v>15031992</v>
      </c>
    </row>
    <row r="78" spans="1:26" ht="12.75" hidden="1">
      <c r="A78" s="38" t="s">
        <v>32</v>
      </c>
      <c r="B78" s="19">
        <v>13223022</v>
      </c>
      <c r="C78" s="19"/>
      <c r="D78" s="20">
        <v>16338144</v>
      </c>
      <c r="E78" s="21">
        <v>16338000</v>
      </c>
      <c r="F78" s="21">
        <v>737328</v>
      </c>
      <c r="G78" s="21">
        <v>662425</v>
      </c>
      <c r="H78" s="21">
        <v>1056817</v>
      </c>
      <c r="I78" s="21">
        <v>2456570</v>
      </c>
      <c r="J78" s="21">
        <v>778749</v>
      </c>
      <c r="K78" s="21">
        <v>680949</v>
      </c>
      <c r="L78" s="21">
        <v>705166</v>
      </c>
      <c r="M78" s="21">
        <v>2164864</v>
      </c>
      <c r="N78" s="21">
        <v>640176</v>
      </c>
      <c r="O78" s="21">
        <v>1051146</v>
      </c>
      <c r="P78" s="21">
        <v>1005974</v>
      </c>
      <c r="Q78" s="21">
        <v>2697296</v>
      </c>
      <c r="R78" s="21"/>
      <c r="S78" s="21"/>
      <c r="T78" s="21"/>
      <c r="U78" s="21"/>
      <c r="V78" s="21">
        <v>7318730</v>
      </c>
      <c r="W78" s="21">
        <v>12253500</v>
      </c>
      <c r="X78" s="21"/>
      <c r="Y78" s="20"/>
      <c r="Z78" s="23">
        <v>16338000</v>
      </c>
    </row>
    <row r="79" spans="1:26" ht="12.75" hidden="1">
      <c r="A79" s="39" t="s">
        <v>103</v>
      </c>
      <c r="B79" s="19">
        <v>11825645</v>
      </c>
      <c r="C79" s="19"/>
      <c r="D79" s="20">
        <v>14751300</v>
      </c>
      <c r="E79" s="21">
        <v>14751000</v>
      </c>
      <c r="F79" s="21">
        <v>638948</v>
      </c>
      <c r="G79" s="21">
        <v>552956</v>
      </c>
      <c r="H79" s="21">
        <v>920073</v>
      </c>
      <c r="I79" s="21">
        <v>2111977</v>
      </c>
      <c r="J79" s="21">
        <v>681378</v>
      </c>
      <c r="K79" s="21">
        <v>586070</v>
      </c>
      <c r="L79" s="21">
        <v>618573</v>
      </c>
      <c r="M79" s="21">
        <v>1886021</v>
      </c>
      <c r="N79" s="21">
        <v>530614</v>
      </c>
      <c r="O79" s="21">
        <v>901505</v>
      </c>
      <c r="P79" s="21">
        <v>911234</v>
      </c>
      <c r="Q79" s="21">
        <v>2343353</v>
      </c>
      <c r="R79" s="21"/>
      <c r="S79" s="21"/>
      <c r="T79" s="21"/>
      <c r="U79" s="21"/>
      <c r="V79" s="21">
        <v>6341351</v>
      </c>
      <c r="W79" s="21">
        <v>11063250</v>
      </c>
      <c r="X79" s="21"/>
      <c r="Y79" s="20"/>
      <c r="Z79" s="23">
        <v>14751000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1397377</v>
      </c>
      <c r="C82" s="19"/>
      <c r="D82" s="20">
        <v>1586844</v>
      </c>
      <c r="E82" s="21">
        <v>1587000</v>
      </c>
      <c r="F82" s="21">
        <v>98380</v>
      </c>
      <c r="G82" s="21">
        <v>109469</v>
      </c>
      <c r="H82" s="21">
        <v>136744</v>
      </c>
      <c r="I82" s="21">
        <v>344593</v>
      </c>
      <c r="J82" s="21">
        <v>97371</v>
      </c>
      <c r="K82" s="21">
        <v>94879</v>
      </c>
      <c r="L82" s="21">
        <v>86593</v>
      </c>
      <c r="M82" s="21">
        <v>278843</v>
      </c>
      <c r="N82" s="21">
        <v>109562</v>
      </c>
      <c r="O82" s="21">
        <v>149641</v>
      </c>
      <c r="P82" s="21">
        <v>94740</v>
      </c>
      <c r="Q82" s="21">
        <v>353943</v>
      </c>
      <c r="R82" s="21"/>
      <c r="S82" s="21"/>
      <c r="T82" s="21"/>
      <c r="U82" s="21"/>
      <c r="V82" s="21">
        <v>977379</v>
      </c>
      <c r="W82" s="21">
        <v>1190250</v>
      </c>
      <c r="X82" s="21"/>
      <c r="Y82" s="20"/>
      <c r="Z82" s="23">
        <v>1587000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66955137</v>
      </c>
      <c r="D5" s="153">
        <f>SUM(D6:D8)</f>
        <v>0</v>
      </c>
      <c r="E5" s="154">
        <f t="shared" si="0"/>
        <v>78871401</v>
      </c>
      <c r="F5" s="100">
        <f t="shared" si="0"/>
        <v>78880583</v>
      </c>
      <c r="G5" s="100">
        <f t="shared" si="0"/>
        <v>12040038</v>
      </c>
      <c r="H5" s="100">
        <f t="shared" si="0"/>
        <v>6076031</v>
      </c>
      <c r="I5" s="100">
        <f t="shared" si="0"/>
        <v>1576752</v>
      </c>
      <c r="J5" s="100">
        <f t="shared" si="0"/>
        <v>19692821</v>
      </c>
      <c r="K5" s="100">
        <f t="shared" si="0"/>
        <v>1917770</v>
      </c>
      <c r="L5" s="100">
        <f t="shared" si="0"/>
        <v>2307992</v>
      </c>
      <c r="M5" s="100">
        <f t="shared" si="0"/>
        <v>11566677</v>
      </c>
      <c r="N5" s="100">
        <f t="shared" si="0"/>
        <v>15792439</v>
      </c>
      <c r="O5" s="100">
        <f t="shared" si="0"/>
        <v>2493901</v>
      </c>
      <c r="P5" s="100">
        <f t="shared" si="0"/>
        <v>2093572</v>
      </c>
      <c r="Q5" s="100">
        <f t="shared" si="0"/>
        <v>8353480</v>
      </c>
      <c r="R5" s="100">
        <f t="shared" si="0"/>
        <v>12940953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48426213</v>
      </c>
      <c r="X5" s="100">
        <f t="shared" si="0"/>
        <v>59150970</v>
      </c>
      <c r="Y5" s="100">
        <f t="shared" si="0"/>
        <v>-10724757</v>
      </c>
      <c r="Z5" s="137">
        <f>+IF(X5&lt;&gt;0,+(Y5/X5)*100,0)</f>
        <v>-18.1311599792869</v>
      </c>
      <c r="AA5" s="153">
        <f>SUM(AA6:AA8)</f>
        <v>78880583</v>
      </c>
    </row>
    <row r="6" spans="1:27" ht="12.75">
      <c r="A6" s="138" t="s">
        <v>75</v>
      </c>
      <c r="B6" s="136"/>
      <c r="C6" s="155">
        <v>21017000</v>
      </c>
      <c r="D6" s="155"/>
      <c r="E6" s="156">
        <v>23572000</v>
      </c>
      <c r="F6" s="60">
        <v>23572000</v>
      </c>
      <c r="G6" s="60">
        <v>9821000</v>
      </c>
      <c r="H6" s="60"/>
      <c r="I6" s="60"/>
      <c r="J6" s="60">
        <v>9821000</v>
      </c>
      <c r="K6" s="60"/>
      <c r="L6" s="60"/>
      <c r="M6" s="60">
        <v>7857000</v>
      </c>
      <c r="N6" s="60">
        <v>7857000</v>
      </c>
      <c r="O6" s="60"/>
      <c r="P6" s="60"/>
      <c r="Q6" s="60">
        <v>5885446</v>
      </c>
      <c r="R6" s="60">
        <v>5885446</v>
      </c>
      <c r="S6" s="60"/>
      <c r="T6" s="60"/>
      <c r="U6" s="60"/>
      <c r="V6" s="60"/>
      <c r="W6" s="60">
        <v>23563446</v>
      </c>
      <c r="X6" s="60">
        <v>17676000</v>
      </c>
      <c r="Y6" s="60">
        <v>5887446</v>
      </c>
      <c r="Z6" s="140">
        <v>33.31</v>
      </c>
      <c r="AA6" s="155">
        <v>23572000</v>
      </c>
    </row>
    <row r="7" spans="1:27" ht="12.75">
      <c r="A7" s="138" t="s">
        <v>76</v>
      </c>
      <c r="B7" s="136"/>
      <c r="C7" s="157">
        <v>45933806</v>
      </c>
      <c r="D7" s="157"/>
      <c r="E7" s="158">
        <v>55295581</v>
      </c>
      <c r="F7" s="159">
        <v>55304763</v>
      </c>
      <c r="G7" s="159">
        <v>2218012</v>
      </c>
      <c r="H7" s="159">
        <v>6076031</v>
      </c>
      <c r="I7" s="159">
        <v>1576577</v>
      </c>
      <c r="J7" s="159">
        <v>9870620</v>
      </c>
      <c r="K7" s="159">
        <v>1916870</v>
      </c>
      <c r="L7" s="159">
        <v>2307992</v>
      </c>
      <c r="M7" s="159">
        <v>3709677</v>
      </c>
      <c r="N7" s="159">
        <v>7934539</v>
      </c>
      <c r="O7" s="159">
        <v>2493901</v>
      </c>
      <c r="P7" s="159">
        <v>2093397</v>
      </c>
      <c r="Q7" s="159">
        <v>2468034</v>
      </c>
      <c r="R7" s="159">
        <v>7055332</v>
      </c>
      <c r="S7" s="159"/>
      <c r="T7" s="159"/>
      <c r="U7" s="159"/>
      <c r="V7" s="159"/>
      <c r="W7" s="159">
        <v>24860491</v>
      </c>
      <c r="X7" s="159">
        <v>41472000</v>
      </c>
      <c r="Y7" s="159">
        <v>-16611509</v>
      </c>
      <c r="Z7" s="141">
        <v>-40.05</v>
      </c>
      <c r="AA7" s="157">
        <v>55304763</v>
      </c>
    </row>
    <row r="8" spans="1:27" ht="12.75">
      <c r="A8" s="138" t="s">
        <v>77</v>
      </c>
      <c r="B8" s="136"/>
      <c r="C8" s="155">
        <v>4331</v>
      </c>
      <c r="D8" s="155"/>
      <c r="E8" s="156">
        <v>3820</v>
      </c>
      <c r="F8" s="60">
        <v>3820</v>
      </c>
      <c r="G8" s="60">
        <v>1026</v>
      </c>
      <c r="H8" s="60"/>
      <c r="I8" s="60">
        <v>175</v>
      </c>
      <c r="J8" s="60">
        <v>1201</v>
      </c>
      <c r="K8" s="60">
        <v>900</v>
      </c>
      <c r="L8" s="60"/>
      <c r="M8" s="60"/>
      <c r="N8" s="60">
        <v>900</v>
      </c>
      <c r="O8" s="60"/>
      <c r="P8" s="60">
        <v>175</v>
      </c>
      <c r="Q8" s="60"/>
      <c r="R8" s="60">
        <v>175</v>
      </c>
      <c r="S8" s="60"/>
      <c r="T8" s="60"/>
      <c r="U8" s="60"/>
      <c r="V8" s="60"/>
      <c r="W8" s="60">
        <v>2276</v>
      </c>
      <c r="X8" s="60">
        <v>2970</v>
      </c>
      <c r="Y8" s="60">
        <v>-694</v>
      </c>
      <c r="Z8" s="140">
        <v>-23.37</v>
      </c>
      <c r="AA8" s="155">
        <v>3820</v>
      </c>
    </row>
    <row r="9" spans="1:27" ht="12.75">
      <c r="A9" s="135" t="s">
        <v>78</v>
      </c>
      <c r="B9" s="136"/>
      <c r="C9" s="153">
        <f aca="true" t="shared" si="1" ref="C9:Y9">SUM(C10:C14)</f>
        <v>1928520</v>
      </c>
      <c r="D9" s="153">
        <f>SUM(D10:D14)</f>
        <v>0</v>
      </c>
      <c r="E9" s="154">
        <f t="shared" si="1"/>
        <v>2775388</v>
      </c>
      <c r="F9" s="100">
        <f t="shared" si="1"/>
        <v>2870359</v>
      </c>
      <c r="G9" s="100">
        <f t="shared" si="1"/>
        <v>163947</v>
      </c>
      <c r="H9" s="100">
        <f t="shared" si="1"/>
        <v>160980</v>
      </c>
      <c r="I9" s="100">
        <f t="shared" si="1"/>
        <v>147028</v>
      </c>
      <c r="J9" s="100">
        <f t="shared" si="1"/>
        <v>471955</v>
      </c>
      <c r="K9" s="100">
        <f t="shared" si="1"/>
        <v>171134</v>
      </c>
      <c r="L9" s="100">
        <f t="shared" si="1"/>
        <v>154354</v>
      </c>
      <c r="M9" s="100">
        <f t="shared" si="1"/>
        <v>99772</v>
      </c>
      <c r="N9" s="100">
        <f t="shared" si="1"/>
        <v>425260</v>
      </c>
      <c r="O9" s="100">
        <f t="shared" si="1"/>
        <v>151343</v>
      </c>
      <c r="P9" s="100">
        <f t="shared" si="1"/>
        <v>136616</v>
      </c>
      <c r="Q9" s="100">
        <f t="shared" si="1"/>
        <v>158268</v>
      </c>
      <c r="R9" s="100">
        <f t="shared" si="1"/>
        <v>446227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1343442</v>
      </c>
      <c r="X9" s="100">
        <f t="shared" si="1"/>
        <v>2078253</v>
      </c>
      <c r="Y9" s="100">
        <f t="shared" si="1"/>
        <v>-734811</v>
      </c>
      <c r="Z9" s="137">
        <f>+IF(X9&lt;&gt;0,+(Y9/X9)*100,0)</f>
        <v>-35.35714852811472</v>
      </c>
      <c r="AA9" s="153">
        <f>SUM(AA10:AA14)</f>
        <v>2870359</v>
      </c>
    </row>
    <row r="10" spans="1:27" ht="12.75">
      <c r="A10" s="138" t="s">
        <v>79</v>
      </c>
      <c r="B10" s="136"/>
      <c r="C10" s="155">
        <v>579366</v>
      </c>
      <c r="D10" s="155"/>
      <c r="E10" s="156">
        <v>983440</v>
      </c>
      <c r="F10" s="60">
        <v>978411</v>
      </c>
      <c r="G10" s="60">
        <v>46368</v>
      </c>
      <c r="H10" s="60">
        <v>52298</v>
      </c>
      <c r="I10" s="60">
        <v>49509</v>
      </c>
      <c r="J10" s="60">
        <v>148175</v>
      </c>
      <c r="K10" s="60">
        <v>49257</v>
      </c>
      <c r="L10" s="60">
        <v>47085</v>
      </c>
      <c r="M10" s="60">
        <v>46079</v>
      </c>
      <c r="N10" s="60">
        <v>142421</v>
      </c>
      <c r="O10" s="60">
        <v>49902</v>
      </c>
      <c r="P10" s="60">
        <v>46403</v>
      </c>
      <c r="Q10" s="60">
        <v>47985</v>
      </c>
      <c r="R10" s="60">
        <v>144290</v>
      </c>
      <c r="S10" s="60"/>
      <c r="T10" s="60"/>
      <c r="U10" s="60"/>
      <c r="V10" s="60"/>
      <c r="W10" s="60">
        <v>434886</v>
      </c>
      <c r="X10" s="60">
        <v>737253</v>
      </c>
      <c r="Y10" s="60">
        <v>-302367</v>
      </c>
      <c r="Z10" s="140">
        <v>-41.01</v>
      </c>
      <c r="AA10" s="155">
        <v>978411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1349154</v>
      </c>
      <c r="D12" s="155"/>
      <c r="E12" s="156">
        <v>1791948</v>
      </c>
      <c r="F12" s="60">
        <v>1891948</v>
      </c>
      <c r="G12" s="60">
        <v>117579</v>
      </c>
      <c r="H12" s="60">
        <v>108682</v>
      </c>
      <c r="I12" s="60">
        <v>97519</v>
      </c>
      <c r="J12" s="60">
        <v>323780</v>
      </c>
      <c r="K12" s="60">
        <v>121877</v>
      </c>
      <c r="L12" s="60">
        <v>107269</v>
      </c>
      <c r="M12" s="60">
        <v>53693</v>
      </c>
      <c r="N12" s="60">
        <v>282839</v>
      </c>
      <c r="O12" s="60">
        <v>101441</v>
      </c>
      <c r="P12" s="60">
        <v>90213</v>
      </c>
      <c r="Q12" s="60">
        <v>110283</v>
      </c>
      <c r="R12" s="60">
        <v>301937</v>
      </c>
      <c r="S12" s="60"/>
      <c r="T12" s="60"/>
      <c r="U12" s="60"/>
      <c r="V12" s="60"/>
      <c r="W12" s="60">
        <v>908556</v>
      </c>
      <c r="X12" s="60">
        <v>1341000</v>
      </c>
      <c r="Y12" s="60">
        <v>-432444</v>
      </c>
      <c r="Z12" s="140">
        <v>-32.25</v>
      </c>
      <c r="AA12" s="155">
        <v>1891948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66088</v>
      </c>
      <c r="D15" s="153">
        <f>SUM(D16:D18)</f>
        <v>0</v>
      </c>
      <c r="E15" s="154">
        <f t="shared" si="2"/>
        <v>369373</v>
      </c>
      <c r="F15" s="100">
        <f t="shared" si="2"/>
        <v>384830</v>
      </c>
      <c r="G15" s="100">
        <f t="shared" si="2"/>
        <v>17789</v>
      </c>
      <c r="H15" s="100">
        <f t="shared" si="2"/>
        <v>2092</v>
      </c>
      <c r="I15" s="100">
        <f t="shared" si="2"/>
        <v>3959</v>
      </c>
      <c r="J15" s="100">
        <f t="shared" si="2"/>
        <v>23840</v>
      </c>
      <c r="K15" s="100">
        <f t="shared" si="2"/>
        <v>10924</v>
      </c>
      <c r="L15" s="100">
        <f t="shared" si="2"/>
        <v>2646</v>
      </c>
      <c r="M15" s="100">
        <f t="shared" si="2"/>
        <v>789</v>
      </c>
      <c r="N15" s="100">
        <f t="shared" si="2"/>
        <v>14359</v>
      </c>
      <c r="O15" s="100">
        <f t="shared" si="2"/>
        <v>1418</v>
      </c>
      <c r="P15" s="100">
        <f t="shared" si="2"/>
        <v>2836</v>
      </c>
      <c r="Q15" s="100">
        <f t="shared" si="2"/>
        <v>1243</v>
      </c>
      <c r="R15" s="100">
        <f t="shared" si="2"/>
        <v>5497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43696</v>
      </c>
      <c r="X15" s="100">
        <f t="shared" si="2"/>
        <v>279000</v>
      </c>
      <c r="Y15" s="100">
        <f t="shared" si="2"/>
        <v>-235304</v>
      </c>
      <c r="Z15" s="137">
        <f>+IF(X15&lt;&gt;0,+(Y15/X15)*100,0)</f>
        <v>-84.33835125448029</v>
      </c>
      <c r="AA15" s="153">
        <f>SUM(AA16:AA18)</f>
        <v>384830</v>
      </c>
    </row>
    <row r="16" spans="1:27" ht="12.75">
      <c r="A16" s="138" t="s">
        <v>85</v>
      </c>
      <c r="B16" s="136"/>
      <c r="C16" s="155"/>
      <c r="D16" s="155"/>
      <c r="E16" s="156"/>
      <c r="F16" s="60">
        <v>15457</v>
      </c>
      <c r="G16" s="60">
        <v>3815</v>
      </c>
      <c r="H16" s="60"/>
      <c r="I16" s="60"/>
      <c r="J16" s="60">
        <v>3815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3815</v>
      </c>
      <c r="X16" s="60"/>
      <c r="Y16" s="60">
        <v>3815</v>
      </c>
      <c r="Z16" s="140">
        <v>0</v>
      </c>
      <c r="AA16" s="155">
        <v>15457</v>
      </c>
    </row>
    <row r="17" spans="1:27" ht="12.75">
      <c r="A17" s="138" t="s">
        <v>86</v>
      </c>
      <c r="B17" s="136"/>
      <c r="C17" s="155">
        <v>66088</v>
      </c>
      <c r="D17" s="155"/>
      <c r="E17" s="156">
        <v>369373</v>
      </c>
      <c r="F17" s="60">
        <v>369373</v>
      </c>
      <c r="G17" s="60">
        <v>13974</v>
      </c>
      <c r="H17" s="60">
        <v>2092</v>
      </c>
      <c r="I17" s="60">
        <v>3959</v>
      </c>
      <c r="J17" s="60">
        <v>20025</v>
      </c>
      <c r="K17" s="60">
        <v>10924</v>
      </c>
      <c r="L17" s="60">
        <v>2646</v>
      </c>
      <c r="M17" s="60">
        <v>789</v>
      </c>
      <c r="N17" s="60">
        <v>14359</v>
      </c>
      <c r="O17" s="60">
        <v>1418</v>
      </c>
      <c r="P17" s="60">
        <v>2836</v>
      </c>
      <c r="Q17" s="60">
        <v>1243</v>
      </c>
      <c r="R17" s="60">
        <v>5497</v>
      </c>
      <c r="S17" s="60"/>
      <c r="T17" s="60"/>
      <c r="U17" s="60"/>
      <c r="V17" s="60"/>
      <c r="W17" s="60">
        <v>39881</v>
      </c>
      <c r="X17" s="60">
        <v>279000</v>
      </c>
      <c r="Y17" s="60">
        <v>-239119</v>
      </c>
      <c r="Z17" s="140">
        <v>-85.71</v>
      </c>
      <c r="AA17" s="155">
        <v>369373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13223022</v>
      </c>
      <c r="D19" s="153">
        <f>SUM(D20:D23)</f>
        <v>0</v>
      </c>
      <c r="E19" s="154">
        <f t="shared" si="3"/>
        <v>16543658</v>
      </c>
      <c r="F19" s="100">
        <f t="shared" si="3"/>
        <v>16569107</v>
      </c>
      <c r="G19" s="100">
        <f t="shared" si="3"/>
        <v>1251909</v>
      </c>
      <c r="H19" s="100">
        <f t="shared" si="3"/>
        <v>1342382</v>
      </c>
      <c r="I19" s="100">
        <f t="shared" si="3"/>
        <v>1005555</v>
      </c>
      <c r="J19" s="100">
        <f t="shared" si="3"/>
        <v>3599846</v>
      </c>
      <c r="K19" s="100">
        <f t="shared" si="3"/>
        <v>1152686</v>
      </c>
      <c r="L19" s="100">
        <f t="shared" si="3"/>
        <v>1144993</v>
      </c>
      <c r="M19" s="100">
        <f t="shared" si="3"/>
        <v>1212036</v>
      </c>
      <c r="N19" s="100">
        <f t="shared" si="3"/>
        <v>3509715</v>
      </c>
      <c r="O19" s="100">
        <f t="shared" si="3"/>
        <v>1009434</v>
      </c>
      <c r="P19" s="100">
        <f t="shared" si="3"/>
        <v>1229217</v>
      </c>
      <c r="Q19" s="100">
        <f t="shared" si="3"/>
        <v>1068055</v>
      </c>
      <c r="R19" s="100">
        <f t="shared" si="3"/>
        <v>3306706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10416267</v>
      </c>
      <c r="X19" s="100">
        <f t="shared" si="3"/>
        <v>14670000</v>
      </c>
      <c r="Y19" s="100">
        <f t="shared" si="3"/>
        <v>-4253733</v>
      </c>
      <c r="Z19" s="137">
        <f>+IF(X19&lt;&gt;0,+(Y19/X19)*100,0)</f>
        <v>-28.996134969325155</v>
      </c>
      <c r="AA19" s="153">
        <f>SUM(AA20:AA23)</f>
        <v>16569107</v>
      </c>
    </row>
    <row r="20" spans="1:27" ht="12.75">
      <c r="A20" s="138" t="s">
        <v>89</v>
      </c>
      <c r="B20" s="136"/>
      <c r="C20" s="155">
        <v>11825645</v>
      </c>
      <c r="D20" s="155"/>
      <c r="E20" s="156">
        <v>14956814</v>
      </c>
      <c r="F20" s="60">
        <v>14982263</v>
      </c>
      <c r="G20" s="60">
        <v>1130442</v>
      </c>
      <c r="H20" s="60">
        <v>1221165</v>
      </c>
      <c r="I20" s="60">
        <v>884394</v>
      </c>
      <c r="J20" s="60">
        <v>3236001</v>
      </c>
      <c r="K20" s="60">
        <v>1031901</v>
      </c>
      <c r="L20" s="60">
        <v>1024208</v>
      </c>
      <c r="M20" s="60">
        <v>1099781</v>
      </c>
      <c r="N20" s="60">
        <v>3155890</v>
      </c>
      <c r="O20" s="60">
        <v>897329</v>
      </c>
      <c r="P20" s="60">
        <v>1117112</v>
      </c>
      <c r="Q20" s="60">
        <v>947451</v>
      </c>
      <c r="R20" s="60">
        <v>2961892</v>
      </c>
      <c r="S20" s="60"/>
      <c r="T20" s="60"/>
      <c r="U20" s="60"/>
      <c r="V20" s="60"/>
      <c r="W20" s="60">
        <v>9353783</v>
      </c>
      <c r="X20" s="60">
        <v>13401000</v>
      </c>
      <c r="Y20" s="60">
        <v>-4047217</v>
      </c>
      <c r="Z20" s="140">
        <v>-30.2</v>
      </c>
      <c r="AA20" s="155">
        <v>14982263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1397377</v>
      </c>
      <c r="D23" s="155"/>
      <c r="E23" s="156">
        <v>1586844</v>
      </c>
      <c r="F23" s="60">
        <v>1586844</v>
      </c>
      <c r="G23" s="60">
        <v>121467</v>
      </c>
      <c r="H23" s="60">
        <v>121217</v>
      </c>
      <c r="I23" s="60">
        <v>121161</v>
      </c>
      <c r="J23" s="60">
        <v>363845</v>
      </c>
      <c r="K23" s="60">
        <v>120785</v>
      </c>
      <c r="L23" s="60">
        <v>120785</v>
      </c>
      <c r="M23" s="60">
        <v>112255</v>
      </c>
      <c r="N23" s="60">
        <v>353825</v>
      </c>
      <c r="O23" s="60">
        <v>112105</v>
      </c>
      <c r="P23" s="60">
        <v>112105</v>
      </c>
      <c r="Q23" s="60">
        <v>120604</v>
      </c>
      <c r="R23" s="60">
        <v>344814</v>
      </c>
      <c r="S23" s="60"/>
      <c r="T23" s="60"/>
      <c r="U23" s="60"/>
      <c r="V23" s="60"/>
      <c r="W23" s="60">
        <v>1062484</v>
      </c>
      <c r="X23" s="60">
        <v>1269000</v>
      </c>
      <c r="Y23" s="60">
        <v>-206516</v>
      </c>
      <c r="Z23" s="140">
        <v>-16.27</v>
      </c>
      <c r="AA23" s="155">
        <v>1586844</v>
      </c>
    </row>
    <row r="24" spans="1:27" ht="12.75">
      <c r="A24" s="135" t="s">
        <v>93</v>
      </c>
      <c r="B24" s="142" t="s">
        <v>94</v>
      </c>
      <c r="C24" s="153">
        <v>960530</v>
      </c>
      <c r="D24" s="153"/>
      <c r="E24" s="154">
        <v>3388075</v>
      </c>
      <c r="F24" s="100">
        <v>2488075</v>
      </c>
      <c r="G24" s="100">
        <v>97317</v>
      </c>
      <c r="H24" s="100">
        <v>95675</v>
      </c>
      <c r="I24" s="100">
        <v>16536</v>
      </c>
      <c r="J24" s="100">
        <v>209528</v>
      </c>
      <c r="K24" s="100">
        <v>38875</v>
      </c>
      <c r="L24" s="100">
        <v>22341</v>
      </c>
      <c r="M24" s="100">
        <v>73741</v>
      </c>
      <c r="N24" s="100">
        <v>134957</v>
      </c>
      <c r="O24" s="100">
        <v>89420</v>
      </c>
      <c r="P24" s="100">
        <v>29163</v>
      </c>
      <c r="Q24" s="100">
        <v>26568</v>
      </c>
      <c r="R24" s="100">
        <v>145151</v>
      </c>
      <c r="S24" s="100"/>
      <c r="T24" s="100"/>
      <c r="U24" s="100"/>
      <c r="V24" s="100"/>
      <c r="W24" s="100">
        <v>489636</v>
      </c>
      <c r="X24" s="100">
        <v>2394000</v>
      </c>
      <c r="Y24" s="100">
        <v>-1904364</v>
      </c>
      <c r="Z24" s="137">
        <v>-79.55</v>
      </c>
      <c r="AA24" s="153">
        <v>2488075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83133297</v>
      </c>
      <c r="D25" s="168">
        <f>+D5+D9+D15+D19+D24</f>
        <v>0</v>
      </c>
      <c r="E25" s="169">
        <f t="shared" si="4"/>
        <v>101947895</v>
      </c>
      <c r="F25" s="73">
        <f t="shared" si="4"/>
        <v>101192954</v>
      </c>
      <c r="G25" s="73">
        <f t="shared" si="4"/>
        <v>13571000</v>
      </c>
      <c r="H25" s="73">
        <f t="shared" si="4"/>
        <v>7677160</v>
      </c>
      <c r="I25" s="73">
        <f t="shared" si="4"/>
        <v>2749830</v>
      </c>
      <c r="J25" s="73">
        <f t="shared" si="4"/>
        <v>23997990</v>
      </c>
      <c r="K25" s="73">
        <f t="shared" si="4"/>
        <v>3291389</v>
      </c>
      <c r="L25" s="73">
        <f t="shared" si="4"/>
        <v>3632326</v>
      </c>
      <c r="M25" s="73">
        <f t="shared" si="4"/>
        <v>12953015</v>
      </c>
      <c r="N25" s="73">
        <f t="shared" si="4"/>
        <v>19876730</v>
      </c>
      <c r="O25" s="73">
        <f t="shared" si="4"/>
        <v>3745516</v>
      </c>
      <c r="P25" s="73">
        <f t="shared" si="4"/>
        <v>3491404</v>
      </c>
      <c r="Q25" s="73">
        <f t="shared" si="4"/>
        <v>9607614</v>
      </c>
      <c r="R25" s="73">
        <f t="shared" si="4"/>
        <v>16844534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60719254</v>
      </c>
      <c r="X25" s="73">
        <f t="shared" si="4"/>
        <v>78572223</v>
      </c>
      <c r="Y25" s="73">
        <f t="shared" si="4"/>
        <v>-17852969</v>
      </c>
      <c r="Z25" s="170">
        <f>+IF(X25&lt;&gt;0,+(Y25/X25)*100,0)</f>
        <v>-22.721730808099956</v>
      </c>
      <c r="AA25" s="168">
        <f>+AA5+AA9+AA15+AA19+AA24</f>
        <v>101192954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38857100</v>
      </c>
      <c r="D28" s="153">
        <f>SUM(D29:D31)</f>
        <v>0</v>
      </c>
      <c r="E28" s="154">
        <f t="shared" si="5"/>
        <v>36417111</v>
      </c>
      <c r="F28" s="100">
        <f t="shared" si="5"/>
        <v>36801350</v>
      </c>
      <c r="G28" s="100">
        <f t="shared" si="5"/>
        <v>3297819</v>
      </c>
      <c r="H28" s="100">
        <f t="shared" si="5"/>
        <v>2120037</v>
      </c>
      <c r="I28" s="100">
        <f t="shared" si="5"/>
        <v>1821437</v>
      </c>
      <c r="J28" s="100">
        <f t="shared" si="5"/>
        <v>7239293</v>
      </c>
      <c r="K28" s="100">
        <f t="shared" si="5"/>
        <v>3097819</v>
      </c>
      <c r="L28" s="100">
        <f t="shared" si="5"/>
        <v>3837733</v>
      </c>
      <c r="M28" s="100">
        <f t="shared" si="5"/>
        <v>2746957</v>
      </c>
      <c r="N28" s="100">
        <f t="shared" si="5"/>
        <v>9682509</v>
      </c>
      <c r="O28" s="100">
        <f t="shared" si="5"/>
        <v>2475462</v>
      </c>
      <c r="P28" s="100">
        <f t="shared" si="5"/>
        <v>2717100</v>
      </c>
      <c r="Q28" s="100">
        <f t="shared" si="5"/>
        <v>3193286</v>
      </c>
      <c r="R28" s="100">
        <f t="shared" si="5"/>
        <v>8385848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25307650</v>
      </c>
      <c r="X28" s="100">
        <f t="shared" si="5"/>
        <v>32310000</v>
      </c>
      <c r="Y28" s="100">
        <f t="shared" si="5"/>
        <v>-7002350</v>
      </c>
      <c r="Z28" s="137">
        <f>+IF(X28&lt;&gt;0,+(Y28/X28)*100,0)</f>
        <v>-21.672392448158465</v>
      </c>
      <c r="AA28" s="153">
        <f>SUM(AA29:AA31)</f>
        <v>36801350</v>
      </c>
    </row>
    <row r="29" spans="1:27" ht="12.75">
      <c r="A29" s="138" t="s">
        <v>75</v>
      </c>
      <c r="B29" s="136"/>
      <c r="C29" s="155">
        <v>11069664</v>
      </c>
      <c r="D29" s="155"/>
      <c r="E29" s="156">
        <v>8954397</v>
      </c>
      <c r="F29" s="60">
        <v>11651240</v>
      </c>
      <c r="G29" s="60">
        <v>991032</v>
      </c>
      <c r="H29" s="60">
        <v>603929</v>
      </c>
      <c r="I29" s="60">
        <v>599700</v>
      </c>
      <c r="J29" s="60">
        <v>2194661</v>
      </c>
      <c r="K29" s="60">
        <v>752001</v>
      </c>
      <c r="L29" s="60">
        <v>1657208</v>
      </c>
      <c r="M29" s="60">
        <v>583626</v>
      </c>
      <c r="N29" s="60">
        <v>2992835</v>
      </c>
      <c r="O29" s="60">
        <v>996978</v>
      </c>
      <c r="P29" s="60">
        <v>980013</v>
      </c>
      <c r="Q29" s="60">
        <v>1125583</v>
      </c>
      <c r="R29" s="60">
        <v>3102574</v>
      </c>
      <c r="S29" s="60"/>
      <c r="T29" s="60"/>
      <c r="U29" s="60"/>
      <c r="V29" s="60"/>
      <c r="W29" s="60">
        <v>8290070</v>
      </c>
      <c r="X29" s="60">
        <v>8685000</v>
      </c>
      <c r="Y29" s="60">
        <v>-394930</v>
      </c>
      <c r="Z29" s="140">
        <v>-4.55</v>
      </c>
      <c r="AA29" s="155">
        <v>11651240</v>
      </c>
    </row>
    <row r="30" spans="1:27" ht="12.75">
      <c r="A30" s="138" t="s">
        <v>76</v>
      </c>
      <c r="B30" s="136"/>
      <c r="C30" s="157">
        <v>20672211</v>
      </c>
      <c r="D30" s="157"/>
      <c r="E30" s="158">
        <v>20650536</v>
      </c>
      <c r="F30" s="159">
        <v>17243910</v>
      </c>
      <c r="G30" s="159">
        <v>1808254</v>
      </c>
      <c r="H30" s="159">
        <v>913037</v>
      </c>
      <c r="I30" s="159">
        <v>608619</v>
      </c>
      <c r="J30" s="159">
        <v>3329910</v>
      </c>
      <c r="K30" s="159">
        <v>1478931</v>
      </c>
      <c r="L30" s="159">
        <v>1372595</v>
      </c>
      <c r="M30" s="159">
        <v>1566012</v>
      </c>
      <c r="N30" s="159">
        <v>4417538</v>
      </c>
      <c r="O30" s="159">
        <v>1042456</v>
      </c>
      <c r="P30" s="159">
        <v>1147971</v>
      </c>
      <c r="Q30" s="159">
        <v>1202522</v>
      </c>
      <c r="R30" s="159">
        <v>3392949</v>
      </c>
      <c r="S30" s="159"/>
      <c r="T30" s="159"/>
      <c r="U30" s="159"/>
      <c r="V30" s="159"/>
      <c r="W30" s="159">
        <v>11140397</v>
      </c>
      <c r="X30" s="159">
        <v>17964000</v>
      </c>
      <c r="Y30" s="159">
        <v>-6823603</v>
      </c>
      <c r="Z30" s="141">
        <v>-37.98</v>
      </c>
      <c r="AA30" s="157">
        <v>17243910</v>
      </c>
    </row>
    <row r="31" spans="1:27" ht="12.75">
      <c r="A31" s="138" t="s">
        <v>77</v>
      </c>
      <c r="B31" s="136"/>
      <c r="C31" s="155">
        <v>7115225</v>
      </c>
      <c r="D31" s="155"/>
      <c r="E31" s="156">
        <v>6812178</v>
      </c>
      <c r="F31" s="60">
        <v>7906200</v>
      </c>
      <c r="G31" s="60">
        <v>498533</v>
      </c>
      <c r="H31" s="60">
        <v>603071</v>
      </c>
      <c r="I31" s="60">
        <v>613118</v>
      </c>
      <c r="J31" s="60">
        <v>1714722</v>
      </c>
      <c r="K31" s="60">
        <v>866887</v>
      </c>
      <c r="L31" s="60">
        <v>807930</v>
      </c>
      <c r="M31" s="60">
        <v>597319</v>
      </c>
      <c r="N31" s="60">
        <v>2272136</v>
      </c>
      <c r="O31" s="60">
        <v>436028</v>
      </c>
      <c r="P31" s="60">
        <v>589116</v>
      </c>
      <c r="Q31" s="60">
        <v>865181</v>
      </c>
      <c r="R31" s="60">
        <v>1890325</v>
      </c>
      <c r="S31" s="60"/>
      <c r="T31" s="60"/>
      <c r="U31" s="60"/>
      <c r="V31" s="60"/>
      <c r="W31" s="60">
        <v>5877183</v>
      </c>
      <c r="X31" s="60">
        <v>5661000</v>
      </c>
      <c r="Y31" s="60">
        <v>216183</v>
      </c>
      <c r="Z31" s="140">
        <v>3.82</v>
      </c>
      <c r="AA31" s="155">
        <v>7906200</v>
      </c>
    </row>
    <row r="32" spans="1:27" ht="12.75">
      <c r="A32" s="135" t="s">
        <v>78</v>
      </c>
      <c r="B32" s="136"/>
      <c r="C32" s="153">
        <f aca="true" t="shared" si="6" ref="C32:Y32">SUM(C33:C37)</f>
        <v>10483293</v>
      </c>
      <c r="D32" s="153">
        <f>SUM(D33:D37)</f>
        <v>0</v>
      </c>
      <c r="E32" s="154">
        <f t="shared" si="6"/>
        <v>11328008</v>
      </c>
      <c r="F32" s="100">
        <f t="shared" si="6"/>
        <v>10362842</v>
      </c>
      <c r="G32" s="100">
        <f t="shared" si="6"/>
        <v>710282</v>
      </c>
      <c r="H32" s="100">
        <f t="shared" si="6"/>
        <v>780838</v>
      </c>
      <c r="I32" s="100">
        <f t="shared" si="6"/>
        <v>774346</v>
      </c>
      <c r="J32" s="100">
        <f t="shared" si="6"/>
        <v>2265466</v>
      </c>
      <c r="K32" s="100">
        <f t="shared" si="6"/>
        <v>686160</v>
      </c>
      <c r="L32" s="100">
        <f t="shared" si="6"/>
        <v>885215</v>
      </c>
      <c r="M32" s="100">
        <f t="shared" si="6"/>
        <v>1413488</v>
      </c>
      <c r="N32" s="100">
        <f t="shared" si="6"/>
        <v>2984863</v>
      </c>
      <c r="O32" s="100">
        <f t="shared" si="6"/>
        <v>536216</v>
      </c>
      <c r="P32" s="100">
        <f t="shared" si="6"/>
        <v>742406</v>
      </c>
      <c r="Q32" s="100">
        <f t="shared" si="6"/>
        <v>1219167</v>
      </c>
      <c r="R32" s="100">
        <f t="shared" si="6"/>
        <v>2497789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7748118</v>
      </c>
      <c r="X32" s="100">
        <f t="shared" si="6"/>
        <v>8883000</v>
      </c>
      <c r="Y32" s="100">
        <f t="shared" si="6"/>
        <v>-1134882</v>
      </c>
      <c r="Z32" s="137">
        <f>+IF(X32&lt;&gt;0,+(Y32/X32)*100,0)</f>
        <v>-12.775886524822694</v>
      </c>
      <c r="AA32" s="153">
        <f>SUM(AA33:AA37)</f>
        <v>10362842</v>
      </c>
    </row>
    <row r="33" spans="1:27" ht="12.75">
      <c r="A33" s="138" t="s">
        <v>79</v>
      </c>
      <c r="B33" s="136"/>
      <c r="C33" s="155">
        <v>7713191</v>
      </c>
      <c r="D33" s="155"/>
      <c r="E33" s="156">
        <v>8191110</v>
      </c>
      <c r="F33" s="60">
        <v>7041632</v>
      </c>
      <c r="G33" s="60">
        <v>477094</v>
      </c>
      <c r="H33" s="60">
        <v>496305</v>
      </c>
      <c r="I33" s="60">
        <v>553326</v>
      </c>
      <c r="J33" s="60">
        <v>1526725</v>
      </c>
      <c r="K33" s="60">
        <v>462033</v>
      </c>
      <c r="L33" s="60">
        <v>637772</v>
      </c>
      <c r="M33" s="60">
        <v>1059218</v>
      </c>
      <c r="N33" s="60">
        <v>2159023</v>
      </c>
      <c r="O33" s="60">
        <v>305323</v>
      </c>
      <c r="P33" s="60">
        <v>506352</v>
      </c>
      <c r="Q33" s="60">
        <v>991158</v>
      </c>
      <c r="R33" s="60">
        <v>1802833</v>
      </c>
      <c r="S33" s="60"/>
      <c r="T33" s="60"/>
      <c r="U33" s="60"/>
      <c r="V33" s="60"/>
      <c r="W33" s="60">
        <v>5488581</v>
      </c>
      <c r="X33" s="60">
        <v>5958000</v>
      </c>
      <c r="Y33" s="60">
        <v>-469419</v>
      </c>
      <c r="Z33" s="140">
        <v>-7.88</v>
      </c>
      <c r="AA33" s="155">
        <v>7041632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2770102</v>
      </c>
      <c r="D35" s="155"/>
      <c r="E35" s="156">
        <v>3136898</v>
      </c>
      <c r="F35" s="60">
        <v>3321210</v>
      </c>
      <c r="G35" s="60">
        <v>233188</v>
      </c>
      <c r="H35" s="60">
        <v>284533</v>
      </c>
      <c r="I35" s="60">
        <v>221020</v>
      </c>
      <c r="J35" s="60">
        <v>738741</v>
      </c>
      <c r="K35" s="60">
        <v>224127</v>
      </c>
      <c r="L35" s="60">
        <v>247443</v>
      </c>
      <c r="M35" s="60">
        <v>354270</v>
      </c>
      <c r="N35" s="60">
        <v>825840</v>
      </c>
      <c r="O35" s="60">
        <v>230893</v>
      </c>
      <c r="P35" s="60">
        <v>236054</v>
      </c>
      <c r="Q35" s="60">
        <v>228009</v>
      </c>
      <c r="R35" s="60">
        <v>694956</v>
      </c>
      <c r="S35" s="60"/>
      <c r="T35" s="60"/>
      <c r="U35" s="60"/>
      <c r="V35" s="60"/>
      <c r="W35" s="60">
        <v>2259537</v>
      </c>
      <c r="X35" s="60">
        <v>2925000</v>
      </c>
      <c r="Y35" s="60">
        <v>-665463</v>
      </c>
      <c r="Z35" s="140">
        <v>-22.75</v>
      </c>
      <c r="AA35" s="155">
        <v>3321210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4496751</v>
      </c>
      <c r="D38" s="153">
        <f>SUM(D39:D41)</f>
        <v>0</v>
      </c>
      <c r="E38" s="154">
        <f t="shared" si="7"/>
        <v>8118251</v>
      </c>
      <c r="F38" s="100">
        <f t="shared" si="7"/>
        <v>8738654</v>
      </c>
      <c r="G38" s="100">
        <f t="shared" si="7"/>
        <v>304839</v>
      </c>
      <c r="H38" s="100">
        <f t="shared" si="7"/>
        <v>351839</v>
      </c>
      <c r="I38" s="100">
        <f t="shared" si="7"/>
        <v>300019</v>
      </c>
      <c r="J38" s="100">
        <f t="shared" si="7"/>
        <v>956697</v>
      </c>
      <c r="K38" s="100">
        <f t="shared" si="7"/>
        <v>661487</v>
      </c>
      <c r="L38" s="100">
        <f t="shared" si="7"/>
        <v>534969</v>
      </c>
      <c r="M38" s="100">
        <f t="shared" si="7"/>
        <v>680279</v>
      </c>
      <c r="N38" s="100">
        <f t="shared" si="7"/>
        <v>1876735</v>
      </c>
      <c r="O38" s="100">
        <f t="shared" si="7"/>
        <v>785565</v>
      </c>
      <c r="P38" s="100">
        <f t="shared" si="7"/>
        <v>423320</v>
      </c>
      <c r="Q38" s="100">
        <f t="shared" si="7"/>
        <v>553009</v>
      </c>
      <c r="R38" s="100">
        <f t="shared" si="7"/>
        <v>1761894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4595326</v>
      </c>
      <c r="X38" s="100">
        <f t="shared" si="7"/>
        <v>7020000</v>
      </c>
      <c r="Y38" s="100">
        <f t="shared" si="7"/>
        <v>-2424674</v>
      </c>
      <c r="Z38" s="137">
        <f>+IF(X38&lt;&gt;0,+(Y38/X38)*100,0)</f>
        <v>-34.539515669515666</v>
      </c>
      <c r="AA38" s="153">
        <f>SUM(AA39:AA41)</f>
        <v>8738654</v>
      </c>
    </row>
    <row r="39" spans="1:27" ht="12.75">
      <c r="A39" s="138" t="s">
        <v>85</v>
      </c>
      <c r="B39" s="136"/>
      <c r="C39" s="155">
        <v>1649995</v>
      </c>
      <c r="D39" s="155"/>
      <c r="E39" s="156">
        <v>3186296</v>
      </c>
      <c r="F39" s="60">
        <v>4204224</v>
      </c>
      <c r="G39" s="60">
        <v>77813</v>
      </c>
      <c r="H39" s="60">
        <v>166278</v>
      </c>
      <c r="I39" s="60">
        <v>114844</v>
      </c>
      <c r="J39" s="60">
        <v>358935</v>
      </c>
      <c r="K39" s="60">
        <v>448455</v>
      </c>
      <c r="L39" s="60">
        <v>334331</v>
      </c>
      <c r="M39" s="60">
        <v>306928</v>
      </c>
      <c r="N39" s="60">
        <v>1089714</v>
      </c>
      <c r="O39" s="60">
        <v>406950</v>
      </c>
      <c r="P39" s="60">
        <v>207397</v>
      </c>
      <c r="Q39" s="60">
        <v>203264</v>
      </c>
      <c r="R39" s="60">
        <v>817611</v>
      </c>
      <c r="S39" s="60"/>
      <c r="T39" s="60"/>
      <c r="U39" s="60"/>
      <c r="V39" s="60"/>
      <c r="W39" s="60">
        <v>2266260</v>
      </c>
      <c r="X39" s="60">
        <v>2448000</v>
      </c>
      <c r="Y39" s="60">
        <v>-181740</v>
      </c>
      <c r="Z39" s="140">
        <v>-7.42</v>
      </c>
      <c r="AA39" s="155">
        <v>4204224</v>
      </c>
    </row>
    <row r="40" spans="1:27" ht="12.75">
      <c r="A40" s="138" t="s">
        <v>86</v>
      </c>
      <c r="B40" s="136"/>
      <c r="C40" s="155">
        <v>2846756</v>
      </c>
      <c r="D40" s="155"/>
      <c r="E40" s="156">
        <v>4931955</v>
      </c>
      <c r="F40" s="60">
        <v>4534430</v>
      </c>
      <c r="G40" s="60">
        <v>227026</v>
      </c>
      <c r="H40" s="60">
        <v>185561</v>
      </c>
      <c r="I40" s="60">
        <v>185175</v>
      </c>
      <c r="J40" s="60">
        <v>597762</v>
      </c>
      <c r="K40" s="60">
        <v>213032</v>
      </c>
      <c r="L40" s="60">
        <v>200638</v>
      </c>
      <c r="M40" s="60">
        <v>373351</v>
      </c>
      <c r="N40" s="60">
        <v>787021</v>
      </c>
      <c r="O40" s="60">
        <v>378615</v>
      </c>
      <c r="P40" s="60">
        <v>215923</v>
      </c>
      <c r="Q40" s="60">
        <v>349745</v>
      </c>
      <c r="R40" s="60">
        <v>944283</v>
      </c>
      <c r="S40" s="60"/>
      <c r="T40" s="60"/>
      <c r="U40" s="60"/>
      <c r="V40" s="60"/>
      <c r="W40" s="60">
        <v>2329066</v>
      </c>
      <c r="X40" s="60">
        <v>4572000</v>
      </c>
      <c r="Y40" s="60">
        <v>-2242934</v>
      </c>
      <c r="Z40" s="140">
        <v>-49.06</v>
      </c>
      <c r="AA40" s="155">
        <v>4534430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13475529</v>
      </c>
      <c r="D42" s="153">
        <f>SUM(D43:D46)</f>
        <v>0</v>
      </c>
      <c r="E42" s="154">
        <f t="shared" si="8"/>
        <v>15222323</v>
      </c>
      <c r="F42" s="100">
        <f t="shared" si="8"/>
        <v>15309132</v>
      </c>
      <c r="G42" s="100">
        <f t="shared" si="8"/>
        <v>1499861</v>
      </c>
      <c r="H42" s="100">
        <f t="shared" si="8"/>
        <v>1789503</v>
      </c>
      <c r="I42" s="100">
        <f t="shared" si="8"/>
        <v>1256837</v>
      </c>
      <c r="J42" s="100">
        <f t="shared" si="8"/>
        <v>4546201</v>
      </c>
      <c r="K42" s="100">
        <f t="shared" si="8"/>
        <v>948119</v>
      </c>
      <c r="L42" s="100">
        <f t="shared" si="8"/>
        <v>1131485</v>
      </c>
      <c r="M42" s="100">
        <f t="shared" si="8"/>
        <v>301598</v>
      </c>
      <c r="N42" s="100">
        <f t="shared" si="8"/>
        <v>2381202</v>
      </c>
      <c r="O42" s="100">
        <f t="shared" si="8"/>
        <v>1715408</v>
      </c>
      <c r="P42" s="100">
        <f t="shared" si="8"/>
        <v>980697</v>
      </c>
      <c r="Q42" s="100">
        <f t="shared" si="8"/>
        <v>934621</v>
      </c>
      <c r="R42" s="100">
        <f t="shared" si="8"/>
        <v>3630726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10558129</v>
      </c>
      <c r="X42" s="100">
        <f t="shared" si="8"/>
        <v>11673000</v>
      </c>
      <c r="Y42" s="100">
        <f t="shared" si="8"/>
        <v>-1114871</v>
      </c>
      <c r="Z42" s="137">
        <f>+IF(X42&lt;&gt;0,+(Y42/X42)*100,0)</f>
        <v>-9.550852394414461</v>
      </c>
      <c r="AA42" s="153">
        <f>SUM(AA43:AA46)</f>
        <v>15309132</v>
      </c>
    </row>
    <row r="43" spans="1:27" ht="12.75">
      <c r="A43" s="138" t="s">
        <v>89</v>
      </c>
      <c r="B43" s="136"/>
      <c r="C43" s="155">
        <v>13331711</v>
      </c>
      <c r="D43" s="155"/>
      <c r="E43" s="156">
        <v>14276318</v>
      </c>
      <c r="F43" s="60">
        <v>14584983</v>
      </c>
      <c r="G43" s="60">
        <v>1482758</v>
      </c>
      <c r="H43" s="60">
        <v>1768939</v>
      </c>
      <c r="I43" s="60">
        <v>1242899</v>
      </c>
      <c r="J43" s="60">
        <v>4494596</v>
      </c>
      <c r="K43" s="60">
        <v>939779</v>
      </c>
      <c r="L43" s="60">
        <v>1100404</v>
      </c>
      <c r="M43" s="60">
        <v>284190</v>
      </c>
      <c r="N43" s="60">
        <v>2324373</v>
      </c>
      <c r="O43" s="60">
        <v>1679207</v>
      </c>
      <c r="P43" s="60">
        <v>972357</v>
      </c>
      <c r="Q43" s="60">
        <v>920884</v>
      </c>
      <c r="R43" s="60">
        <v>3572448</v>
      </c>
      <c r="S43" s="60"/>
      <c r="T43" s="60"/>
      <c r="U43" s="60"/>
      <c r="V43" s="60"/>
      <c r="W43" s="60">
        <v>10391417</v>
      </c>
      <c r="X43" s="60">
        <v>10881000</v>
      </c>
      <c r="Y43" s="60">
        <v>-489583</v>
      </c>
      <c r="Z43" s="140">
        <v>-4.5</v>
      </c>
      <c r="AA43" s="155">
        <v>14584983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143818</v>
      </c>
      <c r="D46" s="155"/>
      <c r="E46" s="156">
        <v>946005</v>
      </c>
      <c r="F46" s="60">
        <v>724149</v>
      </c>
      <c r="G46" s="60">
        <v>17103</v>
      </c>
      <c r="H46" s="60">
        <v>20564</v>
      </c>
      <c r="I46" s="60">
        <v>13938</v>
      </c>
      <c r="J46" s="60">
        <v>51605</v>
      </c>
      <c r="K46" s="60">
        <v>8340</v>
      </c>
      <c r="L46" s="60">
        <v>31081</v>
      </c>
      <c r="M46" s="60">
        <v>17408</v>
      </c>
      <c r="N46" s="60">
        <v>56829</v>
      </c>
      <c r="O46" s="60">
        <v>36201</v>
      </c>
      <c r="P46" s="60">
        <v>8340</v>
      </c>
      <c r="Q46" s="60">
        <v>13737</v>
      </c>
      <c r="R46" s="60">
        <v>58278</v>
      </c>
      <c r="S46" s="60"/>
      <c r="T46" s="60"/>
      <c r="U46" s="60"/>
      <c r="V46" s="60"/>
      <c r="W46" s="60">
        <v>166712</v>
      </c>
      <c r="X46" s="60">
        <v>792000</v>
      </c>
      <c r="Y46" s="60">
        <v>-625288</v>
      </c>
      <c r="Z46" s="140">
        <v>-78.95</v>
      </c>
      <c r="AA46" s="155">
        <v>724149</v>
      </c>
    </row>
    <row r="47" spans="1:27" ht="12.75">
      <c r="A47" s="135" t="s">
        <v>93</v>
      </c>
      <c r="B47" s="142" t="s">
        <v>94</v>
      </c>
      <c r="C47" s="153">
        <v>2207881</v>
      </c>
      <c r="D47" s="153"/>
      <c r="E47" s="154">
        <v>2249182</v>
      </c>
      <c r="F47" s="100">
        <v>2442857</v>
      </c>
      <c r="G47" s="100">
        <v>204107</v>
      </c>
      <c r="H47" s="100">
        <v>189873</v>
      </c>
      <c r="I47" s="100">
        <v>198013</v>
      </c>
      <c r="J47" s="100">
        <v>591993</v>
      </c>
      <c r="K47" s="100">
        <v>224604</v>
      </c>
      <c r="L47" s="100">
        <v>214049</v>
      </c>
      <c r="M47" s="100">
        <v>306238</v>
      </c>
      <c r="N47" s="100">
        <v>744891</v>
      </c>
      <c r="O47" s="100">
        <v>237723</v>
      </c>
      <c r="P47" s="100">
        <v>250479</v>
      </c>
      <c r="Q47" s="100">
        <v>210232</v>
      </c>
      <c r="R47" s="100">
        <v>698434</v>
      </c>
      <c r="S47" s="100"/>
      <c r="T47" s="100"/>
      <c r="U47" s="100"/>
      <c r="V47" s="100"/>
      <c r="W47" s="100">
        <v>2035318</v>
      </c>
      <c r="X47" s="100">
        <v>1926000</v>
      </c>
      <c r="Y47" s="100">
        <v>109318</v>
      </c>
      <c r="Z47" s="137">
        <v>5.68</v>
      </c>
      <c r="AA47" s="153">
        <v>2442857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69520554</v>
      </c>
      <c r="D48" s="168">
        <f>+D28+D32+D38+D42+D47</f>
        <v>0</v>
      </c>
      <c r="E48" s="169">
        <f t="shared" si="9"/>
        <v>73334875</v>
      </c>
      <c r="F48" s="73">
        <f t="shared" si="9"/>
        <v>73654835</v>
      </c>
      <c r="G48" s="73">
        <f t="shared" si="9"/>
        <v>6016908</v>
      </c>
      <c r="H48" s="73">
        <f t="shared" si="9"/>
        <v>5232090</v>
      </c>
      <c r="I48" s="73">
        <f t="shared" si="9"/>
        <v>4350652</v>
      </c>
      <c r="J48" s="73">
        <f t="shared" si="9"/>
        <v>15599650</v>
      </c>
      <c r="K48" s="73">
        <f t="shared" si="9"/>
        <v>5618189</v>
      </c>
      <c r="L48" s="73">
        <f t="shared" si="9"/>
        <v>6603451</v>
      </c>
      <c r="M48" s="73">
        <f t="shared" si="9"/>
        <v>5448560</v>
      </c>
      <c r="N48" s="73">
        <f t="shared" si="9"/>
        <v>17670200</v>
      </c>
      <c r="O48" s="73">
        <f t="shared" si="9"/>
        <v>5750374</v>
      </c>
      <c r="P48" s="73">
        <f t="shared" si="9"/>
        <v>5114002</v>
      </c>
      <c r="Q48" s="73">
        <f t="shared" si="9"/>
        <v>6110315</v>
      </c>
      <c r="R48" s="73">
        <f t="shared" si="9"/>
        <v>16974691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50244541</v>
      </c>
      <c r="X48" s="73">
        <f t="shared" si="9"/>
        <v>61812000</v>
      </c>
      <c r="Y48" s="73">
        <f t="shared" si="9"/>
        <v>-11567459</v>
      </c>
      <c r="Z48" s="170">
        <f>+IF(X48&lt;&gt;0,+(Y48/X48)*100,0)</f>
        <v>-18.713937423154082</v>
      </c>
      <c r="AA48" s="168">
        <f>+AA28+AA32+AA38+AA42+AA47</f>
        <v>73654835</v>
      </c>
    </row>
    <row r="49" spans="1:27" ht="12.75">
      <c r="A49" s="148" t="s">
        <v>49</v>
      </c>
      <c r="B49" s="149"/>
      <c r="C49" s="171">
        <f aca="true" t="shared" si="10" ref="C49:Y49">+C25-C48</f>
        <v>13612743</v>
      </c>
      <c r="D49" s="171">
        <f>+D25-D48</f>
        <v>0</v>
      </c>
      <c r="E49" s="172">
        <f t="shared" si="10"/>
        <v>28613020</v>
      </c>
      <c r="F49" s="173">
        <f t="shared" si="10"/>
        <v>27538119</v>
      </c>
      <c r="G49" s="173">
        <f t="shared" si="10"/>
        <v>7554092</v>
      </c>
      <c r="H49" s="173">
        <f t="shared" si="10"/>
        <v>2445070</v>
      </c>
      <c r="I49" s="173">
        <f t="shared" si="10"/>
        <v>-1600822</v>
      </c>
      <c r="J49" s="173">
        <f t="shared" si="10"/>
        <v>8398340</v>
      </c>
      <c r="K49" s="173">
        <f t="shared" si="10"/>
        <v>-2326800</v>
      </c>
      <c r="L49" s="173">
        <f t="shared" si="10"/>
        <v>-2971125</v>
      </c>
      <c r="M49" s="173">
        <f t="shared" si="10"/>
        <v>7504455</v>
      </c>
      <c r="N49" s="173">
        <f t="shared" si="10"/>
        <v>2206530</v>
      </c>
      <c r="O49" s="173">
        <f t="shared" si="10"/>
        <v>-2004858</v>
      </c>
      <c r="P49" s="173">
        <f t="shared" si="10"/>
        <v>-1622598</v>
      </c>
      <c r="Q49" s="173">
        <f t="shared" si="10"/>
        <v>3497299</v>
      </c>
      <c r="R49" s="173">
        <f t="shared" si="10"/>
        <v>-130157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10474713</v>
      </c>
      <c r="X49" s="173">
        <f>IF(F25=F48,0,X25-X48)</f>
        <v>16760223</v>
      </c>
      <c r="Y49" s="173">
        <f t="shared" si="10"/>
        <v>-6285510</v>
      </c>
      <c r="Z49" s="174">
        <f>+IF(X49&lt;&gt;0,+(Y49/X49)*100,0)</f>
        <v>-37.50254396973119</v>
      </c>
      <c r="AA49" s="171">
        <f>+AA25-AA48</f>
        <v>27538119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13771478</v>
      </c>
      <c r="D5" s="155">
        <v>0</v>
      </c>
      <c r="E5" s="156">
        <v>15031851</v>
      </c>
      <c r="F5" s="60">
        <v>15031851</v>
      </c>
      <c r="G5" s="60">
        <v>1195578</v>
      </c>
      <c r="H5" s="60">
        <v>1195578</v>
      </c>
      <c r="I5" s="60">
        <v>1193747</v>
      </c>
      <c r="J5" s="60">
        <v>3584903</v>
      </c>
      <c r="K5" s="60">
        <v>1193747</v>
      </c>
      <c r="L5" s="60">
        <v>1193747</v>
      </c>
      <c r="M5" s="60">
        <v>1185765</v>
      </c>
      <c r="N5" s="60">
        <v>3573259</v>
      </c>
      <c r="O5" s="60">
        <v>1185286</v>
      </c>
      <c r="P5" s="60">
        <v>1185286</v>
      </c>
      <c r="Q5" s="60">
        <v>1185286</v>
      </c>
      <c r="R5" s="60">
        <v>3555858</v>
      </c>
      <c r="S5" s="60">
        <v>0</v>
      </c>
      <c r="T5" s="60">
        <v>0</v>
      </c>
      <c r="U5" s="60">
        <v>0</v>
      </c>
      <c r="V5" s="60">
        <v>0</v>
      </c>
      <c r="W5" s="60">
        <v>10714020</v>
      </c>
      <c r="X5" s="60">
        <v>11277000</v>
      </c>
      <c r="Y5" s="60">
        <v>-562980</v>
      </c>
      <c r="Z5" s="140">
        <v>-4.99</v>
      </c>
      <c r="AA5" s="155">
        <v>15031851</v>
      </c>
    </row>
    <row r="6" spans="1:27" ht="12.75">
      <c r="A6" s="181" t="s">
        <v>102</v>
      </c>
      <c r="B6" s="182"/>
      <c r="C6" s="155">
        <v>2176978</v>
      </c>
      <c r="D6" s="155">
        <v>0</v>
      </c>
      <c r="E6" s="156">
        <v>2797982</v>
      </c>
      <c r="F6" s="60">
        <v>2797982</v>
      </c>
      <c r="G6" s="60">
        <v>150568</v>
      </c>
      <c r="H6" s="60">
        <v>163242</v>
      </c>
      <c r="I6" s="60">
        <v>167929</v>
      </c>
      <c r="J6" s="60">
        <v>481739</v>
      </c>
      <c r="K6" s="60">
        <v>154837</v>
      </c>
      <c r="L6" s="60">
        <v>156565</v>
      </c>
      <c r="M6" s="60">
        <v>160309</v>
      </c>
      <c r="N6" s="60">
        <v>471711</v>
      </c>
      <c r="O6" s="60">
        <v>162752</v>
      </c>
      <c r="P6" s="60">
        <v>163284</v>
      </c>
      <c r="Q6" s="60">
        <v>261432</v>
      </c>
      <c r="R6" s="60">
        <v>587468</v>
      </c>
      <c r="S6" s="60">
        <v>0</v>
      </c>
      <c r="T6" s="60">
        <v>0</v>
      </c>
      <c r="U6" s="60">
        <v>0</v>
      </c>
      <c r="V6" s="60">
        <v>0</v>
      </c>
      <c r="W6" s="60">
        <v>1540918</v>
      </c>
      <c r="X6" s="60">
        <v>2097000</v>
      </c>
      <c r="Y6" s="60">
        <v>-556082</v>
      </c>
      <c r="Z6" s="140">
        <v>-26.52</v>
      </c>
      <c r="AA6" s="155">
        <v>2797982</v>
      </c>
    </row>
    <row r="7" spans="1:27" ht="12.75">
      <c r="A7" s="183" t="s">
        <v>103</v>
      </c>
      <c r="B7" s="182"/>
      <c r="C7" s="155">
        <v>11784303</v>
      </c>
      <c r="D7" s="155">
        <v>0</v>
      </c>
      <c r="E7" s="156">
        <v>14751308</v>
      </c>
      <c r="F7" s="60">
        <v>14751308</v>
      </c>
      <c r="G7" s="60">
        <v>1130442</v>
      </c>
      <c r="H7" s="60">
        <v>1221165</v>
      </c>
      <c r="I7" s="60">
        <v>884394</v>
      </c>
      <c r="J7" s="60">
        <v>3236001</v>
      </c>
      <c r="K7" s="60">
        <v>1031901</v>
      </c>
      <c r="L7" s="60">
        <v>1024208</v>
      </c>
      <c r="M7" s="60">
        <v>1099781</v>
      </c>
      <c r="N7" s="60">
        <v>3155890</v>
      </c>
      <c r="O7" s="60">
        <v>897329</v>
      </c>
      <c r="P7" s="60">
        <v>1117112</v>
      </c>
      <c r="Q7" s="60">
        <v>947451</v>
      </c>
      <c r="R7" s="60">
        <v>2961892</v>
      </c>
      <c r="S7" s="60">
        <v>0</v>
      </c>
      <c r="T7" s="60">
        <v>0</v>
      </c>
      <c r="U7" s="60">
        <v>0</v>
      </c>
      <c r="V7" s="60">
        <v>0</v>
      </c>
      <c r="W7" s="60">
        <v>9353783</v>
      </c>
      <c r="X7" s="60">
        <v>13311000</v>
      </c>
      <c r="Y7" s="60">
        <v>-3957217</v>
      </c>
      <c r="Z7" s="140">
        <v>-29.73</v>
      </c>
      <c r="AA7" s="155">
        <v>14751308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1397377</v>
      </c>
      <c r="D10" s="155">
        <v>0</v>
      </c>
      <c r="E10" s="156">
        <v>1586844</v>
      </c>
      <c r="F10" s="54">
        <v>1586844</v>
      </c>
      <c r="G10" s="54">
        <v>121467</v>
      </c>
      <c r="H10" s="54">
        <v>121217</v>
      </c>
      <c r="I10" s="54">
        <v>121161</v>
      </c>
      <c r="J10" s="54">
        <v>363845</v>
      </c>
      <c r="K10" s="54">
        <v>120785</v>
      </c>
      <c r="L10" s="54">
        <v>120785</v>
      </c>
      <c r="M10" s="54">
        <v>112255</v>
      </c>
      <c r="N10" s="54">
        <v>353825</v>
      </c>
      <c r="O10" s="54">
        <v>112105</v>
      </c>
      <c r="P10" s="54">
        <v>112105</v>
      </c>
      <c r="Q10" s="54">
        <v>120604</v>
      </c>
      <c r="R10" s="54">
        <v>344814</v>
      </c>
      <c r="S10" s="54">
        <v>0</v>
      </c>
      <c r="T10" s="54">
        <v>0</v>
      </c>
      <c r="U10" s="54">
        <v>0</v>
      </c>
      <c r="V10" s="54">
        <v>0</v>
      </c>
      <c r="W10" s="54">
        <v>1062484</v>
      </c>
      <c r="X10" s="54">
        <v>1260000</v>
      </c>
      <c r="Y10" s="54">
        <v>-197516</v>
      </c>
      <c r="Z10" s="184">
        <v>-15.68</v>
      </c>
      <c r="AA10" s="130">
        <v>1586844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-8554</v>
      </c>
      <c r="R11" s="60">
        <v>-8554</v>
      </c>
      <c r="S11" s="60">
        <v>0</v>
      </c>
      <c r="T11" s="60">
        <v>0</v>
      </c>
      <c r="U11" s="60">
        <v>0</v>
      </c>
      <c r="V11" s="60">
        <v>0</v>
      </c>
      <c r="W11" s="60">
        <v>-8554</v>
      </c>
      <c r="X11" s="60"/>
      <c r="Y11" s="60">
        <v>-8554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853548</v>
      </c>
      <c r="D12" s="155">
        <v>0</v>
      </c>
      <c r="E12" s="156">
        <v>2192636</v>
      </c>
      <c r="F12" s="60">
        <v>1842636</v>
      </c>
      <c r="G12" s="60">
        <v>80631</v>
      </c>
      <c r="H12" s="60">
        <v>68048</v>
      </c>
      <c r="I12" s="60">
        <v>60754</v>
      </c>
      <c r="J12" s="60">
        <v>209433</v>
      </c>
      <c r="K12" s="60">
        <v>73296</v>
      </c>
      <c r="L12" s="60">
        <v>62106</v>
      </c>
      <c r="M12" s="60">
        <v>104545</v>
      </c>
      <c r="N12" s="60">
        <v>239947</v>
      </c>
      <c r="O12" s="60">
        <v>109691</v>
      </c>
      <c r="P12" s="60">
        <v>71768</v>
      </c>
      <c r="Q12" s="60">
        <v>67636</v>
      </c>
      <c r="R12" s="60">
        <v>249095</v>
      </c>
      <c r="S12" s="60">
        <v>0</v>
      </c>
      <c r="T12" s="60">
        <v>0</v>
      </c>
      <c r="U12" s="60">
        <v>0</v>
      </c>
      <c r="V12" s="60">
        <v>0</v>
      </c>
      <c r="W12" s="60">
        <v>698475</v>
      </c>
      <c r="X12" s="60">
        <v>1494000</v>
      </c>
      <c r="Y12" s="60">
        <v>-795525</v>
      </c>
      <c r="Z12" s="140">
        <v>-53.25</v>
      </c>
      <c r="AA12" s="155">
        <v>1842636</v>
      </c>
    </row>
    <row r="13" spans="1:27" ht="12.75">
      <c r="A13" s="181" t="s">
        <v>109</v>
      </c>
      <c r="B13" s="185"/>
      <c r="C13" s="155">
        <v>1655259</v>
      </c>
      <c r="D13" s="155">
        <v>0</v>
      </c>
      <c r="E13" s="156">
        <v>1553975</v>
      </c>
      <c r="F13" s="60">
        <v>1353975</v>
      </c>
      <c r="G13" s="60">
        <v>0</v>
      </c>
      <c r="H13" s="60">
        <v>196504</v>
      </c>
      <c r="I13" s="60">
        <v>87643</v>
      </c>
      <c r="J13" s="60">
        <v>284147</v>
      </c>
      <c r="K13" s="60">
        <v>75263</v>
      </c>
      <c r="L13" s="60">
        <v>152629</v>
      </c>
      <c r="M13" s="60">
        <v>145552</v>
      </c>
      <c r="N13" s="60">
        <v>373444</v>
      </c>
      <c r="O13" s="60">
        <v>155850</v>
      </c>
      <c r="P13" s="60">
        <v>131860</v>
      </c>
      <c r="Q13" s="60">
        <v>129823</v>
      </c>
      <c r="R13" s="60">
        <v>417533</v>
      </c>
      <c r="S13" s="60">
        <v>0</v>
      </c>
      <c r="T13" s="60">
        <v>0</v>
      </c>
      <c r="U13" s="60">
        <v>0</v>
      </c>
      <c r="V13" s="60">
        <v>0</v>
      </c>
      <c r="W13" s="60">
        <v>1075124</v>
      </c>
      <c r="X13" s="60">
        <v>1170000</v>
      </c>
      <c r="Y13" s="60">
        <v>-94876</v>
      </c>
      <c r="Z13" s="140">
        <v>-8.11</v>
      </c>
      <c r="AA13" s="155">
        <v>1353975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445371</v>
      </c>
      <c r="D16" s="155">
        <v>0</v>
      </c>
      <c r="E16" s="156">
        <v>351936</v>
      </c>
      <c r="F16" s="60">
        <v>452565</v>
      </c>
      <c r="G16" s="60">
        <v>39550</v>
      </c>
      <c r="H16" s="60">
        <v>37650</v>
      </c>
      <c r="I16" s="60">
        <v>21564</v>
      </c>
      <c r="J16" s="60">
        <v>98764</v>
      </c>
      <c r="K16" s="60">
        <v>47450</v>
      </c>
      <c r="L16" s="60">
        <v>42935</v>
      </c>
      <c r="M16" s="60">
        <v>17883</v>
      </c>
      <c r="N16" s="60">
        <v>108268</v>
      </c>
      <c r="O16" s="60">
        <v>30213</v>
      </c>
      <c r="P16" s="60">
        <v>24850</v>
      </c>
      <c r="Q16" s="60">
        <v>31906</v>
      </c>
      <c r="R16" s="60">
        <v>86969</v>
      </c>
      <c r="S16" s="60">
        <v>0</v>
      </c>
      <c r="T16" s="60">
        <v>0</v>
      </c>
      <c r="U16" s="60">
        <v>0</v>
      </c>
      <c r="V16" s="60">
        <v>0</v>
      </c>
      <c r="W16" s="60">
        <v>294001</v>
      </c>
      <c r="X16" s="60">
        <v>261000</v>
      </c>
      <c r="Y16" s="60">
        <v>33001</v>
      </c>
      <c r="Z16" s="140">
        <v>12.64</v>
      </c>
      <c r="AA16" s="155">
        <v>452565</v>
      </c>
    </row>
    <row r="17" spans="1:27" ht="12.75">
      <c r="A17" s="181" t="s">
        <v>113</v>
      </c>
      <c r="B17" s="185"/>
      <c r="C17" s="155">
        <v>876028</v>
      </c>
      <c r="D17" s="155">
        <v>0</v>
      </c>
      <c r="E17" s="156">
        <v>1427411</v>
      </c>
      <c r="F17" s="60">
        <v>1427411</v>
      </c>
      <c r="G17" s="60">
        <v>80039</v>
      </c>
      <c r="H17" s="60">
        <v>73771</v>
      </c>
      <c r="I17" s="60">
        <v>76768</v>
      </c>
      <c r="J17" s="60">
        <v>230578</v>
      </c>
      <c r="K17" s="60">
        <v>74828</v>
      </c>
      <c r="L17" s="60">
        <v>67166</v>
      </c>
      <c r="M17" s="60">
        <v>39207</v>
      </c>
      <c r="N17" s="60">
        <v>181201</v>
      </c>
      <c r="O17" s="60">
        <v>72578</v>
      </c>
      <c r="P17" s="60">
        <v>65753</v>
      </c>
      <c r="Q17" s="60">
        <v>79358</v>
      </c>
      <c r="R17" s="60">
        <v>217689</v>
      </c>
      <c r="S17" s="60">
        <v>0</v>
      </c>
      <c r="T17" s="60">
        <v>0</v>
      </c>
      <c r="U17" s="60">
        <v>0</v>
      </c>
      <c r="V17" s="60">
        <v>0</v>
      </c>
      <c r="W17" s="60">
        <v>629468</v>
      </c>
      <c r="X17" s="60">
        <v>1071000</v>
      </c>
      <c r="Y17" s="60">
        <v>-441532</v>
      </c>
      <c r="Z17" s="140">
        <v>-41.23</v>
      </c>
      <c r="AA17" s="155">
        <v>1427411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47868825</v>
      </c>
      <c r="D19" s="155">
        <v>0</v>
      </c>
      <c r="E19" s="156">
        <v>28376000</v>
      </c>
      <c r="F19" s="60">
        <v>54332000</v>
      </c>
      <c r="G19" s="60">
        <v>9821000</v>
      </c>
      <c r="H19" s="60">
        <v>205701</v>
      </c>
      <c r="I19" s="60">
        <v>102851</v>
      </c>
      <c r="J19" s="60">
        <v>10129552</v>
      </c>
      <c r="K19" s="60">
        <v>331275</v>
      </c>
      <c r="L19" s="60">
        <v>159279</v>
      </c>
      <c r="M19" s="60">
        <v>9654599</v>
      </c>
      <c r="N19" s="60">
        <v>10145153</v>
      </c>
      <c r="O19" s="60">
        <v>527870</v>
      </c>
      <c r="P19" s="60">
        <v>304569</v>
      </c>
      <c r="Q19" s="60">
        <v>6576972</v>
      </c>
      <c r="R19" s="60">
        <v>7409411</v>
      </c>
      <c r="S19" s="60">
        <v>0</v>
      </c>
      <c r="T19" s="60">
        <v>0</v>
      </c>
      <c r="U19" s="60">
        <v>0</v>
      </c>
      <c r="V19" s="60">
        <v>0</v>
      </c>
      <c r="W19" s="60">
        <v>27684116</v>
      </c>
      <c r="X19" s="60">
        <v>28026000</v>
      </c>
      <c r="Y19" s="60">
        <v>-341884</v>
      </c>
      <c r="Z19" s="140">
        <v>-1.22</v>
      </c>
      <c r="AA19" s="155">
        <v>54332000</v>
      </c>
    </row>
    <row r="20" spans="1:27" ht="12.75">
      <c r="A20" s="181" t="s">
        <v>35</v>
      </c>
      <c r="B20" s="185"/>
      <c r="C20" s="155">
        <v>2304130</v>
      </c>
      <c r="D20" s="155">
        <v>0</v>
      </c>
      <c r="E20" s="156">
        <v>6964952</v>
      </c>
      <c r="F20" s="54">
        <v>4900200</v>
      </c>
      <c r="G20" s="54">
        <v>83021</v>
      </c>
      <c r="H20" s="54">
        <v>83828</v>
      </c>
      <c r="I20" s="54">
        <v>13099</v>
      </c>
      <c r="J20" s="54">
        <v>179948</v>
      </c>
      <c r="K20" s="54">
        <v>33472</v>
      </c>
      <c r="L20" s="54">
        <v>7448</v>
      </c>
      <c r="M20" s="54">
        <v>12920</v>
      </c>
      <c r="N20" s="54">
        <v>53840</v>
      </c>
      <c r="O20" s="54">
        <v>44948</v>
      </c>
      <c r="P20" s="54">
        <v>6925</v>
      </c>
      <c r="Q20" s="54">
        <v>8770</v>
      </c>
      <c r="R20" s="54">
        <v>60643</v>
      </c>
      <c r="S20" s="54">
        <v>0</v>
      </c>
      <c r="T20" s="54">
        <v>0</v>
      </c>
      <c r="U20" s="54">
        <v>0</v>
      </c>
      <c r="V20" s="54">
        <v>0</v>
      </c>
      <c r="W20" s="54">
        <v>294431</v>
      </c>
      <c r="X20" s="54">
        <v>5157000</v>
      </c>
      <c r="Y20" s="54">
        <v>-4862569</v>
      </c>
      <c r="Z20" s="184">
        <v>-94.29</v>
      </c>
      <c r="AA20" s="130">
        <v>4900200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2716182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2716182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83133297</v>
      </c>
      <c r="D22" s="188">
        <f>SUM(D5:D21)</f>
        <v>0</v>
      </c>
      <c r="E22" s="189">
        <f t="shared" si="0"/>
        <v>75034895</v>
      </c>
      <c r="F22" s="190">
        <f t="shared" si="0"/>
        <v>101192954</v>
      </c>
      <c r="G22" s="190">
        <f t="shared" si="0"/>
        <v>12702296</v>
      </c>
      <c r="H22" s="190">
        <f t="shared" si="0"/>
        <v>3366704</v>
      </c>
      <c r="I22" s="190">
        <f t="shared" si="0"/>
        <v>2729910</v>
      </c>
      <c r="J22" s="190">
        <f t="shared" si="0"/>
        <v>18798910</v>
      </c>
      <c r="K22" s="190">
        <f t="shared" si="0"/>
        <v>3136854</v>
      </c>
      <c r="L22" s="190">
        <f t="shared" si="0"/>
        <v>2986868</v>
      </c>
      <c r="M22" s="190">
        <f t="shared" si="0"/>
        <v>12532816</v>
      </c>
      <c r="N22" s="190">
        <f t="shared" si="0"/>
        <v>18656538</v>
      </c>
      <c r="O22" s="190">
        <f t="shared" si="0"/>
        <v>3298622</v>
      </c>
      <c r="P22" s="190">
        <f t="shared" si="0"/>
        <v>3183512</v>
      </c>
      <c r="Q22" s="190">
        <f t="shared" si="0"/>
        <v>9400684</v>
      </c>
      <c r="R22" s="190">
        <f t="shared" si="0"/>
        <v>15882818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53338266</v>
      </c>
      <c r="X22" s="190">
        <f t="shared" si="0"/>
        <v>65124000</v>
      </c>
      <c r="Y22" s="190">
        <f t="shared" si="0"/>
        <v>-11785734</v>
      </c>
      <c r="Z22" s="191">
        <f>+IF(X22&lt;&gt;0,+(Y22/X22)*100,0)</f>
        <v>-18.097374239911552</v>
      </c>
      <c r="AA22" s="188">
        <f>SUM(AA5:AA21)</f>
        <v>101192954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20255596</v>
      </c>
      <c r="D25" s="155">
        <v>0</v>
      </c>
      <c r="E25" s="156">
        <v>26659389</v>
      </c>
      <c r="F25" s="60">
        <v>24030198</v>
      </c>
      <c r="G25" s="60">
        <v>1893379</v>
      </c>
      <c r="H25" s="60">
        <v>1674932</v>
      </c>
      <c r="I25" s="60">
        <v>1817201</v>
      </c>
      <c r="J25" s="60">
        <v>5385512</v>
      </c>
      <c r="K25" s="60">
        <v>1873981</v>
      </c>
      <c r="L25" s="60">
        <v>2012451</v>
      </c>
      <c r="M25" s="60">
        <v>2925981</v>
      </c>
      <c r="N25" s="60">
        <v>6812413</v>
      </c>
      <c r="O25" s="60">
        <v>1763876</v>
      </c>
      <c r="P25" s="60">
        <v>2544996</v>
      </c>
      <c r="Q25" s="60">
        <v>2309589</v>
      </c>
      <c r="R25" s="60">
        <v>6618461</v>
      </c>
      <c r="S25" s="60">
        <v>0</v>
      </c>
      <c r="T25" s="60">
        <v>0</v>
      </c>
      <c r="U25" s="60">
        <v>0</v>
      </c>
      <c r="V25" s="60">
        <v>0</v>
      </c>
      <c r="W25" s="60">
        <v>18816386</v>
      </c>
      <c r="X25" s="60">
        <v>22599000</v>
      </c>
      <c r="Y25" s="60">
        <v>-3782614</v>
      </c>
      <c r="Z25" s="140">
        <v>-16.74</v>
      </c>
      <c r="AA25" s="155">
        <v>24030198</v>
      </c>
    </row>
    <row r="26" spans="1:27" ht="12.75">
      <c r="A26" s="183" t="s">
        <v>38</v>
      </c>
      <c r="B26" s="182"/>
      <c r="C26" s="155">
        <v>1859102</v>
      </c>
      <c r="D26" s="155">
        <v>0</v>
      </c>
      <c r="E26" s="156">
        <v>3013440</v>
      </c>
      <c r="F26" s="60">
        <v>3223934</v>
      </c>
      <c r="G26" s="60">
        <v>145477</v>
      </c>
      <c r="H26" s="60">
        <v>203406</v>
      </c>
      <c r="I26" s="60">
        <v>251373</v>
      </c>
      <c r="J26" s="60">
        <v>600256</v>
      </c>
      <c r="K26" s="60">
        <v>251373</v>
      </c>
      <c r="L26" s="60">
        <v>251373</v>
      </c>
      <c r="M26" s="60">
        <v>251373</v>
      </c>
      <c r="N26" s="60">
        <v>754119</v>
      </c>
      <c r="O26" s="60">
        <v>251373</v>
      </c>
      <c r="P26" s="60">
        <v>251373</v>
      </c>
      <c r="Q26" s="60">
        <v>363888</v>
      </c>
      <c r="R26" s="60">
        <v>866634</v>
      </c>
      <c r="S26" s="60">
        <v>0</v>
      </c>
      <c r="T26" s="60">
        <v>0</v>
      </c>
      <c r="U26" s="60">
        <v>0</v>
      </c>
      <c r="V26" s="60">
        <v>0</v>
      </c>
      <c r="W26" s="60">
        <v>2221009</v>
      </c>
      <c r="X26" s="60">
        <v>2259000</v>
      </c>
      <c r="Y26" s="60">
        <v>-37991</v>
      </c>
      <c r="Z26" s="140">
        <v>-1.68</v>
      </c>
      <c r="AA26" s="155">
        <v>3223934</v>
      </c>
    </row>
    <row r="27" spans="1:27" ht="12.75">
      <c r="A27" s="183" t="s">
        <v>118</v>
      </c>
      <c r="B27" s="182"/>
      <c r="C27" s="155">
        <v>1006990</v>
      </c>
      <c r="D27" s="155">
        <v>0</v>
      </c>
      <c r="E27" s="156">
        <v>2415840</v>
      </c>
      <c r="F27" s="60">
        <v>1515840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1881000</v>
      </c>
      <c r="Y27" s="60">
        <v>-1881000</v>
      </c>
      <c r="Z27" s="140">
        <v>-100</v>
      </c>
      <c r="AA27" s="155">
        <v>1515840</v>
      </c>
    </row>
    <row r="28" spans="1:27" ht="12.75">
      <c r="A28" s="183" t="s">
        <v>39</v>
      </c>
      <c r="B28" s="182"/>
      <c r="C28" s="155">
        <v>92203</v>
      </c>
      <c r="D28" s="155">
        <v>0</v>
      </c>
      <c r="E28" s="156">
        <v>5807615</v>
      </c>
      <c r="F28" s="60">
        <v>4514033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4356000</v>
      </c>
      <c r="Y28" s="60">
        <v>-4356000</v>
      </c>
      <c r="Z28" s="140">
        <v>-100</v>
      </c>
      <c r="AA28" s="155">
        <v>4514033</v>
      </c>
    </row>
    <row r="29" spans="1:27" ht="12.75">
      <c r="A29" s="183" t="s">
        <v>40</v>
      </c>
      <c r="B29" s="182"/>
      <c r="C29" s="155">
        <v>7016820</v>
      </c>
      <c r="D29" s="155">
        <v>0</v>
      </c>
      <c r="E29" s="156">
        <v>101000</v>
      </c>
      <c r="F29" s="60">
        <v>101000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44022</v>
      </c>
      <c r="N29" s="60">
        <v>44022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44022</v>
      </c>
      <c r="X29" s="60">
        <v>72000</v>
      </c>
      <c r="Y29" s="60">
        <v>-27978</v>
      </c>
      <c r="Z29" s="140">
        <v>-38.86</v>
      </c>
      <c r="AA29" s="155">
        <v>101000</v>
      </c>
    </row>
    <row r="30" spans="1:27" ht="12.75">
      <c r="A30" s="183" t="s">
        <v>119</v>
      </c>
      <c r="B30" s="182"/>
      <c r="C30" s="155">
        <v>10904904</v>
      </c>
      <c r="D30" s="155">
        <v>0</v>
      </c>
      <c r="E30" s="156">
        <v>12198707</v>
      </c>
      <c r="F30" s="60">
        <v>12198707</v>
      </c>
      <c r="G30" s="60">
        <v>1325680</v>
      </c>
      <c r="H30" s="60">
        <v>1601277</v>
      </c>
      <c r="I30" s="60">
        <v>1077096</v>
      </c>
      <c r="J30" s="60">
        <v>4004053</v>
      </c>
      <c r="K30" s="60">
        <v>795682</v>
      </c>
      <c r="L30" s="60">
        <v>792522</v>
      </c>
      <c r="M30" s="60">
        <v>9906</v>
      </c>
      <c r="N30" s="60">
        <v>1598110</v>
      </c>
      <c r="O30" s="60">
        <v>1499708</v>
      </c>
      <c r="P30" s="60">
        <v>805437</v>
      </c>
      <c r="Q30" s="60">
        <v>742827</v>
      </c>
      <c r="R30" s="60">
        <v>3047972</v>
      </c>
      <c r="S30" s="60">
        <v>0</v>
      </c>
      <c r="T30" s="60">
        <v>0</v>
      </c>
      <c r="U30" s="60">
        <v>0</v>
      </c>
      <c r="V30" s="60">
        <v>0</v>
      </c>
      <c r="W30" s="60">
        <v>8650135</v>
      </c>
      <c r="X30" s="60">
        <v>9279000</v>
      </c>
      <c r="Y30" s="60">
        <v>-628865</v>
      </c>
      <c r="Z30" s="140">
        <v>-6.78</v>
      </c>
      <c r="AA30" s="155">
        <v>12198707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2495476</v>
      </c>
      <c r="D32" s="155">
        <v>0</v>
      </c>
      <c r="E32" s="156">
        <v>1100000</v>
      </c>
      <c r="F32" s="60">
        <v>2928000</v>
      </c>
      <c r="G32" s="60">
        <v>39040</v>
      </c>
      <c r="H32" s="60">
        <v>484410</v>
      </c>
      <c r="I32" s="60">
        <v>97310</v>
      </c>
      <c r="J32" s="60">
        <v>620760</v>
      </c>
      <c r="K32" s="60">
        <v>729285</v>
      </c>
      <c r="L32" s="60">
        <v>256082</v>
      </c>
      <c r="M32" s="60">
        <v>339191</v>
      </c>
      <c r="N32" s="60">
        <v>1324558</v>
      </c>
      <c r="O32" s="60">
        <v>115240</v>
      </c>
      <c r="P32" s="60">
        <v>187310</v>
      </c>
      <c r="Q32" s="60">
        <v>443393</v>
      </c>
      <c r="R32" s="60">
        <v>745943</v>
      </c>
      <c r="S32" s="60">
        <v>0</v>
      </c>
      <c r="T32" s="60">
        <v>0</v>
      </c>
      <c r="U32" s="60">
        <v>0</v>
      </c>
      <c r="V32" s="60">
        <v>0</v>
      </c>
      <c r="W32" s="60">
        <v>2691261</v>
      </c>
      <c r="X32" s="60">
        <v>1197000</v>
      </c>
      <c r="Y32" s="60">
        <v>1494261</v>
      </c>
      <c r="Z32" s="140">
        <v>124.83</v>
      </c>
      <c r="AA32" s="155">
        <v>2928000</v>
      </c>
    </row>
    <row r="33" spans="1:27" ht="12.75">
      <c r="A33" s="183" t="s">
        <v>42</v>
      </c>
      <c r="B33" s="182"/>
      <c r="C33" s="155">
        <v>4676475</v>
      </c>
      <c r="D33" s="155">
        <v>0</v>
      </c>
      <c r="E33" s="156">
        <v>0</v>
      </c>
      <c r="F33" s="60">
        <v>3819240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3819240</v>
      </c>
    </row>
    <row r="34" spans="1:27" ht="12.75">
      <c r="A34" s="183" t="s">
        <v>43</v>
      </c>
      <c r="B34" s="182"/>
      <c r="C34" s="155">
        <v>20966015</v>
      </c>
      <c r="D34" s="155">
        <v>0</v>
      </c>
      <c r="E34" s="156">
        <v>22038884</v>
      </c>
      <c r="F34" s="60">
        <v>21323883</v>
      </c>
      <c r="G34" s="60">
        <v>2613332</v>
      </c>
      <c r="H34" s="60">
        <v>1268065</v>
      </c>
      <c r="I34" s="60">
        <v>1107672</v>
      </c>
      <c r="J34" s="60">
        <v>4989069</v>
      </c>
      <c r="K34" s="60">
        <v>1967868</v>
      </c>
      <c r="L34" s="60">
        <v>3291023</v>
      </c>
      <c r="M34" s="60">
        <v>1878087</v>
      </c>
      <c r="N34" s="60">
        <v>7136978</v>
      </c>
      <c r="O34" s="60">
        <v>2120177</v>
      </c>
      <c r="P34" s="60">
        <v>1324886</v>
      </c>
      <c r="Q34" s="60">
        <v>2250618</v>
      </c>
      <c r="R34" s="60">
        <v>5695681</v>
      </c>
      <c r="S34" s="60">
        <v>0</v>
      </c>
      <c r="T34" s="60">
        <v>0</v>
      </c>
      <c r="U34" s="60">
        <v>0</v>
      </c>
      <c r="V34" s="60">
        <v>0</v>
      </c>
      <c r="W34" s="60">
        <v>17821728</v>
      </c>
      <c r="X34" s="60">
        <v>20151000</v>
      </c>
      <c r="Y34" s="60">
        <v>-2329272</v>
      </c>
      <c r="Z34" s="140">
        <v>-11.56</v>
      </c>
      <c r="AA34" s="155">
        <v>21323883</v>
      </c>
    </row>
    <row r="35" spans="1:27" ht="12.75">
      <c r="A35" s="181" t="s">
        <v>122</v>
      </c>
      <c r="B35" s="185"/>
      <c r="C35" s="155">
        <v>246973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69520554</v>
      </c>
      <c r="D36" s="188">
        <f>SUM(D25:D35)</f>
        <v>0</v>
      </c>
      <c r="E36" s="189">
        <f t="shared" si="1"/>
        <v>73334875</v>
      </c>
      <c r="F36" s="190">
        <f t="shared" si="1"/>
        <v>73654835</v>
      </c>
      <c r="G36" s="190">
        <f t="shared" si="1"/>
        <v>6016908</v>
      </c>
      <c r="H36" s="190">
        <f t="shared" si="1"/>
        <v>5232090</v>
      </c>
      <c r="I36" s="190">
        <f t="shared" si="1"/>
        <v>4350652</v>
      </c>
      <c r="J36" s="190">
        <f t="shared" si="1"/>
        <v>15599650</v>
      </c>
      <c r="K36" s="190">
        <f t="shared" si="1"/>
        <v>5618189</v>
      </c>
      <c r="L36" s="190">
        <f t="shared" si="1"/>
        <v>6603451</v>
      </c>
      <c r="M36" s="190">
        <f t="shared" si="1"/>
        <v>5448560</v>
      </c>
      <c r="N36" s="190">
        <f t="shared" si="1"/>
        <v>17670200</v>
      </c>
      <c r="O36" s="190">
        <f t="shared" si="1"/>
        <v>5750374</v>
      </c>
      <c r="P36" s="190">
        <f t="shared" si="1"/>
        <v>5114002</v>
      </c>
      <c r="Q36" s="190">
        <f t="shared" si="1"/>
        <v>6110315</v>
      </c>
      <c r="R36" s="190">
        <f t="shared" si="1"/>
        <v>16974691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50244541</v>
      </c>
      <c r="X36" s="190">
        <f t="shared" si="1"/>
        <v>61794000</v>
      </c>
      <c r="Y36" s="190">
        <f t="shared" si="1"/>
        <v>-11549459</v>
      </c>
      <c r="Z36" s="191">
        <f>+IF(X36&lt;&gt;0,+(Y36/X36)*100,0)</f>
        <v>-18.690259572126745</v>
      </c>
      <c r="AA36" s="188">
        <f>SUM(AA25:AA35)</f>
        <v>73654835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13612743</v>
      </c>
      <c r="D38" s="199">
        <f>+D22-D36</f>
        <v>0</v>
      </c>
      <c r="E38" s="200">
        <f t="shared" si="2"/>
        <v>1700020</v>
      </c>
      <c r="F38" s="106">
        <f t="shared" si="2"/>
        <v>27538119</v>
      </c>
      <c r="G38" s="106">
        <f t="shared" si="2"/>
        <v>6685388</v>
      </c>
      <c r="H38" s="106">
        <f t="shared" si="2"/>
        <v>-1865386</v>
      </c>
      <c r="I38" s="106">
        <f t="shared" si="2"/>
        <v>-1620742</v>
      </c>
      <c r="J38" s="106">
        <f t="shared" si="2"/>
        <v>3199260</v>
      </c>
      <c r="K38" s="106">
        <f t="shared" si="2"/>
        <v>-2481335</v>
      </c>
      <c r="L38" s="106">
        <f t="shared" si="2"/>
        <v>-3616583</v>
      </c>
      <c r="M38" s="106">
        <f t="shared" si="2"/>
        <v>7084256</v>
      </c>
      <c r="N38" s="106">
        <f t="shared" si="2"/>
        <v>986338</v>
      </c>
      <c r="O38" s="106">
        <f t="shared" si="2"/>
        <v>-2451752</v>
      </c>
      <c r="P38" s="106">
        <f t="shared" si="2"/>
        <v>-1930490</v>
      </c>
      <c r="Q38" s="106">
        <f t="shared" si="2"/>
        <v>3290369</v>
      </c>
      <c r="R38" s="106">
        <f t="shared" si="2"/>
        <v>-1091873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3093725</v>
      </c>
      <c r="X38" s="106">
        <f>IF(F22=F36,0,X22-X36)</f>
        <v>3330000</v>
      </c>
      <c r="Y38" s="106">
        <f t="shared" si="2"/>
        <v>-236275</v>
      </c>
      <c r="Z38" s="201">
        <f>+IF(X38&lt;&gt;0,+(Y38/X38)*100,0)</f>
        <v>-7.095345345345345</v>
      </c>
      <c r="AA38" s="199">
        <f>+AA22-AA36</f>
        <v>27538119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26913000</v>
      </c>
      <c r="F39" s="60">
        <v>0</v>
      </c>
      <c r="G39" s="60">
        <v>868704</v>
      </c>
      <c r="H39" s="60">
        <v>4310456</v>
      </c>
      <c r="I39" s="60">
        <v>19920</v>
      </c>
      <c r="J39" s="60">
        <v>5199080</v>
      </c>
      <c r="K39" s="60">
        <v>154535</v>
      </c>
      <c r="L39" s="60">
        <v>645458</v>
      </c>
      <c r="M39" s="60">
        <v>420199</v>
      </c>
      <c r="N39" s="60">
        <v>1220192</v>
      </c>
      <c r="O39" s="60">
        <v>446894</v>
      </c>
      <c r="P39" s="60">
        <v>307892</v>
      </c>
      <c r="Q39" s="60">
        <v>206930</v>
      </c>
      <c r="R39" s="60">
        <v>961716</v>
      </c>
      <c r="S39" s="60">
        <v>0</v>
      </c>
      <c r="T39" s="60">
        <v>0</v>
      </c>
      <c r="U39" s="60">
        <v>0</v>
      </c>
      <c r="V39" s="60">
        <v>0</v>
      </c>
      <c r="W39" s="60">
        <v>7380988</v>
      </c>
      <c r="X39" s="60">
        <v>13437000</v>
      </c>
      <c r="Y39" s="60">
        <v>-6056012</v>
      </c>
      <c r="Z39" s="140">
        <v>-45.07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13612743</v>
      </c>
      <c r="D42" s="206">
        <f>SUM(D38:D41)</f>
        <v>0</v>
      </c>
      <c r="E42" s="207">
        <f t="shared" si="3"/>
        <v>28613020</v>
      </c>
      <c r="F42" s="88">
        <f t="shared" si="3"/>
        <v>27538119</v>
      </c>
      <c r="G42" s="88">
        <f t="shared" si="3"/>
        <v>7554092</v>
      </c>
      <c r="H42" s="88">
        <f t="shared" si="3"/>
        <v>2445070</v>
      </c>
      <c r="I42" s="88">
        <f t="shared" si="3"/>
        <v>-1600822</v>
      </c>
      <c r="J42" s="88">
        <f t="shared" si="3"/>
        <v>8398340</v>
      </c>
      <c r="K42" s="88">
        <f t="shared" si="3"/>
        <v>-2326800</v>
      </c>
      <c r="L42" s="88">
        <f t="shared" si="3"/>
        <v>-2971125</v>
      </c>
      <c r="M42" s="88">
        <f t="shared" si="3"/>
        <v>7504455</v>
      </c>
      <c r="N42" s="88">
        <f t="shared" si="3"/>
        <v>2206530</v>
      </c>
      <c r="O42" s="88">
        <f t="shared" si="3"/>
        <v>-2004858</v>
      </c>
      <c r="P42" s="88">
        <f t="shared" si="3"/>
        <v>-1622598</v>
      </c>
      <c r="Q42" s="88">
        <f t="shared" si="3"/>
        <v>3497299</v>
      </c>
      <c r="R42" s="88">
        <f t="shared" si="3"/>
        <v>-130157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10474713</v>
      </c>
      <c r="X42" s="88">
        <f t="shared" si="3"/>
        <v>16767000</v>
      </c>
      <c r="Y42" s="88">
        <f t="shared" si="3"/>
        <v>-6292287</v>
      </c>
      <c r="Z42" s="208">
        <f>+IF(X42&lt;&gt;0,+(Y42/X42)*100,0)</f>
        <v>-37.52780461621042</v>
      </c>
      <c r="AA42" s="206">
        <f>SUM(AA38:AA41)</f>
        <v>27538119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13612743</v>
      </c>
      <c r="D44" s="210">
        <f>+D42-D43</f>
        <v>0</v>
      </c>
      <c r="E44" s="211">
        <f t="shared" si="4"/>
        <v>28613020</v>
      </c>
      <c r="F44" s="77">
        <f t="shared" si="4"/>
        <v>27538119</v>
      </c>
      <c r="G44" s="77">
        <f t="shared" si="4"/>
        <v>7554092</v>
      </c>
      <c r="H44" s="77">
        <f t="shared" si="4"/>
        <v>2445070</v>
      </c>
      <c r="I44" s="77">
        <f t="shared" si="4"/>
        <v>-1600822</v>
      </c>
      <c r="J44" s="77">
        <f t="shared" si="4"/>
        <v>8398340</v>
      </c>
      <c r="K44" s="77">
        <f t="shared" si="4"/>
        <v>-2326800</v>
      </c>
      <c r="L44" s="77">
        <f t="shared" si="4"/>
        <v>-2971125</v>
      </c>
      <c r="M44" s="77">
        <f t="shared" si="4"/>
        <v>7504455</v>
      </c>
      <c r="N44" s="77">
        <f t="shared" si="4"/>
        <v>2206530</v>
      </c>
      <c r="O44" s="77">
        <f t="shared" si="4"/>
        <v>-2004858</v>
      </c>
      <c r="P44" s="77">
        <f t="shared" si="4"/>
        <v>-1622598</v>
      </c>
      <c r="Q44" s="77">
        <f t="shared" si="4"/>
        <v>3497299</v>
      </c>
      <c r="R44" s="77">
        <f t="shared" si="4"/>
        <v>-130157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10474713</v>
      </c>
      <c r="X44" s="77">
        <f t="shared" si="4"/>
        <v>16767000</v>
      </c>
      <c r="Y44" s="77">
        <f t="shared" si="4"/>
        <v>-6292287</v>
      </c>
      <c r="Z44" s="212">
        <f>+IF(X44&lt;&gt;0,+(Y44/X44)*100,0)</f>
        <v>-37.52780461621042</v>
      </c>
      <c r="AA44" s="210">
        <f>+AA42-AA43</f>
        <v>27538119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13612743</v>
      </c>
      <c r="D46" s="206">
        <f>SUM(D44:D45)</f>
        <v>0</v>
      </c>
      <c r="E46" s="207">
        <f t="shared" si="5"/>
        <v>28613020</v>
      </c>
      <c r="F46" s="88">
        <f t="shared" si="5"/>
        <v>27538119</v>
      </c>
      <c r="G46" s="88">
        <f t="shared" si="5"/>
        <v>7554092</v>
      </c>
      <c r="H46" s="88">
        <f t="shared" si="5"/>
        <v>2445070</v>
      </c>
      <c r="I46" s="88">
        <f t="shared" si="5"/>
        <v>-1600822</v>
      </c>
      <c r="J46" s="88">
        <f t="shared" si="5"/>
        <v>8398340</v>
      </c>
      <c r="K46" s="88">
        <f t="shared" si="5"/>
        <v>-2326800</v>
      </c>
      <c r="L46" s="88">
        <f t="shared" si="5"/>
        <v>-2971125</v>
      </c>
      <c r="M46" s="88">
        <f t="shared" si="5"/>
        <v>7504455</v>
      </c>
      <c r="N46" s="88">
        <f t="shared" si="5"/>
        <v>2206530</v>
      </c>
      <c r="O46" s="88">
        <f t="shared" si="5"/>
        <v>-2004858</v>
      </c>
      <c r="P46" s="88">
        <f t="shared" si="5"/>
        <v>-1622598</v>
      </c>
      <c r="Q46" s="88">
        <f t="shared" si="5"/>
        <v>3497299</v>
      </c>
      <c r="R46" s="88">
        <f t="shared" si="5"/>
        <v>-130157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10474713</v>
      </c>
      <c r="X46" s="88">
        <f t="shared" si="5"/>
        <v>16767000</v>
      </c>
      <c r="Y46" s="88">
        <f t="shared" si="5"/>
        <v>-6292287</v>
      </c>
      <c r="Z46" s="208">
        <f>+IF(X46&lt;&gt;0,+(Y46/X46)*100,0)</f>
        <v>-37.52780461621042</v>
      </c>
      <c r="AA46" s="206">
        <f>SUM(AA44:AA45)</f>
        <v>27538119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13612743</v>
      </c>
      <c r="D48" s="217">
        <f>SUM(D46:D47)</f>
        <v>0</v>
      </c>
      <c r="E48" s="218">
        <f t="shared" si="6"/>
        <v>28613020</v>
      </c>
      <c r="F48" s="219">
        <f t="shared" si="6"/>
        <v>27538119</v>
      </c>
      <c r="G48" s="219">
        <f t="shared" si="6"/>
        <v>7554092</v>
      </c>
      <c r="H48" s="220">
        <f t="shared" si="6"/>
        <v>2445070</v>
      </c>
      <c r="I48" s="220">
        <f t="shared" si="6"/>
        <v>-1600822</v>
      </c>
      <c r="J48" s="220">
        <f t="shared" si="6"/>
        <v>8398340</v>
      </c>
      <c r="K48" s="220">
        <f t="shared" si="6"/>
        <v>-2326800</v>
      </c>
      <c r="L48" s="220">
        <f t="shared" si="6"/>
        <v>-2971125</v>
      </c>
      <c r="M48" s="219">
        <f t="shared" si="6"/>
        <v>7504455</v>
      </c>
      <c r="N48" s="219">
        <f t="shared" si="6"/>
        <v>2206530</v>
      </c>
      <c r="O48" s="220">
        <f t="shared" si="6"/>
        <v>-2004858</v>
      </c>
      <c r="P48" s="220">
        <f t="shared" si="6"/>
        <v>-1622598</v>
      </c>
      <c r="Q48" s="220">
        <f t="shared" si="6"/>
        <v>3497299</v>
      </c>
      <c r="R48" s="220">
        <f t="shared" si="6"/>
        <v>-130157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10474713</v>
      </c>
      <c r="X48" s="220">
        <f t="shared" si="6"/>
        <v>16767000</v>
      </c>
      <c r="Y48" s="220">
        <f t="shared" si="6"/>
        <v>-6292287</v>
      </c>
      <c r="Z48" s="221">
        <f>+IF(X48&lt;&gt;0,+(Y48/X48)*100,0)</f>
        <v>-37.52780461621042</v>
      </c>
      <c r="AA48" s="222">
        <f>SUM(AA46:AA47)</f>
        <v>27538119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502887</v>
      </c>
      <c r="D5" s="153">
        <f>SUM(D6:D8)</f>
        <v>0</v>
      </c>
      <c r="E5" s="154">
        <f t="shared" si="0"/>
        <v>16521700</v>
      </c>
      <c r="F5" s="100">
        <f t="shared" si="0"/>
        <v>18726472</v>
      </c>
      <c r="G5" s="100">
        <f t="shared" si="0"/>
        <v>868704</v>
      </c>
      <c r="H5" s="100">
        <f t="shared" si="0"/>
        <v>4270916</v>
      </c>
      <c r="I5" s="100">
        <f t="shared" si="0"/>
        <v>0</v>
      </c>
      <c r="J5" s="100">
        <f t="shared" si="0"/>
        <v>5139620</v>
      </c>
      <c r="K5" s="100">
        <f t="shared" si="0"/>
        <v>350997</v>
      </c>
      <c r="L5" s="100">
        <f t="shared" si="0"/>
        <v>500000</v>
      </c>
      <c r="M5" s="100">
        <f t="shared" si="0"/>
        <v>1937503</v>
      </c>
      <c r="N5" s="100">
        <f t="shared" si="0"/>
        <v>2788500</v>
      </c>
      <c r="O5" s="100">
        <f t="shared" si="0"/>
        <v>20833</v>
      </c>
      <c r="P5" s="100">
        <f t="shared" si="0"/>
        <v>0</v>
      </c>
      <c r="Q5" s="100">
        <f t="shared" si="0"/>
        <v>27222</v>
      </c>
      <c r="R5" s="100">
        <f t="shared" si="0"/>
        <v>48055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7976175</v>
      </c>
      <c r="X5" s="100">
        <f t="shared" si="0"/>
        <v>9994500</v>
      </c>
      <c r="Y5" s="100">
        <f t="shared" si="0"/>
        <v>-2018325</v>
      </c>
      <c r="Z5" s="137">
        <f>+IF(X5&lt;&gt;0,+(Y5/X5)*100,0)</f>
        <v>-20.194356896292962</v>
      </c>
      <c r="AA5" s="153">
        <f>SUM(AA6:AA8)</f>
        <v>18726472</v>
      </c>
    </row>
    <row r="6" spans="1:27" ht="12.75">
      <c r="A6" s="138" t="s">
        <v>75</v>
      </c>
      <c r="B6" s="136"/>
      <c r="C6" s="155">
        <v>379607</v>
      </c>
      <c r="D6" s="155"/>
      <c r="E6" s="156">
        <v>8371700</v>
      </c>
      <c r="F6" s="60">
        <v>9335529</v>
      </c>
      <c r="G6" s="60">
        <v>868704</v>
      </c>
      <c r="H6" s="60">
        <v>4270916</v>
      </c>
      <c r="I6" s="60"/>
      <c r="J6" s="60">
        <v>5139620</v>
      </c>
      <c r="K6" s="60">
        <v>350997</v>
      </c>
      <c r="L6" s="60">
        <v>500000</v>
      </c>
      <c r="M6" s="60">
        <v>1937503</v>
      </c>
      <c r="N6" s="60">
        <v>2788500</v>
      </c>
      <c r="O6" s="60"/>
      <c r="P6" s="60"/>
      <c r="Q6" s="60"/>
      <c r="R6" s="60"/>
      <c r="S6" s="60"/>
      <c r="T6" s="60"/>
      <c r="U6" s="60"/>
      <c r="V6" s="60"/>
      <c r="W6" s="60">
        <v>7928120</v>
      </c>
      <c r="X6" s="60">
        <v>6507000</v>
      </c>
      <c r="Y6" s="60">
        <v>1421120</v>
      </c>
      <c r="Z6" s="140">
        <v>21.84</v>
      </c>
      <c r="AA6" s="62">
        <v>9335529</v>
      </c>
    </row>
    <row r="7" spans="1:27" ht="12.75">
      <c r="A7" s="138" t="s">
        <v>76</v>
      </c>
      <c r="B7" s="136"/>
      <c r="C7" s="157"/>
      <c r="D7" s="157"/>
      <c r="E7" s="158">
        <v>8100000</v>
      </c>
      <c r="F7" s="159">
        <v>8950000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3375000</v>
      </c>
      <c r="Y7" s="159">
        <v>-3375000</v>
      </c>
      <c r="Z7" s="141">
        <v>-100</v>
      </c>
      <c r="AA7" s="225">
        <v>8950000</v>
      </c>
    </row>
    <row r="8" spans="1:27" ht="12.75">
      <c r="A8" s="138" t="s">
        <v>77</v>
      </c>
      <c r="B8" s="136"/>
      <c r="C8" s="155">
        <v>123280</v>
      </c>
      <c r="D8" s="155"/>
      <c r="E8" s="156">
        <v>50000</v>
      </c>
      <c r="F8" s="60">
        <v>440943</v>
      </c>
      <c r="G8" s="60"/>
      <c r="H8" s="60"/>
      <c r="I8" s="60"/>
      <c r="J8" s="60"/>
      <c r="K8" s="60"/>
      <c r="L8" s="60"/>
      <c r="M8" s="60"/>
      <c r="N8" s="60"/>
      <c r="O8" s="60">
        <v>20833</v>
      </c>
      <c r="P8" s="60"/>
      <c r="Q8" s="60">
        <v>27222</v>
      </c>
      <c r="R8" s="60">
        <v>48055</v>
      </c>
      <c r="S8" s="60"/>
      <c r="T8" s="60"/>
      <c r="U8" s="60"/>
      <c r="V8" s="60"/>
      <c r="W8" s="60">
        <v>48055</v>
      </c>
      <c r="X8" s="60">
        <v>112500</v>
      </c>
      <c r="Y8" s="60">
        <v>-64445</v>
      </c>
      <c r="Z8" s="140">
        <v>-57.28</v>
      </c>
      <c r="AA8" s="62">
        <v>440943</v>
      </c>
    </row>
    <row r="9" spans="1:27" ht="12.75">
      <c r="A9" s="135" t="s">
        <v>78</v>
      </c>
      <c r="B9" s="136"/>
      <c r="C9" s="153">
        <f aca="true" t="shared" si="1" ref="C9:Y9">SUM(C10:C14)</f>
        <v>2902778</v>
      </c>
      <c r="D9" s="153">
        <f>SUM(D10:D14)</f>
        <v>0</v>
      </c>
      <c r="E9" s="154">
        <f t="shared" si="1"/>
        <v>100000</v>
      </c>
      <c r="F9" s="100">
        <f t="shared" si="1"/>
        <v>50000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5263</v>
      </c>
      <c r="R9" s="100">
        <f t="shared" si="1"/>
        <v>5263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5263</v>
      </c>
      <c r="X9" s="100">
        <f t="shared" si="1"/>
        <v>74500</v>
      </c>
      <c r="Y9" s="100">
        <f t="shared" si="1"/>
        <v>-69237</v>
      </c>
      <c r="Z9" s="137">
        <f>+IF(X9&lt;&gt;0,+(Y9/X9)*100,0)</f>
        <v>-92.93557046979866</v>
      </c>
      <c r="AA9" s="102">
        <f>SUM(AA10:AA14)</f>
        <v>50000</v>
      </c>
    </row>
    <row r="10" spans="1:27" ht="12.75">
      <c r="A10" s="138" t="s">
        <v>79</v>
      </c>
      <c r="B10" s="136"/>
      <c r="C10" s="155">
        <v>2902778</v>
      </c>
      <c r="D10" s="155"/>
      <c r="E10" s="156">
        <v>100000</v>
      </c>
      <c r="F10" s="60">
        <v>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5263</v>
      </c>
      <c r="R10" s="60">
        <v>5263</v>
      </c>
      <c r="S10" s="60"/>
      <c r="T10" s="60"/>
      <c r="U10" s="60"/>
      <c r="V10" s="60"/>
      <c r="W10" s="60">
        <v>5263</v>
      </c>
      <c r="X10" s="60">
        <v>74500</v>
      </c>
      <c r="Y10" s="60">
        <v>-69237</v>
      </c>
      <c r="Z10" s="140">
        <v>-92.94</v>
      </c>
      <c r="AA10" s="62">
        <v>50000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22187022</v>
      </c>
      <c r="D15" s="153">
        <f>SUM(D16:D18)</f>
        <v>0</v>
      </c>
      <c r="E15" s="154">
        <f t="shared" si="2"/>
        <v>500000</v>
      </c>
      <c r="F15" s="100">
        <f t="shared" si="2"/>
        <v>520000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291241</v>
      </c>
      <c r="P15" s="100">
        <f t="shared" si="2"/>
        <v>307892</v>
      </c>
      <c r="Q15" s="100">
        <f t="shared" si="2"/>
        <v>3150</v>
      </c>
      <c r="R15" s="100">
        <f t="shared" si="2"/>
        <v>602283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602283</v>
      </c>
      <c r="X15" s="100">
        <f t="shared" si="2"/>
        <v>412200</v>
      </c>
      <c r="Y15" s="100">
        <f t="shared" si="2"/>
        <v>190083</v>
      </c>
      <c r="Z15" s="137">
        <f>+IF(X15&lt;&gt;0,+(Y15/X15)*100,0)</f>
        <v>46.114264919941775</v>
      </c>
      <c r="AA15" s="102">
        <f>SUM(AA16:AA18)</f>
        <v>520000</v>
      </c>
    </row>
    <row r="16" spans="1:27" ht="12.75">
      <c r="A16" s="138" t="s">
        <v>85</v>
      </c>
      <c r="B16" s="136"/>
      <c r="C16" s="155"/>
      <c r="D16" s="155"/>
      <c r="E16" s="156">
        <v>450000</v>
      </c>
      <c r="F16" s="60">
        <v>450000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3150</v>
      </c>
      <c r="R16" s="60">
        <v>3150</v>
      </c>
      <c r="S16" s="60"/>
      <c r="T16" s="60"/>
      <c r="U16" s="60"/>
      <c r="V16" s="60"/>
      <c r="W16" s="60">
        <v>3150</v>
      </c>
      <c r="X16" s="60">
        <v>337500</v>
      </c>
      <c r="Y16" s="60">
        <v>-334350</v>
      </c>
      <c r="Z16" s="140">
        <v>-99.07</v>
      </c>
      <c r="AA16" s="62">
        <v>450000</v>
      </c>
    </row>
    <row r="17" spans="1:27" ht="12.75">
      <c r="A17" s="138" t="s">
        <v>86</v>
      </c>
      <c r="B17" s="136"/>
      <c r="C17" s="155">
        <v>22187022</v>
      </c>
      <c r="D17" s="155"/>
      <c r="E17" s="156">
        <v>50000</v>
      </c>
      <c r="F17" s="60">
        <v>70000</v>
      </c>
      <c r="G17" s="60"/>
      <c r="H17" s="60"/>
      <c r="I17" s="60"/>
      <c r="J17" s="60"/>
      <c r="K17" s="60"/>
      <c r="L17" s="60"/>
      <c r="M17" s="60"/>
      <c r="N17" s="60"/>
      <c r="O17" s="60">
        <v>291241</v>
      </c>
      <c r="P17" s="60">
        <v>307892</v>
      </c>
      <c r="Q17" s="60"/>
      <c r="R17" s="60">
        <v>599133</v>
      </c>
      <c r="S17" s="60"/>
      <c r="T17" s="60"/>
      <c r="U17" s="60"/>
      <c r="V17" s="60"/>
      <c r="W17" s="60">
        <v>599133</v>
      </c>
      <c r="X17" s="60">
        <v>74700</v>
      </c>
      <c r="Y17" s="60">
        <v>524433</v>
      </c>
      <c r="Z17" s="140">
        <v>702.05</v>
      </c>
      <c r="AA17" s="62">
        <v>70000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8100000</v>
      </c>
      <c r="F19" s="100">
        <f t="shared" si="3"/>
        <v>8100000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6075000</v>
      </c>
      <c r="Y19" s="100">
        <f t="shared" si="3"/>
        <v>-6075000</v>
      </c>
      <c r="Z19" s="137">
        <f>+IF(X19&lt;&gt;0,+(Y19/X19)*100,0)</f>
        <v>-100</v>
      </c>
      <c r="AA19" s="102">
        <f>SUM(AA20:AA23)</f>
        <v>8100000</v>
      </c>
    </row>
    <row r="20" spans="1:27" ht="12.75">
      <c r="A20" s="138" t="s">
        <v>89</v>
      </c>
      <c r="B20" s="136"/>
      <c r="C20" s="155"/>
      <c r="D20" s="155"/>
      <c r="E20" s="156">
        <v>8100000</v>
      </c>
      <c r="F20" s="60">
        <v>8100000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6075000</v>
      </c>
      <c r="Y20" s="60">
        <v>-6075000</v>
      </c>
      <c r="Z20" s="140">
        <v>-100</v>
      </c>
      <c r="AA20" s="62">
        <v>8100000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25592687</v>
      </c>
      <c r="D25" s="217">
        <f>+D5+D9+D15+D19+D24</f>
        <v>0</v>
      </c>
      <c r="E25" s="230">
        <f t="shared" si="4"/>
        <v>25221700</v>
      </c>
      <c r="F25" s="219">
        <f t="shared" si="4"/>
        <v>27396472</v>
      </c>
      <c r="G25" s="219">
        <f t="shared" si="4"/>
        <v>868704</v>
      </c>
      <c r="H25" s="219">
        <f t="shared" si="4"/>
        <v>4270916</v>
      </c>
      <c r="I25" s="219">
        <f t="shared" si="4"/>
        <v>0</v>
      </c>
      <c r="J25" s="219">
        <f t="shared" si="4"/>
        <v>5139620</v>
      </c>
      <c r="K25" s="219">
        <f t="shared" si="4"/>
        <v>350997</v>
      </c>
      <c r="L25" s="219">
        <f t="shared" si="4"/>
        <v>500000</v>
      </c>
      <c r="M25" s="219">
        <f t="shared" si="4"/>
        <v>1937503</v>
      </c>
      <c r="N25" s="219">
        <f t="shared" si="4"/>
        <v>2788500</v>
      </c>
      <c r="O25" s="219">
        <f t="shared" si="4"/>
        <v>312074</v>
      </c>
      <c r="P25" s="219">
        <f t="shared" si="4"/>
        <v>307892</v>
      </c>
      <c r="Q25" s="219">
        <f t="shared" si="4"/>
        <v>35635</v>
      </c>
      <c r="R25" s="219">
        <f t="shared" si="4"/>
        <v>655601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8583721</v>
      </c>
      <c r="X25" s="219">
        <f t="shared" si="4"/>
        <v>16556200</v>
      </c>
      <c r="Y25" s="219">
        <f t="shared" si="4"/>
        <v>-7972479</v>
      </c>
      <c r="Z25" s="231">
        <f>+IF(X25&lt;&gt;0,+(Y25/X25)*100,0)</f>
        <v>-48.15403897029512</v>
      </c>
      <c r="AA25" s="232">
        <f>+AA5+AA9+AA15+AA19+AA24</f>
        <v>27396472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22187022</v>
      </c>
      <c r="D28" s="155"/>
      <c r="E28" s="156">
        <v>16121700</v>
      </c>
      <c r="F28" s="60">
        <v>8021700</v>
      </c>
      <c r="G28" s="60">
        <v>868704</v>
      </c>
      <c r="H28" s="60">
        <v>4270916</v>
      </c>
      <c r="I28" s="60"/>
      <c r="J28" s="60">
        <v>5139620</v>
      </c>
      <c r="K28" s="60">
        <v>350997</v>
      </c>
      <c r="L28" s="60">
        <v>500000</v>
      </c>
      <c r="M28" s="60">
        <v>1937503</v>
      </c>
      <c r="N28" s="60">
        <v>2788500</v>
      </c>
      <c r="O28" s="60">
        <v>312074</v>
      </c>
      <c r="P28" s="60">
        <v>307892</v>
      </c>
      <c r="Q28" s="60">
        <v>35635</v>
      </c>
      <c r="R28" s="60">
        <v>655601</v>
      </c>
      <c r="S28" s="60"/>
      <c r="T28" s="60"/>
      <c r="U28" s="60"/>
      <c r="V28" s="60"/>
      <c r="W28" s="60">
        <v>8583721</v>
      </c>
      <c r="X28" s="60">
        <v>12091500</v>
      </c>
      <c r="Y28" s="60">
        <v>-3507779</v>
      </c>
      <c r="Z28" s="140">
        <v>-29.01</v>
      </c>
      <c r="AA28" s="155">
        <v>8021700</v>
      </c>
    </row>
    <row r="29" spans="1:27" ht="12.75">
      <c r="A29" s="234" t="s">
        <v>134</v>
      </c>
      <c r="B29" s="136"/>
      <c r="C29" s="155"/>
      <c r="D29" s="155"/>
      <c r="E29" s="156">
        <v>8200000</v>
      </c>
      <c r="F29" s="60">
        <v>8150000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3447000</v>
      </c>
      <c r="Y29" s="60">
        <v>-3447000</v>
      </c>
      <c r="Z29" s="140">
        <v>-100</v>
      </c>
      <c r="AA29" s="62">
        <v>8150000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22187022</v>
      </c>
      <c r="D32" s="210">
        <f>SUM(D28:D31)</f>
        <v>0</v>
      </c>
      <c r="E32" s="211">
        <f t="shared" si="5"/>
        <v>24321700</v>
      </c>
      <c r="F32" s="77">
        <f t="shared" si="5"/>
        <v>16171700</v>
      </c>
      <c r="G32" s="77">
        <f t="shared" si="5"/>
        <v>868704</v>
      </c>
      <c r="H32" s="77">
        <f t="shared" si="5"/>
        <v>4270916</v>
      </c>
      <c r="I32" s="77">
        <f t="shared" si="5"/>
        <v>0</v>
      </c>
      <c r="J32" s="77">
        <f t="shared" si="5"/>
        <v>5139620</v>
      </c>
      <c r="K32" s="77">
        <f t="shared" si="5"/>
        <v>350997</v>
      </c>
      <c r="L32" s="77">
        <f t="shared" si="5"/>
        <v>500000</v>
      </c>
      <c r="M32" s="77">
        <f t="shared" si="5"/>
        <v>1937503</v>
      </c>
      <c r="N32" s="77">
        <f t="shared" si="5"/>
        <v>2788500</v>
      </c>
      <c r="O32" s="77">
        <f t="shared" si="5"/>
        <v>312074</v>
      </c>
      <c r="P32" s="77">
        <f t="shared" si="5"/>
        <v>307892</v>
      </c>
      <c r="Q32" s="77">
        <f t="shared" si="5"/>
        <v>35635</v>
      </c>
      <c r="R32" s="77">
        <f t="shared" si="5"/>
        <v>655601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8583721</v>
      </c>
      <c r="X32" s="77">
        <f t="shared" si="5"/>
        <v>15538500</v>
      </c>
      <c r="Y32" s="77">
        <f t="shared" si="5"/>
        <v>-6954779</v>
      </c>
      <c r="Z32" s="212">
        <f>+IF(X32&lt;&gt;0,+(Y32/X32)*100,0)</f>
        <v>-44.75836792483187</v>
      </c>
      <c r="AA32" s="79">
        <f>SUM(AA28:AA31)</f>
        <v>16171700</v>
      </c>
    </row>
    <row r="33" spans="1:27" ht="12.75">
      <c r="A33" s="237" t="s">
        <v>51</v>
      </c>
      <c r="B33" s="136" t="s">
        <v>137</v>
      </c>
      <c r="C33" s="155"/>
      <c r="D33" s="155"/>
      <c r="E33" s="156">
        <v>900000</v>
      </c>
      <c r="F33" s="60">
        <v>11224772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11224772</v>
      </c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3405665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1012500</v>
      </c>
      <c r="Y35" s="60">
        <v>-1012500</v>
      </c>
      <c r="Z35" s="140">
        <v>-100</v>
      </c>
      <c r="AA35" s="62"/>
    </row>
    <row r="36" spans="1:27" ht="12.75">
      <c r="A36" s="238" t="s">
        <v>139</v>
      </c>
      <c r="B36" s="149"/>
      <c r="C36" s="222">
        <f aca="true" t="shared" si="6" ref="C36:Y36">SUM(C32:C35)</f>
        <v>25592687</v>
      </c>
      <c r="D36" s="222">
        <f>SUM(D32:D35)</f>
        <v>0</v>
      </c>
      <c r="E36" s="218">
        <f t="shared" si="6"/>
        <v>25221700</v>
      </c>
      <c r="F36" s="220">
        <f t="shared" si="6"/>
        <v>27396472</v>
      </c>
      <c r="G36" s="220">
        <f t="shared" si="6"/>
        <v>868704</v>
      </c>
      <c r="H36" s="220">
        <f t="shared" si="6"/>
        <v>4270916</v>
      </c>
      <c r="I36" s="220">
        <f t="shared" si="6"/>
        <v>0</v>
      </c>
      <c r="J36" s="220">
        <f t="shared" si="6"/>
        <v>5139620</v>
      </c>
      <c r="K36" s="220">
        <f t="shared" si="6"/>
        <v>350997</v>
      </c>
      <c r="L36" s="220">
        <f t="shared" si="6"/>
        <v>500000</v>
      </c>
      <c r="M36" s="220">
        <f t="shared" si="6"/>
        <v>1937503</v>
      </c>
      <c r="N36" s="220">
        <f t="shared" si="6"/>
        <v>2788500</v>
      </c>
      <c r="O36" s="220">
        <f t="shared" si="6"/>
        <v>312074</v>
      </c>
      <c r="P36" s="220">
        <f t="shared" si="6"/>
        <v>307892</v>
      </c>
      <c r="Q36" s="220">
        <f t="shared" si="6"/>
        <v>35635</v>
      </c>
      <c r="R36" s="220">
        <f t="shared" si="6"/>
        <v>655601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8583721</v>
      </c>
      <c r="X36" s="220">
        <f t="shared" si="6"/>
        <v>16551000</v>
      </c>
      <c r="Y36" s="220">
        <f t="shared" si="6"/>
        <v>-7967279</v>
      </c>
      <c r="Z36" s="221">
        <f>+IF(X36&lt;&gt;0,+(Y36/X36)*100,0)</f>
        <v>-48.13774998489517</v>
      </c>
      <c r="AA36" s="239">
        <f>SUM(AA32:AA35)</f>
        <v>27396472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21028481</v>
      </c>
      <c r="D6" s="155"/>
      <c r="E6" s="59">
        <v>29932000</v>
      </c>
      <c r="F6" s="60">
        <v>21053</v>
      </c>
      <c r="G6" s="60">
        <v>30138269</v>
      </c>
      <c r="H6" s="60">
        <v>23440815</v>
      </c>
      <c r="I6" s="60">
        <v>24405697</v>
      </c>
      <c r="J6" s="60">
        <v>24405697</v>
      </c>
      <c r="K6" s="60">
        <v>25213973</v>
      </c>
      <c r="L6" s="60">
        <v>27824291</v>
      </c>
      <c r="M6" s="60">
        <v>31912257</v>
      </c>
      <c r="N6" s="60">
        <v>31912257</v>
      </c>
      <c r="O6" s="60">
        <v>27366095</v>
      </c>
      <c r="P6" s="60">
        <v>28044455</v>
      </c>
      <c r="Q6" s="60">
        <v>32287614</v>
      </c>
      <c r="R6" s="60">
        <v>32287614</v>
      </c>
      <c r="S6" s="60"/>
      <c r="T6" s="60"/>
      <c r="U6" s="60"/>
      <c r="V6" s="60"/>
      <c r="W6" s="60">
        <v>32287614</v>
      </c>
      <c r="X6" s="60">
        <v>15790</v>
      </c>
      <c r="Y6" s="60">
        <v>32271824</v>
      </c>
      <c r="Z6" s="140">
        <v>204381.41</v>
      </c>
      <c r="AA6" s="62">
        <v>21053</v>
      </c>
    </row>
    <row r="7" spans="1:27" ht="12.75">
      <c r="A7" s="249" t="s">
        <v>144</v>
      </c>
      <c r="B7" s="182"/>
      <c r="C7" s="155">
        <v>300000</v>
      </c>
      <c r="D7" s="155"/>
      <c r="E7" s="59">
        <v>300000</v>
      </c>
      <c r="F7" s="60">
        <v>300</v>
      </c>
      <c r="G7" s="60">
        <v>300000</v>
      </c>
      <c r="H7" s="60">
        <v>300000</v>
      </c>
      <c r="I7" s="60">
        <v>300000</v>
      </c>
      <c r="J7" s="60">
        <v>300000</v>
      </c>
      <c r="K7" s="60">
        <v>321611</v>
      </c>
      <c r="L7" s="60">
        <v>321611</v>
      </c>
      <c r="M7" s="60">
        <v>321611</v>
      </c>
      <c r="N7" s="60">
        <v>321611</v>
      </c>
      <c r="O7" s="60">
        <v>321611</v>
      </c>
      <c r="P7" s="60">
        <v>321611</v>
      </c>
      <c r="Q7" s="60">
        <v>321611</v>
      </c>
      <c r="R7" s="60">
        <v>321611</v>
      </c>
      <c r="S7" s="60"/>
      <c r="T7" s="60"/>
      <c r="U7" s="60"/>
      <c r="V7" s="60"/>
      <c r="W7" s="60">
        <v>321611</v>
      </c>
      <c r="X7" s="60">
        <v>225</v>
      </c>
      <c r="Y7" s="60">
        <v>321386</v>
      </c>
      <c r="Z7" s="140">
        <v>142838.22</v>
      </c>
      <c r="AA7" s="62">
        <v>300</v>
      </c>
    </row>
    <row r="8" spans="1:27" ht="12.75">
      <c r="A8" s="249" t="s">
        <v>145</v>
      </c>
      <c r="B8" s="182"/>
      <c r="C8" s="155">
        <v>12824302</v>
      </c>
      <c r="D8" s="155"/>
      <c r="E8" s="59">
        <v>22669000</v>
      </c>
      <c r="F8" s="60">
        <v>22670</v>
      </c>
      <c r="G8" s="60">
        <v>12571283</v>
      </c>
      <c r="H8" s="60">
        <v>13946496</v>
      </c>
      <c r="I8" s="60">
        <v>12872069</v>
      </c>
      <c r="J8" s="60">
        <v>12872069</v>
      </c>
      <c r="K8" s="60">
        <v>8341090</v>
      </c>
      <c r="L8" s="60">
        <v>9401937</v>
      </c>
      <c r="M8" s="60">
        <v>10727359</v>
      </c>
      <c r="N8" s="60">
        <v>10727359</v>
      </c>
      <c r="O8" s="60">
        <v>11909338</v>
      </c>
      <c r="P8" s="60">
        <v>12735965</v>
      </c>
      <c r="Q8" s="60">
        <v>13138291</v>
      </c>
      <c r="R8" s="60">
        <v>13138291</v>
      </c>
      <c r="S8" s="60"/>
      <c r="T8" s="60"/>
      <c r="U8" s="60"/>
      <c r="V8" s="60"/>
      <c r="W8" s="60">
        <v>13138291</v>
      </c>
      <c r="X8" s="60">
        <v>17003</v>
      </c>
      <c r="Y8" s="60">
        <v>13121288</v>
      </c>
      <c r="Z8" s="140">
        <v>77170.43</v>
      </c>
      <c r="AA8" s="62">
        <v>22670</v>
      </c>
    </row>
    <row r="9" spans="1:27" ht="12.75">
      <c r="A9" s="249" t="s">
        <v>146</v>
      </c>
      <c r="B9" s="182"/>
      <c r="C9" s="155">
        <v>4787679</v>
      </c>
      <c r="D9" s="155"/>
      <c r="E9" s="59">
        <v>1200000</v>
      </c>
      <c r="F9" s="60">
        <v>1200</v>
      </c>
      <c r="G9" s="60">
        <v>437252</v>
      </c>
      <c r="H9" s="60">
        <v>503204</v>
      </c>
      <c r="I9" s="60">
        <v>175601</v>
      </c>
      <c r="J9" s="60">
        <v>175601</v>
      </c>
      <c r="K9" s="60">
        <v>136893</v>
      </c>
      <c r="L9" s="60">
        <v>101300</v>
      </c>
      <c r="M9" s="60">
        <v>102710</v>
      </c>
      <c r="N9" s="60">
        <v>102710</v>
      </c>
      <c r="O9" s="60">
        <v>126492</v>
      </c>
      <c r="P9" s="60">
        <v>112931</v>
      </c>
      <c r="Q9" s="60">
        <v>106539</v>
      </c>
      <c r="R9" s="60">
        <v>106539</v>
      </c>
      <c r="S9" s="60"/>
      <c r="T9" s="60"/>
      <c r="U9" s="60"/>
      <c r="V9" s="60"/>
      <c r="W9" s="60">
        <v>106539</v>
      </c>
      <c r="X9" s="60">
        <v>900</v>
      </c>
      <c r="Y9" s="60">
        <v>105639</v>
      </c>
      <c r="Z9" s="140">
        <v>11737.67</v>
      </c>
      <c r="AA9" s="62">
        <v>1200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38940462</v>
      </c>
      <c r="D12" s="168">
        <f>SUM(D6:D11)</f>
        <v>0</v>
      </c>
      <c r="E12" s="72">
        <f t="shared" si="0"/>
        <v>54101000</v>
      </c>
      <c r="F12" s="73">
        <f t="shared" si="0"/>
        <v>45223</v>
      </c>
      <c r="G12" s="73">
        <f t="shared" si="0"/>
        <v>43446804</v>
      </c>
      <c r="H12" s="73">
        <f t="shared" si="0"/>
        <v>38190515</v>
      </c>
      <c r="I12" s="73">
        <f t="shared" si="0"/>
        <v>37753367</v>
      </c>
      <c r="J12" s="73">
        <f t="shared" si="0"/>
        <v>37753367</v>
      </c>
      <c r="K12" s="73">
        <f t="shared" si="0"/>
        <v>34013567</v>
      </c>
      <c r="L12" s="73">
        <f t="shared" si="0"/>
        <v>37649139</v>
      </c>
      <c r="M12" s="73">
        <f t="shared" si="0"/>
        <v>43063937</v>
      </c>
      <c r="N12" s="73">
        <f t="shared" si="0"/>
        <v>43063937</v>
      </c>
      <c r="O12" s="73">
        <f t="shared" si="0"/>
        <v>39723536</v>
      </c>
      <c r="P12" s="73">
        <f t="shared" si="0"/>
        <v>41214962</v>
      </c>
      <c r="Q12" s="73">
        <f t="shared" si="0"/>
        <v>45854055</v>
      </c>
      <c r="R12" s="73">
        <f t="shared" si="0"/>
        <v>45854055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45854055</v>
      </c>
      <c r="X12" s="73">
        <f t="shared" si="0"/>
        <v>33918</v>
      </c>
      <c r="Y12" s="73">
        <f t="shared" si="0"/>
        <v>45820137</v>
      </c>
      <c r="Z12" s="170">
        <f>+IF(X12&lt;&gt;0,+(Y12/X12)*100,0)</f>
        <v>135090.91632761364</v>
      </c>
      <c r="AA12" s="74">
        <f>SUM(AA6:AA11)</f>
        <v>45223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43202739</v>
      </c>
      <c r="D17" s="155"/>
      <c r="E17" s="59">
        <v>41237000</v>
      </c>
      <c r="F17" s="60">
        <v>41236</v>
      </c>
      <c r="G17" s="60">
        <v>42982792</v>
      </c>
      <c r="H17" s="60">
        <v>42982792</v>
      </c>
      <c r="I17" s="60">
        <v>42982792</v>
      </c>
      <c r="J17" s="60">
        <v>42982792</v>
      </c>
      <c r="K17" s="60">
        <v>42982792</v>
      </c>
      <c r="L17" s="60">
        <v>42982792</v>
      </c>
      <c r="M17" s="60">
        <v>42982792</v>
      </c>
      <c r="N17" s="60">
        <v>42982792</v>
      </c>
      <c r="O17" s="60">
        <v>42982792</v>
      </c>
      <c r="P17" s="60">
        <v>42982792</v>
      </c>
      <c r="Q17" s="60">
        <v>43202739</v>
      </c>
      <c r="R17" s="60">
        <v>43202739</v>
      </c>
      <c r="S17" s="60"/>
      <c r="T17" s="60"/>
      <c r="U17" s="60"/>
      <c r="V17" s="60"/>
      <c r="W17" s="60">
        <v>43202739</v>
      </c>
      <c r="X17" s="60">
        <v>30927</v>
      </c>
      <c r="Y17" s="60">
        <v>43171812</v>
      </c>
      <c r="Z17" s="140">
        <v>139592.63</v>
      </c>
      <c r="AA17" s="62">
        <v>41236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91854633</v>
      </c>
      <c r="D19" s="155"/>
      <c r="E19" s="59">
        <v>109116000</v>
      </c>
      <c r="F19" s="60">
        <v>118239</v>
      </c>
      <c r="G19" s="60">
        <v>89736768</v>
      </c>
      <c r="H19" s="60">
        <v>93542370</v>
      </c>
      <c r="I19" s="60">
        <v>93797881</v>
      </c>
      <c r="J19" s="60">
        <v>93797881</v>
      </c>
      <c r="K19" s="60">
        <v>94285241</v>
      </c>
      <c r="L19" s="60">
        <v>95070716</v>
      </c>
      <c r="M19" s="60">
        <v>97036322</v>
      </c>
      <c r="N19" s="60">
        <v>97036322</v>
      </c>
      <c r="O19" s="60">
        <v>97348396</v>
      </c>
      <c r="P19" s="60">
        <v>97656289</v>
      </c>
      <c r="Q19" s="60">
        <v>101785952</v>
      </c>
      <c r="R19" s="60">
        <v>101785952</v>
      </c>
      <c r="S19" s="60"/>
      <c r="T19" s="60"/>
      <c r="U19" s="60"/>
      <c r="V19" s="60"/>
      <c r="W19" s="60">
        <v>101785952</v>
      </c>
      <c r="X19" s="60">
        <v>88679</v>
      </c>
      <c r="Y19" s="60">
        <v>101697273</v>
      </c>
      <c r="Z19" s="140">
        <v>114680.22</v>
      </c>
      <c r="AA19" s="62">
        <v>118239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1190582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304315</v>
      </c>
      <c r="D22" s="155"/>
      <c r="E22" s="59">
        <v>159000</v>
      </c>
      <c r="F22" s="60">
        <v>1648</v>
      </c>
      <c r="G22" s="60">
        <v>304315</v>
      </c>
      <c r="H22" s="60">
        <v>304315</v>
      </c>
      <c r="I22" s="60">
        <v>1075602</v>
      </c>
      <c r="J22" s="60">
        <v>1075602</v>
      </c>
      <c r="K22" s="60">
        <v>1075602</v>
      </c>
      <c r="L22" s="60">
        <v>331293</v>
      </c>
      <c r="M22" s="60">
        <v>331293</v>
      </c>
      <c r="N22" s="60">
        <v>331293</v>
      </c>
      <c r="O22" s="60">
        <v>1178686</v>
      </c>
      <c r="P22" s="60">
        <v>1178686</v>
      </c>
      <c r="Q22" s="60">
        <v>1178686</v>
      </c>
      <c r="R22" s="60">
        <v>1178686</v>
      </c>
      <c r="S22" s="60"/>
      <c r="T22" s="60"/>
      <c r="U22" s="60"/>
      <c r="V22" s="60"/>
      <c r="W22" s="60">
        <v>1178686</v>
      </c>
      <c r="X22" s="60">
        <v>1236</v>
      </c>
      <c r="Y22" s="60">
        <v>1177450</v>
      </c>
      <c r="Z22" s="140">
        <v>95262.94</v>
      </c>
      <c r="AA22" s="62">
        <v>1648</v>
      </c>
    </row>
    <row r="23" spans="1:27" ht="12.75">
      <c r="A23" s="249" t="s">
        <v>158</v>
      </c>
      <c r="B23" s="182"/>
      <c r="C23" s="155"/>
      <c r="D23" s="155"/>
      <c r="E23" s="59">
        <v>1490000</v>
      </c>
      <c r="F23" s="60">
        <v>1490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1118</v>
      </c>
      <c r="Y23" s="159">
        <v>-1118</v>
      </c>
      <c r="Z23" s="141">
        <v>-100</v>
      </c>
      <c r="AA23" s="225">
        <v>1490</v>
      </c>
    </row>
    <row r="24" spans="1:27" ht="12.75">
      <c r="A24" s="250" t="s">
        <v>57</v>
      </c>
      <c r="B24" s="253"/>
      <c r="C24" s="168">
        <f aca="true" t="shared" si="1" ref="C24:Y24">SUM(C15:C23)</f>
        <v>136552269</v>
      </c>
      <c r="D24" s="168">
        <f>SUM(D15:D23)</f>
        <v>0</v>
      </c>
      <c r="E24" s="76">
        <f t="shared" si="1"/>
        <v>152002000</v>
      </c>
      <c r="F24" s="77">
        <f t="shared" si="1"/>
        <v>162613</v>
      </c>
      <c r="G24" s="77">
        <f t="shared" si="1"/>
        <v>133023875</v>
      </c>
      <c r="H24" s="77">
        <f t="shared" si="1"/>
        <v>136829477</v>
      </c>
      <c r="I24" s="77">
        <f t="shared" si="1"/>
        <v>137856275</v>
      </c>
      <c r="J24" s="77">
        <f t="shared" si="1"/>
        <v>137856275</v>
      </c>
      <c r="K24" s="77">
        <f t="shared" si="1"/>
        <v>138343635</v>
      </c>
      <c r="L24" s="77">
        <f t="shared" si="1"/>
        <v>138384801</v>
      </c>
      <c r="M24" s="77">
        <f t="shared" si="1"/>
        <v>140350407</v>
      </c>
      <c r="N24" s="77">
        <f t="shared" si="1"/>
        <v>140350407</v>
      </c>
      <c r="O24" s="77">
        <f t="shared" si="1"/>
        <v>141509874</v>
      </c>
      <c r="P24" s="77">
        <f t="shared" si="1"/>
        <v>141817767</v>
      </c>
      <c r="Q24" s="77">
        <f t="shared" si="1"/>
        <v>146167377</v>
      </c>
      <c r="R24" s="77">
        <f t="shared" si="1"/>
        <v>146167377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146167377</v>
      </c>
      <c r="X24" s="77">
        <f t="shared" si="1"/>
        <v>121960</v>
      </c>
      <c r="Y24" s="77">
        <f t="shared" si="1"/>
        <v>146045417</v>
      </c>
      <c r="Z24" s="212">
        <f>+IF(X24&lt;&gt;0,+(Y24/X24)*100,0)</f>
        <v>119748.62003935716</v>
      </c>
      <c r="AA24" s="79">
        <f>SUM(AA15:AA23)</f>
        <v>162613</v>
      </c>
    </row>
    <row r="25" spans="1:27" ht="12.75">
      <c r="A25" s="250" t="s">
        <v>159</v>
      </c>
      <c r="B25" s="251"/>
      <c r="C25" s="168">
        <f aca="true" t="shared" si="2" ref="C25:Y25">+C12+C24</f>
        <v>175492731</v>
      </c>
      <c r="D25" s="168">
        <f>+D12+D24</f>
        <v>0</v>
      </c>
      <c r="E25" s="72">
        <f t="shared" si="2"/>
        <v>206103000</v>
      </c>
      <c r="F25" s="73">
        <f t="shared" si="2"/>
        <v>207836</v>
      </c>
      <c r="G25" s="73">
        <f t="shared" si="2"/>
        <v>176470679</v>
      </c>
      <c r="H25" s="73">
        <f t="shared" si="2"/>
        <v>175019992</v>
      </c>
      <c r="I25" s="73">
        <f t="shared" si="2"/>
        <v>175609642</v>
      </c>
      <c r="J25" s="73">
        <f t="shared" si="2"/>
        <v>175609642</v>
      </c>
      <c r="K25" s="73">
        <f t="shared" si="2"/>
        <v>172357202</v>
      </c>
      <c r="L25" s="73">
        <f t="shared" si="2"/>
        <v>176033940</v>
      </c>
      <c r="M25" s="73">
        <f t="shared" si="2"/>
        <v>183414344</v>
      </c>
      <c r="N25" s="73">
        <f t="shared" si="2"/>
        <v>183414344</v>
      </c>
      <c r="O25" s="73">
        <f t="shared" si="2"/>
        <v>181233410</v>
      </c>
      <c r="P25" s="73">
        <f t="shared" si="2"/>
        <v>183032729</v>
      </c>
      <c r="Q25" s="73">
        <f t="shared" si="2"/>
        <v>192021432</v>
      </c>
      <c r="R25" s="73">
        <f t="shared" si="2"/>
        <v>192021432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192021432</v>
      </c>
      <c r="X25" s="73">
        <f t="shared" si="2"/>
        <v>155878</v>
      </c>
      <c r="Y25" s="73">
        <f t="shared" si="2"/>
        <v>191865554</v>
      </c>
      <c r="Z25" s="170">
        <f>+IF(X25&lt;&gt;0,+(Y25/X25)*100,0)</f>
        <v>123087.00008981382</v>
      </c>
      <c r="AA25" s="74">
        <f>+AA12+AA24</f>
        <v>207836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61976</v>
      </c>
      <c r="D30" s="155"/>
      <c r="E30" s="59">
        <v>52000</v>
      </c>
      <c r="F30" s="60">
        <v>52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39</v>
      </c>
      <c r="Y30" s="60">
        <v>-39</v>
      </c>
      <c r="Z30" s="140">
        <v>-100</v>
      </c>
      <c r="AA30" s="62">
        <v>52</v>
      </c>
    </row>
    <row r="31" spans="1:27" ht="12.75">
      <c r="A31" s="249" t="s">
        <v>163</v>
      </c>
      <c r="B31" s="182"/>
      <c r="C31" s="155">
        <v>164487</v>
      </c>
      <c r="D31" s="155"/>
      <c r="E31" s="59">
        <v>189000</v>
      </c>
      <c r="F31" s="60">
        <v>190</v>
      </c>
      <c r="G31" s="60">
        <v>164487</v>
      </c>
      <c r="H31" s="60">
        <v>162228</v>
      </c>
      <c r="I31" s="60">
        <v>162228</v>
      </c>
      <c r="J31" s="60">
        <v>162228</v>
      </c>
      <c r="K31" s="60">
        <v>162228</v>
      </c>
      <c r="L31" s="60">
        <v>162228</v>
      </c>
      <c r="M31" s="60">
        <v>164044</v>
      </c>
      <c r="N31" s="60">
        <v>164044</v>
      </c>
      <c r="O31" s="60">
        <v>164044</v>
      </c>
      <c r="P31" s="60">
        <v>163301</v>
      </c>
      <c r="Q31" s="60">
        <v>165118</v>
      </c>
      <c r="R31" s="60">
        <v>165118</v>
      </c>
      <c r="S31" s="60"/>
      <c r="T31" s="60"/>
      <c r="U31" s="60"/>
      <c r="V31" s="60"/>
      <c r="W31" s="60">
        <v>165118</v>
      </c>
      <c r="X31" s="60">
        <v>143</v>
      </c>
      <c r="Y31" s="60">
        <v>164975</v>
      </c>
      <c r="Z31" s="140">
        <v>115367.13</v>
      </c>
      <c r="AA31" s="62">
        <v>190</v>
      </c>
    </row>
    <row r="32" spans="1:27" ht="12.75">
      <c r="A32" s="249" t="s">
        <v>164</v>
      </c>
      <c r="B32" s="182"/>
      <c r="C32" s="155">
        <v>16239613</v>
      </c>
      <c r="D32" s="155"/>
      <c r="E32" s="59">
        <v>6337000</v>
      </c>
      <c r="F32" s="60">
        <v>6337</v>
      </c>
      <c r="G32" s="60">
        <v>11118436</v>
      </c>
      <c r="H32" s="60">
        <v>7247946</v>
      </c>
      <c r="I32" s="60">
        <v>9438417</v>
      </c>
      <c r="J32" s="60">
        <v>9438417</v>
      </c>
      <c r="K32" s="60">
        <v>8566276</v>
      </c>
      <c r="L32" s="60">
        <v>15230643</v>
      </c>
      <c r="M32" s="60">
        <v>15468088</v>
      </c>
      <c r="N32" s="60">
        <v>15468088</v>
      </c>
      <c r="O32" s="60">
        <v>15292005</v>
      </c>
      <c r="P32" s="60">
        <v>18706864</v>
      </c>
      <c r="Q32" s="60">
        <v>19882460</v>
      </c>
      <c r="R32" s="60">
        <v>19882460</v>
      </c>
      <c r="S32" s="60"/>
      <c r="T32" s="60"/>
      <c r="U32" s="60"/>
      <c r="V32" s="60"/>
      <c r="W32" s="60">
        <v>19882460</v>
      </c>
      <c r="X32" s="60">
        <v>4753</v>
      </c>
      <c r="Y32" s="60">
        <v>19877707</v>
      </c>
      <c r="Z32" s="140">
        <v>418213.91</v>
      </c>
      <c r="AA32" s="62">
        <v>6337</v>
      </c>
    </row>
    <row r="33" spans="1:27" ht="12.75">
      <c r="A33" s="249" t="s">
        <v>165</v>
      </c>
      <c r="B33" s="182"/>
      <c r="C33" s="155">
        <v>1771507</v>
      </c>
      <c r="D33" s="155"/>
      <c r="E33" s="59"/>
      <c r="F33" s="60"/>
      <c r="G33" s="60">
        <v>1771507</v>
      </c>
      <c r="H33" s="60">
        <v>1748492</v>
      </c>
      <c r="I33" s="60">
        <v>1748492</v>
      </c>
      <c r="J33" s="60">
        <v>1748492</v>
      </c>
      <c r="K33" s="60">
        <v>1694992</v>
      </c>
      <c r="L33" s="60">
        <v>1687318</v>
      </c>
      <c r="M33" s="60">
        <v>1353764</v>
      </c>
      <c r="N33" s="60">
        <v>1353764</v>
      </c>
      <c r="O33" s="60">
        <v>1353764</v>
      </c>
      <c r="P33" s="60">
        <v>1353764</v>
      </c>
      <c r="Q33" s="60">
        <v>1353764</v>
      </c>
      <c r="R33" s="60">
        <v>1353764</v>
      </c>
      <c r="S33" s="60"/>
      <c r="T33" s="60"/>
      <c r="U33" s="60"/>
      <c r="V33" s="60"/>
      <c r="W33" s="60">
        <v>1353764</v>
      </c>
      <c r="X33" s="60"/>
      <c r="Y33" s="60">
        <v>1353764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18237583</v>
      </c>
      <c r="D34" s="168">
        <f>SUM(D29:D33)</f>
        <v>0</v>
      </c>
      <c r="E34" s="72">
        <f t="shared" si="3"/>
        <v>6578000</v>
      </c>
      <c r="F34" s="73">
        <f t="shared" si="3"/>
        <v>6579</v>
      </c>
      <c r="G34" s="73">
        <f t="shared" si="3"/>
        <v>13054430</v>
      </c>
      <c r="H34" s="73">
        <f t="shared" si="3"/>
        <v>9158666</v>
      </c>
      <c r="I34" s="73">
        <f t="shared" si="3"/>
        <v>11349137</v>
      </c>
      <c r="J34" s="73">
        <f t="shared" si="3"/>
        <v>11349137</v>
      </c>
      <c r="K34" s="73">
        <f t="shared" si="3"/>
        <v>10423496</v>
      </c>
      <c r="L34" s="73">
        <f t="shared" si="3"/>
        <v>17080189</v>
      </c>
      <c r="M34" s="73">
        <f t="shared" si="3"/>
        <v>16985896</v>
      </c>
      <c r="N34" s="73">
        <f t="shared" si="3"/>
        <v>16985896</v>
      </c>
      <c r="O34" s="73">
        <f t="shared" si="3"/>
        <v>16809813</v>
      </c>
      <c r="P34" s="73">
        <f t="shared" si="3"/>
        <v>20223929</v>
      </c>
      <c r="Q34" s="73">
        <f t="shared" si="3"/>
        <v>21401342</v>
      </c>
      <c r="R34" s="73">
        <f t="shared" si="3"/>
        <v>21401342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21401342</v>
      </c>
      <c r="X34" s="73">
        <f t="shared" si="3"/>
        <v>4935</v>
      </c>
      <c r="Y34" s="73">
        <f t="shared" si="3"/>
        <v>21396407</v>
      </c>
      <c r="Z34" s="170">
        <f>+IF(X34&lt;&gt;0,+(Y34/X34)*100,0)</f>
        <v>433564.47821681865</v>
      </c>
      <c r="AA34" s="74">
        <f>SUM(AA29:AA33)</f>
        <v>6579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745846</v>
      </c>
      <c r="D37" s="155"/>
      <c r="E37" s="59">
        <v>703000</v>
      </c>
      <c r="F37" s="60">
        <v>703</v>
      </c>
      <c r="G37" s="60">
        <v>807822</v>
      </c>
      <c r="H37" s="60">
        <v>807822</v>
      </c>
      <c r="I37" s="60">
        <v>807822</v>
      </c>
      <c r="J37" s="60">
        <v>807822</v>
      </c>
      <c r="K37" s="60">
        <v>807822</v>
      </c>
      <c r="L37" s="60">
        <v>807822</v>
      </c>
      <c r="M37" s="60">
        <v>777960</v>
      </c>
      <c r="N37" s="60">
        <v>777960</v>
      </c>
      <c r="O37" s="60">
        <v>777960</v>
      </c>
      <c r="P37" s="60">
        <v>777960</v>
      </c>
      <c r="Q37" s="60">
        <v>777960</v>
      </c>
      <c r="R37" s="60">
        <v>777960</v>
      </c>
      <c r="S37" s="60"/>
      <c r="T37" s="60"/>
      <c r="U37" s="60"/>
      <c r="V37" s="60"/>
      <c r="W37" s="60">
        <v>777960</v>
      </c>
      <c r="X37" s="60">
        <v>527</v>
      </c>
      <c r="Y37" s="60">
        <v>777433</v>
      </c>
      <c r="Z37" s="140">
        <v>147520.49</v>
      </c>
      <c r="AA37" s="62">
        <v>703</v>
      </c>
    </row>
    <row r="38" spans="1:27" ht="12.75">
      <c r="A38" s="249" t="s">
        <v>165</v>
      </c>
      <c r="B38" s="182"/>
      <c r="C38" s="155">
        <v>7975560</v>
      </c>
      <c r="D38" s="155"/>
      <c r="E38" s="59">
        <v>9981000</v>
      </c>
      <c r="F38" s="60">
        <v>9999</v>
      </c>
      <c r="G38" s="60">
        <v>10834560</v>
      </c>
      <c r="H38" s="60">
        <v>10834560</v>
      </c>
      <c r="I38" s="60">
        <v>10834560</v>
      </c>
      <c r="J38" s="60">
        <v>10834560</v>
      </c>
      <c r="K38" s="60">
        <v>10834560</v>
      </c>
      <c r="L38" s="60">
        <v>10825827</v>
      </c>
      <c r="M38" s="60">
        <v>10825827</v>
      </c>
      <c r="N38" s="60">
        <v>10825827</v>
      </c>
      <c r="O38" s="60">
        <v>10825827</v>
      </c>
      <c r="P38" s="60">
        <v>10825827</v>
      </c>
      <c r="Q38" s="60">
        <v>10825827</v>
      </c>
      <c r="R38" s="60">
        <v>10825827</v>
      </c>
      <c r="S38" s="60"/>
      <c r="T38" s="60"/>
      <c r="U38" s="60"/>
      <c r="V38" s="60"/>
      <c r="W38" s="60">
        <v>10825827</v>
      </c>
      <c r="X38" s="60">
        <v>7499</v>
      </c>
      <c r="Y38" s="60">
        <v>10818328</v>
      </c>
      <c r="Z38" s="140">
        <v>144263.61</v>
      </c>
      <c r="AA38" s="62">
        <v>9999</v>
      </c>
    </row>
    <row r="39" spans="1:27" ht="12.75">
      <c r="A39" s="250" t="s">
        <v>59</v>
      </c>
      <c r="B39" s="253"/>
      <c r="C39" s="168">
        <f aca="true" t="shared" si="4" ref="C39:Y39">SUM(C37:C38)</f>
        <v>8721406</v>
      </c>
      <c r="D39" s="168">
        <f>SUM(D37:D38)</f>
        <v>0</v>
      </c>
      <c r="E39" s="76">
        <f t="shared" si="4"/>
        <v>10684000</v>
      </c>
      <c r="F39" s="77">
        <f t="shared" si="4"/>
        <v>10702</v>
      </c>
      <c r="G39" s="77">
        <f t="shared" si="4"/>
        <v>11642382</v>
      </c>
      <c r="H39" s="77">
        <f t="shared" si="4"/>
        <v>11642382</v>
      </c>
      <c r="I39" s="77">
        <f t="shared" si="4"/>
        <v>11642382</v>
      </c>
      <c r="J39" s="77">
        <f t="shared" si="4"/>
        <v>11642382</v>
      </c>
      <c r="K39" s="77">
        <f t="shared" si="4"/>
        <v>11642382</v>
      </c>
      <c r="L39" s="77">
        <f t="shared" si="4"/>
        <v>11633649</v>
      </c>
      <c r="M39" s="77">
        <f t="shared" si="4"/>
        <v>11603787</v>
      </c>
      <c r="N39" s="77">
        <f t="shared" si="4"/>
        <v>11603787</v>
      </c>
      <c r="O39" s="77">
        <f t="shared" si="4"/>
        <v>11603787</v>
      </c>
      <c r="P39" s="77">
        <f t="shared" si="4"/>
        <v>11603787</v>
      </c>
      <c r="Q39" s="77">
        <f t="shared" si="4"/>
        <v>11603787</v>
      </c>
      <c r="R39" s="77">
        <f t="shared" si="4"/>
        <v>11603787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11603787</v>
      </c>
      <c r="X39" s="77">
        <f t="shared" si="4"/>
        <v>8026</v>
      </c>
      <c r="Y39" s="77">
        <f t="shared" si="4"/>
        <v>11595761</v>
      </c>
      <c r="Z39" s="212">
        <f>+IF(X39&lt;&gt;0,+(Y39/X39)*100,0)</f>
        <v>144477.4607525542</v>
      </c>
      <c r="AA39" s="79">
        <f>SUM(AA37:AA38)</f>
        <v>10702</v>
      </c>
    </row>
    <row r="40" spans="1:27" ht="12.75">
      <c r="A40" s="250" t="s">
        <v>167</v>
      </c>
      <c r="B40" s="251"/>
      <c r="C40" s="168">
        <f aca="true" t="shared" si="5" ref="C40:Y40">+C34+C39</f>
        <v>26958989</v>
      </c>
      <c r="D40" s="168">
        <f>+D34+D39</f>
        <v>0</v>
      </c>
      <c r="E40" s="72">
        <f t="shared" si="5"/>
        <v>17262000</v>
      </c>
      <c r="F40" s="73">
        <f t="shared" si="5"/>
        <v>17281</v>
      </c>
      <c r="G40" s="73">
        <f t="shared" si="5"/>
        <v>24696812</v>
      </c>
      <c r="H40" s="73">
        <f t="shared" si="5"/>
        <v>20801048</v>
      </c>
      <c r="I40" s="73">
        <f t="shared" si="5"/>
        <v>22991519</v>
      </c>
      <c r="J40" s="73">
        <f t="shared" si="5"/>
        <v>22991519</v>
      </c>
      <c r="K40" s="73">
        <f t="shared" si="5"/>
        <v>22065878</v>
      </c>
      <c r="L40" s="73">
        <f t="shared" si="5"/>
        <v>28713838</v>
      </c>
      <c r="M40" s="73">
        <f t="shared" si="5"/>
        <v>28589683</v>
      </c>
      <c r="N40" s="73">
        <f t="shared" si="5"/>
        <v>28589683</v>
      </c>
      <c r="O40" s="73">
        <f t="shared" si="5"/>
        <v>28413600</v>
      </c>
      <c r="P40" s="73">
        <f t="shared" si="5"/>
        <v>31827716</v>
      </c>
      <c r="Q40" s="73">
        <f t="shared" si="5"/>
        <v>33005129</v>
      </c>
      <c r="R40" s="73">
        <f t="shared" si="5"/>
        <v>33005129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33005129</v>
      </c>
      <c r="X40" s="73">
        <f t="shared" si="5"/>
        <v>12961</v>
      </c>
      <c r="Y40" s="73">
        <f t="shared" si="5"/>
        <v>32992168</v>
      </c>
      <c r="Z40" s="170">
        <f>+IF(X40&lt;&gt;0,+(Y40/X40)*100,0)</f>
        <v>254549.55636139188</v>
      </c>
      <c r="AA40" s="74">
        <f>+AA34+AA39</f>
        <v>17281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148533742</v>
      </c>
      <c r="D42" s="257">
        <f>+D25-D40</f>
        <v>0</v>
      </c>
      <c r="E42" s="258">
        <f t="shared" si="6"/>
        <v>188841000</v>
      </c>
      <c r="F42" s="259">
        <f t="shared" si="6"/>
        <v>190555</v>
      </c>
      <c r="G42" s="259">
        <f t="shared" si="6"/>
        <v>151773867</v>
      </c>
      <c r="H42" s="259">
        <f t="shared" si="6"/>
        <v>154218944</v>
      </c>
      <c r="I42" s="259">
        <f t="shared" si="6"/>
        <v>152618123</v>
      </c>
      <c r="J42" s="259">
        <f t="shared" si="6"/>
        <v>152618123</v>
      </c>
      <c r="K42" s="259">
        <f t="shared" si="6"/>
        <v>150291324</v>
      </c>
      <c r="L42" s="259">
        <f t="shared" si="6"/>
        <v>147320102</v>
      </c>
      <c r="M42" s="259">
        <f t="shared" si="6"/>
        <v>154824661</v>
      </c>
      <c r="N42" s="259">
        <f t="shared" si="6"/>
        <v>154824661</v>
      </c>
      <c r="O42" s="259">
        <f t="shared" si="6"/>
        <v>152819810</v>
      </c>
      <c r="P42" s="259">
        <f t="shared" si="6"/>
        <v>151205013</v>
      </c>
      <c r="Q42" s="259">
        <f t="shared" si="6"/>
        <v>159016303</v>
      </c>
      <c r="R42" s="259">
        <f t="shared" si="6"/>
        <v>159016303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159016303</v>
      </c>
      <c r="X42" s="259">
        <f t="shared" si="6"/>
        <v>142917</v>
      </c>
      <c r="Y42" s="259">
        <f t="shared" si="6"/>
        <v>158873386</v>
      </c>
      <c r="Z42" s="260">
        <f>+IF(X42&lt;&gt;0,+(Y42/X42)*100,0)</f>
        <v>111164.79215208828</v>
      </c>
      <c r="AA42" s="261">
        <f>+AA25-AA40</f>
        <v>190555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148533742</v>
      </c>
      <c r="D45" s="155"/>
      <c r="E45" s="59">
        <v>188841000</v>
      </c>
      <c r="F45" s="60">
        <v>190555</v>
      </c>
      <c r="G45" s="60">
        <v>151773867</v>
      </c>
      <c r="H45" s="60">
        <v>154218944</v>
      </c>
      <c r="I45" s="60">
        <v>152618123</v>
      </c>
      <c r="J45" s="60">
        <v>152618123</v>
      </c>
      <c r="K45" s="60">
        <v>150291324</v>
      </c>
      <c r="L45" s="60">
        <v>147320102</v>
      </c>
      <c r="M45" s="60">
        <v>154824661</v>
      </c>
      <c r="N45" s="60">
        <v>154824661</v>
      </c>
      <c r="O45" s="60">
        <v>152819810</v>
      </c>
      <c r="P45" s="60">
        <v>151205013</v>
      </c>
      <c r="Q45" s="60">
        <v>159016303</v>
      </c>
      <c r="R45" s="60">
        <v>159016303</v>
      </c>
      <c r="S45" s="60"/>
      <c r="T45" s="60"/>
      <c r="U45" s="60"/>
      <c r="V45" s="60"/>
      <c r="W45" s="60">
        <v>159016303</v>
      </c>
      <c r="X45" s="60">
        <v>142916</v>
      </c>
      <c r="Y45" s="60">
        <v>158873387</v>
      </c>
      <c r="Z45" s="139">
        <v>111165.57</v>
      </c>
      <c r="AA45" s="62">
        <v>190555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148533742</v>
      </c>
      <c r="D48" s="217">
        <f>SUM(D45:D47)</f>
        <v>0</v>
      </c>
      <c r="E48" s="264">
        <f t="shared" si="7"/>
        <v>188841000</v>
      </c>
      <c r="F48" s="219">
        <f t="shared" si="7"/>
        <v>190555</v>
      </c>
      <c r="G48" s="219">
        <f t="shared" si="7"/>
        <v>151773867</v>
      </c>
      <c r="H48" s="219">
        <f t="shared" si="7"/>
        <v>154218944</v>
      </c>
      <c r="I48" s="219">
        <f t="shared" si="7"/>
        <v>152618123</v>
      </c>
      <c r="J48" s="219">
        <f t="shared" si="7"/>
        <v>152618123</v>
      </c>
      <c r="K48" s="219">
        <f t="shared" si="7"/>
        <v>150291324</v>
      </c>
      <c r="L48" s="219">
        <f t="shared" si="7"/>
        <v>147320102</v>
      </c>
      <c r="M48" s="219">
        <f t="shared" si="7"/>
        <v>154824661</v>
      </c>
      <c r="N48" s="219">
        <f t="shared" si="7"/>
        <v>154824661</v>
      </c>
      <c r="O48" s="219">
        <f t="shared" si="7"/>
        <v>152819810</v>
      </c>
      <c r="P48" s="219">
        <f t="shared" si="7"/>
        <v>151205013</v>
      </c>
      <c r="Q48" s="219">
        <f t="shared" si="7"/>
        <v>159016303</v>
      </c>
      <c r="R48" s="219">
        <f t="shared" si="7"/>
        <v>159016303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159016303</v>
      </c>
      <c r="X48" s="219">
        <f t="shared" si="7"/>
        <v>142916</v>
      </c>
      <c r="Y48" s="219">
        <f t="shared" si="7"/>
        <v>158873387</v>
      </c>
      <c r="Z48" s="265">
        <f>+IF(X48&lt;&gt;0,+(Y48/X48)*100,0)</f>
        <v>111165.57068487782</v>
      </c>
      <c r="AA48" s="232">
        <f>SUM(AA45:AA47)</f>
        <v>190555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15948457</v>
      </c>
      <c r="D6" s="155"/>
      <c r="E6" s="59">
        <v>17829828</v>
      </c>
      <c r="F6" s="60">
        <v>17829972</v>
      </c>
      <c r="G6" s="60">
        <v>388976</v>
      </c>
      <c r="H6" s="60">
        <v>332980</v>
      </c>
      <c r="I6" s="60">
        <v>869416</v>
      </c>
      <c r="J6" s="60">
        <v>1591372</v>
      </c>
      <c r="K6" s="60">
        <v>2595976</v>
      </c>
      <c r="L6" s="60">
        <v>401539</v>
      </c>
      <c r="M6" s="60">
        <v>366606</v>
      </c>
      <c r="N6" s="60">
        <v>3364121</v>
      </c>
      <c r="O6" s="60">
        <v>362581</v>
      </c>
      <c r="P6" s="60">
        <v>570930</v>
      </c>
      <c r="Q6" s="60">
        <v>538466</v>
      </c>
      <c r="R6" s="60">
        <v>1471977</v>
      </c>
      <c r="S6" s="60"/>
      <c r="T6" s="60"/>
      <c r="U6" s="60"/>
      <c r="V6" s="60"/>
      <c r="W6" s="60">
        <v>6427470</v>
      </c>
      <c r="X6" s="60">
        <v>13372479</v>
      </c>
      <c r="Y6" s="60">
        <v>-6945009</v>
      </c>
      <c r="Z6" s="140">
        <v>-51.94</v>
      </c>
      <c r="AA6" s="62">
        <v>17829972</v>
      </c>
    </row>
    <row r="7" spans="1:27" ht="12.75">
      <c r="A7" s="249" t="s">
        <v>32</v>
      </c>
      <c r="B7" s="182"/>
      <c r="C7" s="155">
        <v>13223022</v>
      </c>
      <c r="D7" s="155"/>
      <c r="E7" s="59">
        <v>16338144</v>
      </c>
      <c r="F7" s="60">
        <v>16338000</v>
      </c>
      <c r="G7" s="60">
        <v>737328</v>
      </c>
      <c r="H7" s="60">
        <v>662425</v>
      </c>
      <c r="I7" s="60">
        <v>1056817</v>
      </c>
      <c r="J7" s="60">
        <v>2456570</v>
      </c>
      <c r="K7" s="60">
        <v>778749</v>
      </c>
      <c r="L7" s="60">
        <v>680949</v>
      </c>
      <c r="M7" s="60">
        <v>705166</v>
      </c>
      <c r="N7" s="60">
        <v>2164864</v>
      </c>
      <c r="O7" s="60">
        <v>640176</v>
      </c>
      <c r="P7" s="60">
        <v>1051146</v>
      </c>
      <c r="Q7" s="60">
        <v>1005974</v>
      </c>
      <c r="R7" s="60">
        <v>2697296</v>
      </c>
      <c r="S7" s="60"/>
      <c r="T7" s="60"/>
      <c r="U7" s="60"/>
      <c r="V7" s="60"/>
      <c r="W7" s="60">
        <v>7318730</v>
      </c>
      <c r="X7" s="60">
        <v>12253500</v>
      </c>
      <c r="Y7" s="60">
        <v>-4934770</v>
      </c>
      <c r="Z7" s="140">
        <v>-40.27</v>
      </c>
      <c r="AA7" s="62">
        <v>16338000</v>
      </c>
    </row>
    <row r="8" spans="1:27" ht="12.75">
      <c r="A8" s="249" t="s">
        <v>178</v>
      </c>
      <c r="B8" s="182"/>
      <c r="C8" s="155">
        <v>4437734</v>
      </c>
      <c r="D8" s="155"/>
      <c r="E8" s="59">
        <v>10936932</v>
      </c>
      <c r="F8" s="60">
        <v>8622024</v>
      </c>
      <c r="G8" s="60">
        <v>698997</v>
      </c>
      <c r="H8" s="60">
        <v>141260</v>
      </c>
      <c r="I8" s="60">
        <v>200605</v>
      </c>
      <c r="J8" s="60">
        <v>1040862</v>
      </c>
      <c r="K8" s="60">
        <v>180872</v>
      </c>
      <c r="L8" s="60">
        <v>112625</v>
      </c>
      <c r="M8" s="60">
        <v>113132</v>
      </c>
      <c r="N8" s="60">
        <v>406629</v>
      </c>
      <c r="O8" s="60">
        <v>221263</v>
      </c>
      <c r="P8" s="60">
        <v>176513</v>
      </c>
      <c r="Q8" s="60">
        <v>166866</v>
      </c>
      <c r="R8" s="60">
        <v>564642</v>
      </c>
      <c r="S8" s="60"/>
      <c r="T8" s="60"/>
      <c r="U8" s="60"/>
      <c r="V8" s="60"/>
      <c r="W8" s="60">
        <v>2012133</v>
      </c>
      <c r="X8" s="60">
        <v>6466518</v>
      </c>
      <c r="Y8" s="60">
        <v>-4454385</v>
      </c>
      <c r="Z8" s="140">
        <v>-68.88</v>
      </c>
      <c r="AA8" s="62">
        <v>8622024</v>
      </c>
    </row>
    <row r="9" spans="1:27" ht="12.75">
      <c r="A9" s="249" t="s">
        <v>179</v>
      </c>
      <c r="B9" s="182"/>
      <c r="C9" s="155">
        <v>27500096</v>
      </c>
      <c r="D9" s="155"/>
      <c r="E9" s="59">
        <v>28376337</v>
      </c>
      <c r="F9" s="60">
        <v>27419004</v>
      </c>
      <c r="G9" s="60">
        <v>9821000</v>
      </c>
      <c r="H9" s="60">
        <v>1825000</v>
      </c>
      <c r="I9" s="60">
        <v>321000</v>
      </c>
      <c r="J9" s="60">
        <v>11967000</v>
      </c>
      <c r="K9" s="60"/>
      <c r="L9" s="60">
        <v>578000</v>
      </c>
      <c r="M9" s="60">
        <v>7857000</v>
      </c>
      <c r="N9" s="60">
        <v>8435000</v>
      </c>
      <c r="O9" s="60"/>
      <c r="P9" s="60">
        <v>385000</v>
      </c>
      <c r="Q9" s="60">
        <v>5894000</v>
      </c>
      <c r="R9" s="60">
        <v>6279000</v>
      </c>
      <c r="S9" s="60"/>
      <c r="T9" s="60"/>
      <c r="U9" s="60"/>
      <c r="V9" s="60"/>
      <c r="W9" s="60">
        <v>26681000</v>
      </c>
      <c r="X9" s="60">
        <v>20564253</v>
      </c>
      <c r="Y9" s="60">
        <v>6116747</v>
      </c>
      <c r="Z9" s="140">
        <v>29.74</v>
      </c>
      <c r="AA9" s="62">
        <v>27419004</v>
      </c>
    </row>
    <row r="10" spans="1:27" ht="12.75">
      <c r="A10" s="249" t="s">
        <v>180</v>
      </c>
      <c r="B10" s="182"/>
      <c r="C10" s="155">
        <v>20368729</v>
      </c>
      <c r="D10" s="155"/>
      <c r="E10" s="59">
        <v>26913250</v>
      </c>
      <c r="F10" s="60">
        <v>26391000</v>
      </c>
      <c r="G10" s="60">
        <v>8300000</v>
      </c>
      <c r="H10" s="60">
        <v>1800000</v>
      </c>
      <c r="I10" s="60">
        <v>1200000</v>
      </c>
      <c r="J10" s="60">
        <v>11300000</v>
      </c>
      <c r="K10" s="60"/>
      <c r="L10" s="60">
        <v>5000000</v>
      </c>
      <c r="M10" s="60">
        <v>3613000</v>
      </c>
      <c r="N10" s="60">
        <v>8613000</v>
      </c>
      <c r="O10" s="60">
        <v>1000000</v>
      </c>
      <c r="P10" s="60"/>
      <c r="Q10" s="60">
        <v>2200000</v>
      </c>
      <c r="R10" s="60">
        <v>3200000</v>
      </c>
      <c r="S10" s="60"/>
      <c r="T10" s="60"/>
      <c r="U10" s="60"/>
      <c r="V10" s="60"/>
      <c r="W10" s="60">
        <v>23113000</v>
      </c>
      <c r="X10" s="60">
        <v>19793250</v>
      </c>
      <c r="Y10" s="60">
        <v>3319750</v>
      </c>
      <c r="Z10" s="140">
        <v>16.77</v>
      </c>
      <c r="AA10" s="62">
        <v>26391000</v>
      </c>
    </row>
    <row r="11" spans="1:27" ht="12.75">
      <c r="A11" s="249" t="s">
        <v>181</v>
      </c>
      <c r="B11" s="182"/>
      <c r="C11" s="155">
        <v>1655259</v>
      </c>
      <c r="D11" s="155"/>
      <c r="E11" s="59">
        <v>1553976</v>
      </c>
      <c r="F11" s="60">
        <v>1353996</v>
      </c>
      <c r="G11" s="60"/>
      <c r="H11" s="60">
        <v>196504</v>
      </c>
      <c r="I11" s="60">
        <v>87643</v>
      </c>
      <c r="J11" s="60">
        <v>284147</v>
      </c>
      <c r="K11" s="60">
        <v>75263</v>
      </c>
      <c r="L11" s="60">
        <v>152629</v>
      </c>
      <c r="M11" s="60">
        <v>145552</v>
      </c>
      <c r="N11" s="60">
        <v>373444</v>
      </c>
      <c r="O11" s="60">
        <v>155850</v>
      </c>
      <c r="P11" s="60">
        <v>131860</v>
      </c>
      <c r="Q11" s="60">
        <v>129823</v>
      </c>
      <c r="R11" s="60">
        <v>417533</v>
      </c>
      <c r="S11" s="60"/>
      <c r="T11" s="60"/>
      <c r="U11" s="60"/>
      <c r="V11" s="60"/>
      <c r="W11" s="60">
        <v>1075124</v>
      </c>
      <c r="X11" s="60">
        <v>1015497</v>
      </c>
      <c r="Y11" s="60">
        <v>59627</v>
      </c>
      <c r="Z11" s="140">
        <v>5.87</v>
      </c>
      <c r="AA11" s="62">
        <v>1353996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-63160242</v>
      </c>
      <c r="D14" s="155"/>
      <c r="E14" s="59">
        <v>-60311823</v>
      </c>
      <c r="F14" s="60">
        <v>-70902996</v>
      </c>
      <c r="G14" s="60">
        <v>-11532591</v>
      </c>
      <c r="H14" s="60">
        <v>-7847763</v>
      </c>
      <c r="I14" s="60">
        <v>-2815089</v>
      </c>
      <c r="J14" s="60">
        <v>-22195443</v>
      </c>
      <c r="K14" s="60">
        <v>-2296516</v>
      </c>
      <c r="L14" s="60">
        <v>-3529948</v>
      </c>
      <c r="M14" s="60">
        <v>-6674816</v>
      </c>
      <c r="N14" s="60">
        <v>-12501280</v>
      </c>
      <c r="O14" s="60">
        <v>-6097349</v>
      </c>
      <c r="P14" s="60">
        <v>-1636346</v>
      </c>
      <c r="Q14" s="60">
        <v>-5658152</v>
      </c>
      <c r="R14" s="60">
        <v>-13391847</v>
      </c>
      <c r="S14" s="60"/>
      <c r="T14" s="60"/>
      <c r="U14" s="60"/>
      <c r="V14" s="60"/>
      <c r="W14" s="60">
        <v>-48088570</v>
      </c>
      <c r="X14" s="60">
        <v>-53177247</v>
      </c>
      <c r="Y14" s="60">
        <v>5088677</v>
      </c>
      <c r="Z14" s="140">
        <v>-9.57</v>
      </c>
      <c r="AA14" s="62">
        <v>-70902996</v>
      </c>
    </row>
    <row r="15" spans="1:27" ht="12.75">
      <c r="A15" s="249" t="s">
        <v>40</v>
      </c>
      <c r="B15" s="182"/>
      <c r="C15" s="155">
        <v>-336204</v>
      </c>
      <c r="D15" s="155"/>
      <c r="E15" s="59">
        <v>-101004</v>
      </c>
      <c r="F15" s="60">
        <v>-101004</v>
      </c>
      <c r="G15" s="60"/>
      <c r="H15" s="60"/>
      <c r="I15" s="60"/>
      <c r="J15" s="60"/>
      <c r="K15" s="60"/>
      <c r="L15" s="60"/>
      <c r="M15" s="60">
        <v>-44022</v>
      </c>
      <c r="N15" s="60">
        <v>-44022</v>
      </c>
      <c r="O15" s="60"/>
      <c r="P15" s="60"/>
      <c r="Q15" s="60"/>
      <c r="R15" s="60"/>
      <c r="S15" s="60"/>
      <c r="T15" s="60"/>
      <c r="U15" s="60"/>
      <c r="V15" s="60"/>
      <c r="W15" s="60">
        <v>-44022</v>
      </c>
      <c r="X15" s="60">
        <v>-75753</v>
      </c>
      <c r="Y15" s="60">
        <v>31731</v>
      </c>
      <c r="Z15" s="140">
        <v>-41.89</v>
      </c>
      <c r="AA15" s="62">
        <v>-101004</v>
      </c>
    </row>
    <row r="16" spans="1:27" ht="12.75">
      <c r="A16" s="249" t="s">
        <v>42</v>
      </c>
      <c r="B16" s="182"/>
      <c r="C16" s="155"/>
      <c r="D16" s="155"/>
      <c r="E16" s="59">
        <v>-4699633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19636851</v>
      </c>
      <c r="D17" s="168">
        <f t="shared" si="0"/>
        <v>0</v>
      </c>
      <c r="E17" s="72">
        <f t="shared" si="0"/>
        <v>36836007</v>
      </c>
      <c r="F17" s="73">
        <f t="shared" si="0"/>
        <v>26949996</v>
      </c>
      <c r="G17" s="73">
        <f t="shared" si="0"/>
        <v>8413710</v>
      </c>
      <c r="H17" s="73">
        <f t="shared" si="0"/>
        <v>-2889594</v>
      </c>
      <c r="I17" s="73">
        <f t="shared" si="0"/>
        <v>920392</v>
      </c>
      <c r="J17" s="73">
        <f t="shared" si="0"/>
        <v>6444508</v>
      </c>
      <c r="K17" s="73">
        <f t="shared" si="0"/>
        <v>1334344</v>
      </c>
      <c r="L17" s="73">
        <f t="shared" si="0"/>
        <v>3395794</v>
      </c>
      <c r="M17" s="73">
        <f t="shared" si="0"/>
        <v>6081618</v>
      </c>
      <c r="N17" s="73">
        <f t="shared" si="0"/>
        <v>10811756</v>
      </c>
      <c r="O17" s="73">
        <f t="shared" si="0"/>
        <v>-3717479</v>
      </c>
      <c r="P17" s="73">
        <f t="shared" si="0"/>
        <v>679103</v>
      </c>
      <c r="Q17" s="73">
        <f t="shared" si="0"/>
        <v>4276977</v>
      </c>
      <c r="R17" s="73">
        <f t="shared" si="0"/>
        <v>1238601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18494865</v>
      </c>
      <c r="X17" s="73">
        <f t="shared" si="0"/>
        <v>20212497</v>
      </c>
      <c r="Y17" s="73">
        <f t="shared" si="0"/>
        <v>-1717632</v>
      </c>
      <c r="Z17" s="170">
        <f>+IF(X17&lt;&gt;0,+(Y17/X17)*100,0)</f>
        <v>-8.497871391149744</v>
      </c>
      <c r="AA17" s="74">
        <f>SUM(AA6:AA16)</f>
        <v>26949996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-25942094</v>
      </c>
      <c r="D26" s="155"/>
      <c r="E26" s="59">
        <v>-25221888</v>
      </c>
      <c r="F26" s="60">
        <v>-27396468</v>
      </c>
      <c r="G26" s="60">
        <v>-2003923</v>
      </c>
      <c r="H26" s="60">
        <v>-3805601</v>
      </c>
      <c r="I26" s="60">
        <v>-255510</v>
      </c>
      <c r="J26" s="60">
        <v>-6065034</v>
      </c>
      <c r="K26" s="60">
        <v>-487360</v>
      </c>
      <c r="L26" s="60">
        <v>-785476</v>
      </c>
      <c r="M26" s="60">
        <v>-1965606</v>
      </c>
      <c r="N26" s="60">
        <v>-3238442</v>
      </c>
      <c r="O26" s="60">
        <v>-868277</v>
      </c>
      <c r="P26" s="60"/>
      <c r="Q26" s="60">
        <v>-35635</v>
      </c>
      <c r="R26" s="60">
        <v>-903912</v>
      </c>
      <c r="S26" s="60"/>
      <c r="T26" s="60"/>
      <c r="U26" s="60"/>
      <c r="V26" s="60"/>
      <c r="W26" s="60">
        <v>-10207388</v>
      </c>
      <c r="X26" s="60">
        <v>-20547351</v>
      </c>
      <c r="Y26" s="60">
        <v>10339963</v>
      </c>
      <c r="Z26" s="140">
        <v>-50.32</v>
      </c>
      <c r="AA26" s="62">
        <v>-27396468</v>
      </c>
    </row>
    <row r="27" spans="1:27" ht="12.75">
      <c r="A27" s="250" t="s">
        <v>192</v>
      </c>
      <c r="B27" s="251"/>
      <c r="C27" s="168">
        <f aca="true" t="shared" si="1" ref="C27:Y27">SUM(C21:C26)</f>
        <v>-25942094</v>
      </c>
      <c r="D27" s="168">
        <f>SUM(D21:D26)</f>
        <v>0</v>
      </c>
      <c r="E27" s="72">
        <f t="shared" si="1"/>
        <v>-25221888</v>
      </c>
      <c r="F27" s="73">
        <f t="shared" si="1"/>
        <v>-27396468</v>
      </c>
      <c r="G27" s="73">
        <f t="shared" si="1"/>
        <v>-2003923</v>
      </c>
      <c r="H27" s="73">
        <f t="shared" si="1"/>
        <v>-3805601</v>
      </c>
      <c r="I27" s="73">
        <f t="shared" si="1"/>
        <v>-255510</v>
      </c>
      <c r="J27" s="73">
        <f t="shared" si="1"/>
        <v>-6065034</v>
      </c>
      <c r="K27" s="73">
        <f t="shared" si="1"/>
        <v>-487360</v>
      </c>
      <c r="L27" s="73">
        <f t="shared" si="1"/>
        <v>-785476</v>
      </c>
      <c r="M27" s="73">
        <f t="shared" si="1"/>
        <v>-1965606</v>
      </c>
      <c r="N27" s="73">
        <f t="shared" si="1"/>
        <v>-3238442</v>
      </c>
      <c r="O27" s="73">
        <f t="shared" si="1"/>
        <v>-868277</v>
      </c>
      <c r="P27" s="73">
        <f t="shared" si="1"/>
        <v>0</v>
      </c>
      <c r="Q27" s="73">
        <f t="shared" si="1"/>
        <v>-35635</v>
      </c>
      <c r="R27" s="73">
        <f t="shared" si="1"/>
        <v>-903912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-10207388</v>
      </c>
      <c r="X27" s="73">
        <f t="shared" si="1"/>
        <v>-20547351</v>
      </c>
      <c r="Y27" s="73">
        <f t="shared" si="1"/>
        <v>10339963</v>
      </c>
      <c r="Z27" s="170">
        <f>+IF(X27&lt;&gt;0,+(Y27/X27)*100,0)</f>
        <v>-50.32260849585914</v>
      </c>
      <c r="AA27" s="74">
        <f>SUM(AA21:AA26)</f>
        <v>-27396468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>
        <v>-2259</v>
      </c>
      <c r="I33" s="159"/>
      <c r="J33" s="159">
        <v>-2259</v>
      </c>
      <c r="K33" s="60">
        <v>-38708</v>
      </c>
      <c r="L33" s="60"/>
      <c r="M33" s="60">
        <v>1816</v>
      </c>
      <c r="N33" s="60">
        <v>-36892</v>
      </c>
      <c r="O33" s="159">
        <v>39594</v>
      </c>
      <c r="P33" s="159">
        <v>-743</v>
      </c>
      <c r="Q33" s="159">
        <v>1817</v>
      </c>
      <c r="R33" s="60">
        <v>40668</v>
      </c>
      <c r="S33" s="60"/>
      <c r="T33" s="60"/>
      <c r="U33" s="60"/>
      <c r="V33" s="159"/>
      <c r="W33" s="159">
        <v>1517</v>
      </c>
      <c r="X33" s="159"/>
      <c r="Y33" s="60">
        <v>1517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-129502</v>
      </c>
      <c r="D35" s="155"/>
      <c r="E35" s="59">
        <v>-52404</v>
      </c>
      <c r="F35" s="60">
        <v>-52000</v>
      </c>
      <c r="G35" s="60"/>
      <c r="H35" s="60"/>
      <c r="I35" s="60"/>
      <c r="J35" s="60"/>
      <c r="K35" s="60"/>
      <c r="L35" s="60"/>
      <c r="M35" s="60">
        <v>-29862</v>
      </c>
      <c r="N35" s="60">
        <v>-29862</v>
      </c>
      <c r="O35" s="60"/>
      <c r="P35" s="60"/>
      <c r="Q35" s="60"/>
      <c r="R35" s="60"/>
      <c r="S35" s="60"/>
      <c r="T35" s="60"/>
      <c r="U35" s="60"/>
      <c r="V35" s="60"/>
      <c r="W35" s="60">
        <v>-29862</v>
      </c>
      <c r="X35" s="60">
        <v>-38997</v>
      </c>
      <c r="Y35" s="60">
        <v>9135</v>
      </c>
      <c r="Z35" s="140">
        <v>-23.42</v>
      </c>
      <c r="AA35" s="62">
        <v>-52000</v>
      </c>
    </row>
    <row r="36" spans="1:27" ht="12.75">
      <c r="A36" s="250" t="s">
        <v>198</v>
      </c>
      <c r="B36" s="251"/>
      <c r="C36" s="168">
        <f aca="true" t="shared" si="2" ref="C36:Y36">SUM(C31:C35)</f>
        <v>-129502</v>
      </c>
      <c r="D36" s="168">
        <f>SUM(D31:D35)</f>
        <v>0</v>
      </c>
      <c r="E36" s="72">
        <f t="shared" si="2"/>
        <v>-52404</v>
      </c>
      <c r="F36" s="73">
        <f t="shared" si="2"/>
        <v>-52000</v>
      </c>
      <c r="G36" s="73">
        <f t="shared" si="2"/>
        <v>0</v>
      </c>
      <c r="H36" s="73">
        <f t="shared" si="2"/>
        <v>-2259</v>
      </c>
      <c r="I36" s="73">
        <f t="shared" si="2"/>
        <v>0</v>
      </c>
      <c r="J36" s="73">
        <f t="shared" si="2"/>
        <v>-2259</v>
      </c>
      <c r="K36" s="73">
        <f t="shared" si="2"/>
        <v>-38708</v>
      </c>
      <c r="L36" s="73">
        <f t="shared" si="2"/>
        <v>0</v>
      </c>
      <c r="M36" s="73">
        <f t="shared" si="2"/>
        <v>-28046</v>
      </c>
      <c r="N36" s="73">
        <f t="shared" si="2"/>
        <v>-66754</v>
      </c>
      <c r="O36" s="73">
        <f t="shared" si="2"/>
        <v>39594</v>
      </c>
      <c r="P36" s="73">
        <f t="shared" si="2"/>
        <v>-743</v>
      </c>
      <c r="Q36" s="73">
        <f t="shared" si="2"/>
        <v>1817</v>
      </c>
      <c r="R36" s="73">
        <f t="shared" si="2"/>
        <v>40668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-28345</v>
      </c>
      <c r="X36" s="73">
        <f t="shared" si="2"/>
        <v>-38997</v>
      </c>
      <c r="Y36" s="73">
        <f t="shared" si="2"/>
        <v>10652</v>
      </c>
      <c r="Z36" s="170">
        <f>+IF(X36&lt;&gt;0,+(Y36/X36)*100,0)</f>
        <v>-27.31492166064056</v>
      </c>
      <c r="AA36" s="74">
        <f>SUM(AA31:AA35)</f>
        <v>-52000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-6434745</v>
      </c>
      <c r="D38" s="153">
        <f>+D17+D27+D36</f>
        <v>0</v>
      </c>
      <c r="E38" s="99">
        <f t="shared" si="3"/>
        <v>11561715</v>
      </c>
      <c r="F38" s="100">
        <f t="shared" si="3"/>
        <v>-498472</v>
      </c>
      <c r="G38" s="100">
        <f t="shared" si="3"/>
        <v>6409787</v>
      </c>
      <c r="H38" s="100">
        <f t="shared" si="3"/>
        <v>-6697454</v>
      </c>
      <c r="I38" s="100">
        <f t="shared" si="3"/>
        <v>664882</v>
      </c>
      <c r="J38" s="100">
        <f t="shared" si="3"/>
        <v>377215</v>
      </c>
      <c r="K38" s="100">
        <f t="shared" si="3"/>
        <v>808276</v>
      </c>
      <c r="L38" s="100">
        <f t="shared" si="3"/>
        <v>2610318</v>
      </c>
      <c r="M38" s="100">
        <f t="shared" si="3"/>
        <v>4087966</v>
      </c>
      <c r="N38" s="100">
        <f t="shared" si="3"/>
        <v>7506560</v>
      </c>
      <c r="O38" s="100">
        <f t="shared" si="3"/>
        <v>-4546162</v>
      </c>
      <c r="P38" s="100">
        <f t="shared" si="3"/>
        <v>678360</v>
      </c>
      <c r="Q38" s="100">
        <f t="shared" si="3"/>
        <v>4243159</v>
      </c>
      <c r="R38" s="100">
        <f t="shared" si="3"/>
        <v>375357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8259132</v>
      </c>
      <c r="X38" s="100">
        <f t="shared" si="3"/>
        <v>-373851</v>
      </c>
      <c r="Y38" s="100">
        <f t="shared" si="3"/>
        <v>8632983</v>
      </c>
      <c r="Z38" s="137">
        <f>+IF(X38&lt;&gt;0,+(Y38/X38)*100,0)</f>
        <v>-2309.2042016739288</v>
      </c>
      <c r="AA38" s="102">
        <f>+AA17+AA27+AA36</f>
        <v>-498472</v>
      </c>
    </row>
    <row r="39" spans="1:27" ht="12.75">
      <c r="A39" s="249" t="s">
        <v>200</v>
      </c>
      <c r="B39" s="182"/>
      <c r="C39" s="153">
        <v>27463226</v>
      </c>
      <c r="D39" s="153"/>
      <c r="E39" s="99">
        <v>22185849</v>
      </c>
      <c r="F39" s="100">
        <v>22185684</v>
      </c>
      <c r="G39" s="100">
        <v>6645112</v>
      </c>
      <c r="H39" s="100">
        <v>13054899</v>
      </c>
      <c r="I39" s="100">
        <v>6357445</v>
      </c>
      <c r="J39" s="100">
        <v>6645112</v>
      </c>
      <c r="K39" s="100">
        <v>7022327</v>
      </c>
      <c r="L39" s="100">
        <v>7830603</v>
      </c>
      <c r="M39" s="100">
        <v>10440921</v>
      </c>
      <c r="N39" s="100">
        <v>7022327</v>
      </c>
      <c r="O39" s="100">
        <v>14528887</v>
      </c>
      <c r="P39" s="100">
        <v>9982725</v>
      </c>
      <c r="Q39" s="100">
        <v>10661085</v>
      </c>
      <c r="R39" s="100">
        <v>14528887</v>
      </c>
      <c r="S39" s="100"/>
      <c r="T39" s="100"/>
      <c r="U39" s="100"/>
      <c r="V39" s="100"/>
      <c r="W39" s="100">
        <v>6645112</v>
      </c>
      <c r="X39" s="100">
        <v>22185684</v>
      </c>
      <c r="Y39" s="100">
        <v>-15540572</v>
      </c>
      <c r="Z39" s="137">
        <v>-70.05</v>
      </c>
      <c r="AA39" s="102">
        <v>22185684</v>
      </c>
    </row>
    <row r="40" spans="1:27" ht="12.75">
      <c r="A40" s="269" t="s">
        <v>201</v>
      </c>
      <c r="B40" s="256"/>
      <c r="C40" s="257">
        <v>21028481</v>
      </c>
      <c r="D40" s="257"/>
      <c r="E40" s="258">
        <v>33747564</v>
      </c>
      <c r="F40" s="259">
        <v>21687212</v>
      </c>
      <c r="G40" s="259">
        <v>13054899</v>
      </c>
      <c r="H40" s="259">
        <v>6357445</v>
      </c>
      <c r="I40" s="259">
        <v>7022327</v>
      </c>
      <c r="J40" s="259">
        <v>7022327</v>
      </c>
      <c r="K40" s="259">
        <v>7830603</v>
      </c>
      <c r="L40" s="259">
        <v>10440921</v>
      </c>
      <c r="M40" s="259">
        <v>14528887</v>
      </c>
      <c r="N40" s="259">
        <v>14528887</v>
      </c>
      <c r="O40" s="259">
        <v>9982725</v>
      </c>
      <c r="P40" s="259">
        <v>10661085</v>
      </c>
      <c r="Q40" s="259">
        <v>14904244</v>
      </c>
      <c r="R40" s="259">
        <v>14904244</v>
      </c>
      <c r="S40" s="259"/>
      <c r="T40" s="259"/>
      <c r="U40" s="259"/>
      <c r="V40" s="259"/>
      <c r="W40" s="259">
        <v>14904244</v>
      </c>
      <c r="X40" s="259">
        <v>21811833</v>
      </c>
      <c r="Y40" s="259">
        <v>-6907589</v>
      </c>
      <c r="Z40" s="260">
        <v>-31.67</v>
      </c>
      <c r="AA40" s="261">
        <v>21687212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25592687</v>
      </c>
      <c r="D5" s="200">
        <f t="shared" si="0"/>
        <v>0</v>
      </c>
      <c r="E5" s="106">
        <f t="shared" si="0"/>
        <v>17200000</v>
      </c>
      <c r="F5" s="106">
        <f t="shared" si="0"/>
        <v>27396472</v>
      </c>
      <c r="G5" s="106">
        <f t="shared" si="0"/>
        <v>868704</v>
      </c>
      <c r="H5" s="106">
        <f t="shared" si="0"/>
        <v>4270916</v>
      </c>
      <c r="I5" s="106">
        <f t="shared" si="0"/>
        <v>0</v>
      </c>
      <c r="J5" s="106">
        <f t="shared" si="0"/>
        <v>5139620</v>
      </c>
      <c r="K5" s="106">
        <f t="shared" si="0"/>
        <v>350997</v>
      </c>
      <c r="L5" s="106">
        <f t="shared" si="0"/>
        <v>500000</v>
      </c>
      <c r="M5" s="106">
        <f t="shared" si="0"/>
        <v>1937503</v>
      </c>
      <c r="N5" s="106">
        <f t="shared" si="0"/>
        <v>2788500</v>
      </c>
      <c r="O5" s="106">
        <f t="shared" si="0"/>
        <v>312074</v>
      </c>
      <c r="P5" s="106">
        <f t="shared" si="0"/>
        <v>307892</v>
      </c>
      <c r="Q5" s="106">
        <f t="shared" si="0"/>
        <v>35635</v>
      </c>
      <c r="R5" s="106">
        <f t="shared" si="0"/>
        <v>655601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8583721</v>
      </c>
      <c r="X5" s="106">
        <f t="shared" si="0"/>
        <v>20547354</v>
      </c>
      <c r="Y5" s="106">
        <f t="shared" si="0"/>
        <v>-11963633</v>
      </c>
      <c r="Z5" s="201">
        <f>+IF(X5&lt;&gt;0,+(Y5/X5)*100,0)</f>
        <v>-58.22468917409025</v>
      </c>
      <c r="AA5" s="199">
        <f>SUM(AA11:AA18)</f>
        <v>27396472</v>
      </c>
    </row>
    <row r="6" spans="1:27" ht="12.75">
      <c r="A6" s="291" t="s">
        <v>205</v>
      </c>
      <c r="B6" s="142"/>
      <c r="C6" s="62">
        <v>22187022</v>
      </c>
      <c r="D6" s="156"/>
      <c r="E6" s="60"/>
      <c r="F6" s="60">
        <v>24221700</v>
      </c>
      <c r="G6" s="60">
        <v>868704</v>
      </c>
      <c r="H6" s="60">
        <v>4270916</v>
      </c>
      <c r="I6" s="60"/>
      <c r="J6" s="60">
        <v>5139620</v>
      </c>
      <c r="K6" s="60">
        <v>350997</v>
      </c>
      <c r="L6" s="60">
        <v>500000</v>
      </c>
      <c r="M6" s="60">
        <v>1937503</v>
      </c>
      <c r="N6" s="60">
        <v>2788500</v>
      </c>
      <c r="O6" s="60">
        <v>291241</v>
      </c>
      <c r="P6" s="60">
        <v>307892</v>
      </c>
      <c r="Q6" s="60"/>
      <c r="R6" s="60">
        <v>599133</v>
      </c>
      <c r="S6" s="60"/>
      <c r="T6" s="60"/>
      <c r="U6" s="60"/>
      <c r="V6" s="60"/>
      <c r="W6" s="60">
        <v>8527253</v>
      </c>
      <c r="X6" s="60">
        <v>18166275</v>
      </c>
      <c r="Y6" s="60">
        <v>-9639022</v>
      </c>
      <c r="Z6" s="140">
        <v>-53.06</v>
      </c>
      <c r="AA6" s="155">
        <v>24221700</v>
      </c>
    </row>
    <row r="7" spans="1:27" ht="12.75">
      <c r="A7" s="291" t="s">
        <v>206</v>
      </c>
      <c r="B7" s="142"/>
      <c r="C7" s="62"/>
      <c r="D7" s="156"/>
      <c r="E7" s="60">
        <v>8100000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101051</v>
      </c>
      <c r="D10" s="156"/>
      <c r="E10" s="60">
        <v>8100000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22288073</v>
      </c>
      <c r="D11" s="294">
        <f t="shared" si="1"/>
        <v>0</v>
      </c>
      <c r="E11" s="295">
        <f t="shared" si="1"/>
        <v>16200000</v>
      </c>
      <c r="F11" s="295">
        <f t="shared" si="1"/>
        <v>24221700</v>
      </c>
      <c r="G11" s="295">
        <f t="shared" si="1"/>
        <v>868704</v>
      </c>
      <c r="H11" s="295">
        <f t="shared" si="1"/>
        <v>4270916</v>
      </c>
      <c r="I11" s="295">
        <f t="shared" si="1"/>
        <v>0</v>
      </c>
      <c r="J11" s="295">
        <f t="shared" si="1"/>
        <v>5139620</v>
      </c>
      <c r="K11" s="295">
        <f t="shared" si="1"/>
        <v>350997</v>
      </c>
      <c r="L11" s="295">
        <f t="shared" si="1"/>
        <v>500000</v>
      </c>
      <c r="M11" s="295">
        <f t="shared" si="1"/>
        <v>1937503</v>
      </c>
      <c r="N11" s="295">
        <f t="shared" si="1"/>
        <v>2788500</v>
      </c>
      <c r="O11" s="295">
        <f t="shared" si="1"/>
        <v>291241</v>
      </c>
      <c r="P11" s="295">
        <f t="shared" si="1"/>
        <v>307892</v>
      </c>
      <c r="Q11" s="295">
        <f t="shared" si="1"/>
        <v>0</v>
      </c>
      <c r="R11" s="295">
        <f t="shared" si="1"/>
        <v>599133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8527253</v>
      </c>
      <c r="X11" s="295">
        <f t="shared" si="1"/>
        <v>18166275</v>
      </c>
      <c r="Y11" s="295">
        <f t="shared" si="1"/>
        <v>-9639022</v>
      </c>
      <c r="Z11" s="296">
        <f>+IF(X11&lt;&gt;0,+(Y11/X11)*100,0)</f>
        <v>-53.05998065095899</v>
      </c>
      <c r="AA11" s="297">
        <f>SUM(AA6:AA10)</f>
        <v>24221700</v>
      </c>
    </row>
    <row r="12" spans="1:27" ht="12.75">
      <c r="A12" s="298" t="s">
        <v>211</v>
      </c>
      <c r="B12" s="136"/>
      <c r="C12" s="62"/>
      <c r="D12" s="156"/>
      <c r="E12" s="60"/>
      <c r="F12" s="60">
        <v>663829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497872</v>
      </c>
      <c r="Y12" s="60">
        <v>-497872</v>
      </c>
      <c r="Z12" s="140">
        <v>-100</v>
      </c>
      <c r="AA12" s="155">
        <v>663829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3304614</v>
      </c>
      <c r="D15" s="156"/>
      <c r="E15" s="60">
        <v>1000000</v>
      </c>
      <c r="F15" s="60">
        <v>1660943</v>
      </c>
      <c r="G15" s="60"/>
      <c r="H15" s="60"/>
      <c r="I15" s="60"/>
      <c r="J15" s="60"/>
      <c r="K15" s="60"/>
      <c r="L15" s="60"/>
      <c r="M15" s="60"/>
      <c r="N15" s="60"/>
      <c r="O15" s="60">
        <v>20833</v>
      </c>
      <c r="P15" s="60"/>
      <c r="Q15" s="60">
        <v>35635</v>
      </c>
      <c r="R15" s="60">
        <v>56468</v>
      </c>
      <c r="S15" s="60"/>
      <c r="T15" s="60"/>
      <c r="U15" s="60"/>
      <c r="V15" s="60"/>
      <c r="W15" s="60">
        <v>56468</v>
      </c>
      <c r="X15" s="60">
        <v>1245707</v>
      </c>
      <c r="Y15" s="60">
        <v>-1189239</v>
      </c>
      <c r="Z15" s="140">
        <v>-95.47</v>
      </c>
      <c r="AA15" s="155">
        <v>1660943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>
        <v>850000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637500</v>
      </c>
      <c r="Y18" s="82">
        <v>-637500</v>
      </c>
      <c r="Z18" s="270">
        <v>-100</v>
      </c>
      <c r="AA18" s="278">
        <v>850000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8021700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>
        <v>8021700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8021700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22187022</v>
      </c>
      <c r="D36" s="156">
        <f t="shared" si="4"/>
        <v>0</v>
      </c>
      <c r="E36" s="60">
        <f t="shared" si="4"/>
        <v>8021700</v>
      </c>
      <c r="F36" s="60">
        <f t="shared" si="4"/>
        <v>24221700</v>
      </c>
      <c r="G36" s="60">
        <f t="shared" si="4"/>
        <v>868704</v>
      </c>
      <c r="H36" s="60">
        <f t="shared" si="4"/>
        <v>4270916</v>
      </c>
      <c r="I36" s="60">
        <f t="shared" si="4"/>
        <v>0</v>
      </c>
      <c r="J36" s="60">
        <f t="shared" si="4"/>
        <v>5139620</v>
      </c>
      <c r="K36" s="60">
        <f t="shared" si="4"/>
        <v>350997</v>
      </c>
      <c r="L36" s="60">
        <f t="shared" si="4"/>
        <v>500000</v>
      </c>
      <c r="M36" s="60">
        <f t="shared" si="4"/>
        <v>1937503</v>
      </c>
      <c r="N36" s="60">
        <f t="shared" si="4"/>
        <v>2788500</v>
      </c>
      <c r="O36" s="60">
        <f t="shared" si="4"/>
        <v>291241</v>
      </c>
      <c r="P36" s="60">
        <f t="shared" si="4"/>
        <v>307892</v>
      </c>
      <c r="Q36" s="60">
        <f t="shared" si="4"/>
        <v>0</v>
      </c>
      <c r="R36" s="60">
        <f t="shared" si="4"/>
        <v>599133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8527253</v>
      </c>
      <c r="X36" s="60">
        <f t="shared" si="4"/>
        <v>18166275</v>
      </c>
      <c r="Y36" s="60">
        <f t="shared" si="4"/>
        <v>-9639022</v>
      </c>
      <c r="Z36" s="140">
        <f aca="true" t="shared" si="5" ref="Z36:Z49">+IF(X36&lt;&gt;0,+(Y36/X36)*100,0)</f>
        <v>-53.05998065095899</v>
      </c>
      <c r="AA36" s="155">
        <f>AA6+AA21</f>
        <v>24221700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8100000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101051</v>
      </c>
      <c r="D40" s="156">
        <f t="shared" si="4"/>
        <v>0</v>
      </c>
      <c r="E40" s="60">
        <f t="shared" si="4"/>
        <v>8100000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22288073</v>
      </c>
      <c r="D41" s="294">
        <f t="shared" si="6"/>
        <v>0</v>
      </c>
      <c r="E41" s="295">
        <f t="shared" si="6"/>
        <v>24221700</v>
      </c>
      <c r="F41" s="295">
        <f t="shared" si="6"/>
        <v>24221700</v>
      </c>
      <c r="G41" s="295">
        <f t="shared" si="6"/>
        <v>868704</v>
      </c>
      <c r="H41" s="295">
        <f t="shared" si="6"/>
        <v>4270916</v>
      </c>
      <c r="I41" s="295">
        <f t="shared" si="6"/>
        <v>0</v>
      </c>
      <c r="J41" s="295">
        <f t="shared" si="6"/>
        <v>5139620</v>
      </c>
      <c r="K41" s="295">
        <f t="shared" si="6"/>
        <v>350997</v>
      </c>
      <c r="L41" s="295">
        <f t="shared" si="6"/>
        <v>500000</v>
      </c>
      <c r="M41" s="295">
        <f t="shared" si="6"/>
        <v>1937503</v>
      </c>
      <c r="N41" s="295">
        <f t="shared" si="6"/>
        <v>2788500</v>
      </c>
      <c r="O41" s="295">
        <f t="shared" si="6"/>
        <v>291241</v>
      </c>
      <c r="P41" s="295">
        <f t="shared" si="6"/>
        <v>307892</v>
      </c>
      <c r="Q41" s="295">
        <f t="shared" si="6"/>
        <v>0</v>
      </c>
      <c r="R41" s="295">
        <f t="shared" si="6"/>
        <v>599133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8527253</v>
      </c>
      <c r="X41" s="295">
        <f t="shared" si="6"/>
        <v>18166275</v>
      </c>
      <c r="Y41" s="295">
        <f t="shared" si="6"/>
        <v>-9639022</v>
      </c>
      <c r="Z41" s="296">
        <f t="shared" si="5"/>
        <v>-53.05998065095899</v>
      </c>
      <c r="AA41" s="297">
        <f>SUM(AA36:AA40)</f>
        <v>24221700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663829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497872</v>
      </c>
      <c r="Y42" s="54">
        <f t="shared" si="7"/>
        <v>-497872</v>
      </c>
      <c r="Z42" s="184">
        <f t="shared" si="5"/>
        <v>-100</v>
      </c>
      <c r="AA42" s="130">
        <f aca="true" t="shared" si="8" ref="AA42:AA48">AA12+AA27</f>
        <v>663829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3304614</v>
      </c>
      <c r="D45" s="129">
        <f t="shared" si="7"/>
        <v>0</v>
      </c>
      <c r="E45" s="54">
        <f t="shared" si="7"/>
        <v>1000000</v>
      </c>
      <c r="F45" s="54">
        <f t="shared" si="7"/>
        <v>1660943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20833</v>
      </c>
      <c r="P45" s="54">
        <f t="shared" si="7"/>
        <v>0</v>
      </c>
      <c r="Q45" s="54">
        <f t="shared" si="7"/>
        <v>35635</v>
      </c>
      <c r="R45" s="54">
        <f t="shared" si="7"/>
        <v>56468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56468</v>
      </c>
      <c r="X45" s="54">
        <f t="shared" si="7"/>
        <v>1245707</v>
      </c>
      <c r="Y45" s="54">
        <f t="shared" si="7"/>
        <v>-1189239</v>
      </c>
      <c r="Z45" s="184">
        <f t="shared" si="5"/>
        <v>-95.46699183676418</v>
      </c>
      <c r="AA45" s="130">
        <f t="shared" si="8"/>
        <v>1660943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850000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637500</v>
      </c>
      <c r="Y48" s="54">
        <f t="shared" si="7"/>
        <v>-637500</v>
      </c>
      <c r="Z48" s="184">
        <f t="shared" si="5"/>
        <v>-100</v>
      </c>
      <c r="AA48" s="130">
        <f t="shared" si="8"/>
        <v>850000</v>
      </c>
    </row>
    <row r="49" spans="1:27" ht="12.75">
      <c r="A49" s="308" t="s">
        <v>220</v>
      </c>
      <c r="B49" s="149"/>
      <c r="C49" s="239">
        <f aca="true" t="shared" si="9" ref="C49:Y49">SUM(C41:C48)</f>
        <v>25592687</v>
      </c>
      <c r="D49" s="218">
        <f t="shared" si="9"/>
        <v>0</v>
      </c>
      <c r="E49" s="220">
        <f t="shared" si="9"/>
        <v>25221700</v>
      </c>
      <c r="F49" s="220">
        <f t="shared" si="9"/>
        <v>27396472</v>
      </c>
      <c r="G49" s="220">
        <f t="shared" si="9"/>
        <v>868704</v>
      </c>
      <c r="H49" s="220">
        <f t="shared" si="9"/>
        <v>4270916</v>
      </c>
      <c r="I49" s="220">
        <f t="shared" si="9"/>
        <v>0</v>
      </c>
      <c r="J49" s="220">
        <f t="shared" si="9"/>
        <v>5139620</v>
      </c>
      <c r="K49" s="220">
        <f t="shared" si="9"/>
        <v>350997</v>
      </c>
      <c r="L49" s="220">
        <f t="shared" si="9"/>
        <v>500000</v>
      </c>
      <c r="M49" s="220">
        <f t="shared" si="9"/>
        <v>1937503</v>
      </c>
      <c r="N49" s="220">
        <f t="shared" si="9"/>
        <v>2788500</v>
      </c>
      <c r="O49" s="220">
        <f t="shared" si="9"/>
        <v>312074</v>
      </c>
      <c r="P49" s="220">
        <f t="shared" si="9"/>
        <v>307892</v>
      </c>
      <c r="Q49" s="220">
        <f t="shared" si="9"/>
        <v>35635</v>
      </c>
      <c r="R49" s="220">
        <f t="shared" si="9"/>
        <v>655601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8583721</v>
      </c>
      <c r="X49" s="220">
        <f t="shared" si="9"/>
        <v>20547354</v>
      </c>
      <c r="Y49" s="220">
        <f t="shared" si="9"/>
        <v>-11963633</v>
      </c>
      <c r="Z49" s="221">
        <f t="shared" si="5"/>
        <v>-58.22468917409025</v>
      </c>
      <c r="AA49" s="222">
        <f>SUM(AA41:AA48)</f>
        <v>27396472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>
        <v>5685969</v>
      </c>
      <c r="D68" s="156">
        <v>3258609</v>
      </c>
      <c r="E68" s="60">
        <v>5414466</v>
      </c>
      <c r="F68" s="60">
        <v>3258609</v>
      </c>
      <c r="G68" s="60">
        <v>113493</v>
      </c>
      <c r="H68" s="60">
        <v>223798</v>
      </c>
      <c r="I68" s="60">
        <v>204550</v>
      </c>
      <c r="J68" s="60">
        <v>541841</v>
      </c>
      <c r="K68" s="60">
        <v>216407</v>
      </c>
      <c r="L68" s="60">
        <v>284041</v>
      </c>
      <c r="M68" s="60">
        <v>288039</v>
      </c>
      <c r="N68" s="60">
        <v>788487</v>
      </c>
      <c r="O68" s="60">
        <v>354772</v>
      </c>
      <c r="P68" s="60">
        <v>65564</v>
      </c>
      <c r="Q68" s="60">
        <v>371067</v>
      </c>
      <c r="R68" s="60">
        <v>791403</v>
      </c>
      <c r="S68" s="60"/>
      <c r="T68" s="60"/>
      <c r="U68" s="60"/>
      <c r="V68" s="60"/>
      <c r="W68" s="60">
        <v>2121731</v>
      </c>
      <c r="X68" s="60">
        <v>2443957</v>
      </c>
      <c r="Y68" s="60">
        <v>-322226</v>
      </c>
      <c r="Z68" s="140">
        <v>-13.18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5685969</v>
      </c>
      <c r="D69" s="218">
        <f t="shared" si="12"/>
        <v>3258609</v>
      </c>
      <c r="E69" s="220">
        <f t="shared" si="12"/>
        <v>5414466</v>
      </c>
      <c r="F69" s="220">
        <f t="shared" si="12"/>
        <v>3258609</v>
      </c>
      <c r="G69" s="220">
        <f t="shared" si="12"/>
        <v>113493</v>
      </c>
      <c r="H69" s="220">
        <f t="shared" si="12"/>
        <v>223798</v>
      </c>
      <c r="I69" s="220">
        <f t="shared" si="12"/>
        <v>204550</v>
      </c>
      <c r="J69" s="220">
        <f t="shared" si="12"/>
        <v>541841</v>
      </c>
      <c r="K69" s="220">
        <f t="shared" si="12"/>
        <v>216407</v>
      </c>
      <c r="L69" s="220">
        <f t="shared" si="12"/>
        <v>284041</v>
      </c>
      <c r="M69" s="220">
        <f t="shared" si="12"/>
        <v>288039</v>
      </c>
      <c r="N69" s="220">
        <f t="shared" si="12"/>
        <v>788487</v>
      </c>
      <c r="O69" s="220">
        <f t="shared" si="12"/>
        <v>354772</v>
      </c>
      <c r="P69" s="220">
        <f t="shared" si="12"/>
        <v>65564</v>
      </c>
      <c r="Q69" s="220">
        <f t="shared" si="12"/>
        <v>371067</v>
      </c>
      <c r="R69" s="220">
        <f t="shared" si="12"/>
        <v>791403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2121731</v>
      </c>
      <c r="X69" s="220">
        <f t="shared" si="12"/>
        <v>2443957</v>
      </c>
      <c r="Y69" s="220">
        <f t="shared" si="12"/>
        <v>-322226</v>
      </c>
      <c r="Z69" s="221">
        <f>+IF(X69&lt;&gt;0,+(Y69/X69)*100,0)</f>
        <v>-13.184601856742978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22288073</v>
      </c>
      <c r="D5" s="357">
        <f t="shared" si="0"/>
        <v>0</v>
      </c>
      <c r="E5" s="356">
        <f t="shared" si="0"/>
        <v>16200000</v>
      </c>
      <c r="F5" s="358">
        <f t="shared" si="0"/>
        <v>24221700</v>
      </c>
      <c r="G5" s="358">
        <f t="shared" si="0"/>
        <v>868704</v>
      </c>
      <c r="H5" s="356">
        <f t="shared" si="0"/>
        <v>4270916</v>
      </c>
      <c r="I5" s="356">
        <f t="shared" si="0"/>
        <v>0</v>
      </c>
      <c r="J5" s="358">
        <f t="shared" si="0"/>
        <v>5139620</v>
      </c>
      <c r="K5" s="358">
        <f t="shared" si="0"/>
        <v>350997</v>
      </c>
      <c r="L5" s="356">
        <f t="shared" si="0"/>
        <v>500000</v>
      </c>
      <c r="M5" s="356">
        <f t="shared" si="0"/>
        <v>1937503</v>
      </c>
      <c r="N5" s="358">
        <f t="shared" si="0"/>
        <v>2788500</v>
      </c>
      <c r="O5" s="358">
        <f t="shared" si="0"/>
        <v>291241</v>
      </c>
      <c r="P5" s="356">
        <f t="shared" si="0"/>
        <v>307892</v>
      </c>
      <c r="Q5" s="356">
        <f t="shared" si="0"/>
        <v>0</v>
      </c>
      <c r="R5" s="358">
        <f t="shared" si="0"/>
        <v>599133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8527253</v>
      </c>
      <c r="X5" s="356">
        <f t="shared" si="0"/>
        <v>18166275</v>
      </c>
      <c r="Y5" s="358">
        <f t="shared" si="0"/>
        <v>-9639022</v>
      </c>
      <c r="Z5" s="359">
        <f>+IF(X5&lt;&gt;0,+(Y5/X5)*100,0)</f>
        <v>-53.05998065095899</v>
      </c>
      <c r="AA5" s="360">
        <f>+AA6+AA8+AA11+AA13+AA15</f>
        <v>24221700</v>
      </c>
    </row>
    <row r="6" spans="1:27" ht="12.75">
      <c r="A6" s="361" t="s">
        <v>205</v>
      </c>
      <c r="B6" s="142"/>
      <c r="C6" s="60">
        <f>+C7</f>
        <v>22187022</v>
      </c>
      <c r="D6" s="340">
        <f aca="true" t="shared" si="1" ref="D6:AA6">+D7</f>
        <v>0</v>
      </c>
      <c r="E6" s="60">
        <f t="shared" si="1"/>
        <v>0</v>
      </c>
      <c r="F6" s="59">
        <f t="shared" si="1"/>
        <v>24221700</v>
      </c>
      <c r="G6" s="59">
        <f t="shared" si="1"/>
        <v>868704</v>
      </c>
      <c r="H6" s="60">
        <f t="shared" si="1"/>
        <v>4270916</v>
      </c>
      <c r="I6" s="60">
        <f t="shared" si="1"/>
        <v>0</v>
      </c>
      <c r="J6" s="59">
        <f t="shared" si="1"/>
        <v>5139620</v>
      </c>
      <c r="K6" s="59">
        <f t="shared" si="1"/>
        <v>350997</v>
      </c>
      <c r="L6" s="60">
        <f t="shared" si="1"/>
        <v>500000</v>
      </c>
      <c r="M6" s="60">
        <f t="shared" si="1"/>
        <v>1937503</v>
      </c>
      <c r="N6" s="59">
        <f t="shared" si="1"/>
        <v>2788500</v>
      </c>
      <c r="O6" s="59">
        <f t="shared" si="1"/>
        <v>291241</v>
      </c>
      <c r="P6" s="60">
        <f t="shared" si="1"/>
        <v>307892</v>
      </c>
      <c r="Q6" s="60">
        <f t="shared" si="1"/>
        <v>0</v>
      </c>
      <c r="R6" s="59">
        <f t="shared" si="1"/>
        <v>599133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8527253</v>
      </c>
      <c r="X6" s="60">
        <f t="shared" si="1"/>
        <v>18166275</v>
      </c>
      <c r="Y6" s="59">
        <f t="shared" si="1"/>
        <v>-9639022</v>
      </c>
      <c r="Z6" s="61">
        <f>+IF(X6&lt;&gt;0,+(Y6/X6)*100,0)</f>
        <v>-53.05998065095899</v>
      </c>
      <c r="AA6" s="62">
        <f t="shared" si="1"/>
        <v>24221700</v>
      </c>
    </row>
    <row r="7" spans="1:27" ht="12.75">
      <c r="A7" s="291" t="s">
        <v>229</v>
      </c>
      <c r="B7" s="142"/>
      <c r="C7" s="60">
        <v>22187022</v>
      </c>
      <c r="D7" s="340"/>
      <c r="E7" s="60"/>
      <c r="F7" s="59">
        <v>24221700</v>
      </c>
      <c r="G7" s="59">
        <v>868704</v>
      </c>
      <c r="H7" s="60">
        <v>4270916</v>
      </c>
      <c r="I7" s="60"/>
      <c r="J7" s="59">
        <v>5139620</v>
      </c>
      <c r="K7" s="59">
        <v>350997</v>
      </c>
      <c r="L7" s="60">
        <v>500000</v>
      </c>
      <c r="M7" s="60">
        <v>1937503</v>
      </c>
      <c r="N7" s="59">
        <v>2788500</v>
      </c>
      <c r="O7" s="59">
        <v>291241</v>
      </c>
      <c r="P7" s="60">
        <v>307892</v>
      </c>
      <c r="Q7" s="60"/>
      <c r="R7" s="59">
        <v>599133</v>
      </c>
      <c r="S7" s="59"/>
      <c r="T7" s="60"/>
      <c r="U7" s="60"/>
      <c r="V7" s="59"/>
      <c r="W7" s="59">
        <v>8527253</v>
      </c>
      <c r="X7" s="60">
        <v>18166275</v>
      </c>
      <c r="Y7" s="59">
        <v>-9639022</v>
      </c>
      <c r="Z7" s="61">
        <v>-53.06</v>
      </c>
      <c r="AA7" s="62">
        <v>24221700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8100000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8100000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101051</v>
      </c>
      <c r="D15" s="340">
        <f t="shared" si="5"/>
        <v>0</v>
      </c>
      <c r="E15" s="60">
        <f t="shared" si="5"/>
        <v>8100000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>
        <v>101051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8100000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663829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497872</v>
      </c>
      <c r="Y22" s="345">
        <f t="shared" si="6"/>
        <v>-497872</v>
      </c>
      <c r="Z22" s="336">
        <f>+IF(X22&lt;&gt;0,+(Y22/X22)*100,0)</f>
        <v>-100</v>
      </c>
      <c r="AA22" s="350">
        <f>SUM(AA23:AA32)</f>
        <v>663829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663829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497872</v>
      </c>
      <c r="Y32" s="59">
        <v>-497872</v>
      </c>
      <c r="Z32" s="61">
        <v>-100</v>
      </c>
      <c r="AA32" s="62">
        <v>663829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3304614</v>
      </c>
      <c r="D40" s="344">
        <f t="shared" si="9"/>
        <v>0</v>
      </c>
      <c r="E40" s="343">
        <f t="shared" si="9"/>
        <v>1000000</v>
      </c>
      <c r="F40" s="345">
        <f t="shared" si="9"/>
        <v>1660943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20833</v>
      </c>
      <c r="P40" s="343">
        <f t="shared" si="9"/>
        <v>0</v>
      </c>
      <c r="Q40" s="343">
        <f t="shared" si="9"/>
        <v>35635</v>
      </c>
      <c r="R40" s="345">
        <f t="shared" si="9"/>
        <v>56468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56468</v>
      </c>
      <c r="X40" s="343">
        <f t="shared" si="9"/>
        <v>1245707</v>
      </c>
      <c r="Y40" s="345">
        <f t="shared" si="9"/>
        <v>-1189239</v>
      </c>
      <c r="Z40" s="336">
        <f>+IF(X40&lt;&gt;0,+(Y40/X40)*100,0)</f>
        <v>-95.46699183676418</v>
      </c>
      <c r="AA40" s="350">
        <f>SUM(AA41:AA49)</f>
        <v>1660943</v>
      </c>
    </row>
    <row r="41" spans="1:27" ht="12.75">
      <c r="A41" s="361" t="s">
        <v>248</v>
      </c>
      <c r="B41" s="142"/>
      <c r="C41" s="362"/>
      <c r="D41" s="363"/>
      <c r="E41" s="362">
        <v>450000</v>
      </c>
      <c r="F41" s="364">
        <v>1050000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787500</v>
      </c>
      <c r="Y41" s="364">
        <v>-787500</v>
      </c>
      <c r="Z41" s="365">
        <v>-100</v>
      </c>
      <c r="AA41" s="366">
        <v>1050000</v>
      </c>
    </row>
    <row r="42" spans="1:27" ht="12.75">
      <c r="A42" s="361" t="s">
        <v>249</v>
      </c>
      <c r="B42" s="136"/>
      <c r="C42" s="60">
        <f aca="true" t="shared" si="10" ref="C42:Y42">+C62</f>
        <v>2692511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129428</v>
      </c>
      <c r="D43" s="369"/>
      <c r="E43" s="305">
        <v>50000</v>
      </c>
      <c r="F43" s="370">
        <v>70000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52500</v>
      </c>
      <c r="Y43" s="370">
        <v>-52500</v>
      </c>
      <c r="Z43" s="371">
        <v>-100</v>
      </c>
      <c r="AA43" s="303">
        <v>70000</v>
      </c>
    </row>
    <row r="44" spans="1:27" ht="12.75">
      <c r="A44" s="361" t="s">
        <v>251</v>
      </c>
      <c r="B44" s="136"/>
      <c r="C44" s="60">
        <v>272408</v>
      </c>
      <c r="D44" s="368"/>
      <c r="E44" s="54">
        <v>200000</v>
      </c>
      <c r="F44" s="53">
        <v>440943</v>
      </c>
      <c r="G44" s="53"/>
      <c r="H44" s="54"/>
      <c r="I44" s="54"/>
      <c r="J44" s="53"/>
      <c r="K44" s="53"/>
      <c r="L44" s="54"/>
      <c r="M44" s="54"/>
      <c r="N44" s="53"/>
      <c r="O44" s="53">
        <v>20833</v>
      </c>
      <c r="P44" s="54"/>
      <c r="Q44" s="54">
        <v>35635</v>
      </c>
      <c r="R44" s="53">
        <v>56468</v>
      </c>
      <c r="S44" s="53"/>
      <c r="T44" s="54"/>
      <c r="U44" s="54"/>
      <c r="V44" s="53"/>
      <c r="W44" s="53">
        <v>56468</v>
      </c>
      <c r="X44" s="54">
        <v>330707</v>
      </c>
      <c r="Y44" s="53">
        <v>-274239</v>
      </c>
      <c r="Z44" s="94">
        <v>-82.93</v>
      </c>
      <c r="AA44" s="95">
        <v>440943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300000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>
        <v>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37500</v>
      </c>
      <c r="Y48" s="53">
        <v>-37500</v>
      </c>
      <c r="Z48" s="94">
        <v>-100</v>
      </c>
      <c r="AA48" s="95">
        <v>50000</v>
      </c>
    </row>
    <row r="49" spans="1:27" ht="12.75">
      <c r="A49" s="361" t="s">
        <v>93</v>
      </c>
      <c r="B49" s="136"/>
      <c r="C49" s="54">
        <v>210267</v>
      </c>
      <c r="D49" s="368"/>
      <c r="E49" s="54"/>
      <c r="F49" s="53">
        <v>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37500</v>
      </c>
      <c r="Y49" s="53">
        <v>-37500</v>
      </c>
      <c r="Z49" s="94">
        <v>-100</v>
      </c>
      <c r="AA49" s="95">
        <v>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850000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637500</v>
      </c>
      <c r="Y57" s="345">
        <f t="shared" si="13"/>
        <v>-637500</v>
      </c>
      <c r="Z57" s="336">
        <f>+IF(X57&lt;&gt;0,+(Y57/X57)*100,0)</f>
        <v>-100</v>
      </c>
      <c r="AA57" s="350">
        <f t="shared" si="13"/>
        <v>850000</v>
      </c>
    </row>
    <row r="58" spans="1:27" ht="12.75">
      <c r="A58" s="361" t="s">
        <v>217</v>
      </c>
      <c r="B58" s="136"/>
      <c r="C58" s="60"/>
      <c r="D58" s="340"/>
      <c r="E58" s="60"/>
      <c r="F58" s="59">
        <v>850000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637500</v>
      </c>
      <c r="Y58" s="59">
        <v>-637500</v>
      </c>
      <c r="Z58" s="61">
        <v>-100</v>
      </c>
      <c r="AA58" s="62">
        <v>850000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25592687</v>
      </c>
      <c r="D60" s="346">
        <f t="shared" si="14"/>
        <v>0</v>
      </c>
      <c r="E60" s="219">
        <f t="shared" si="14"/>
        <v>17200000</v>
      </c>
      <c r="F60" s="264">
        <f t="shared" si="14"/>
        <v>27396472</v>
      </c>
      <c r="G60" s="264">
        <f t="shared" si="14"/>
        <v>868704</v>
      </c>
      <c r="H60" s="219">
        <f t="shared" si="14"/>
        <v>4270916</v>
      </c>
      <c r="I60" s="219">
        <f t="shared" si="14"/>
        <v>0</v>
      </c>
      <c r="J60" s="264">
        <f t="shared" si="14"/>
        <v>5139620</v>
      </c>
      <c r="K60" s="264">
        <f t="shared" si="14"/>
        <v>350997</v>
      </c>
      <c r="L60" s="219">
        <f t="shared" si="14"/>
        <v>500000</v>
      </c>
      <c r="M60" s="219">
        <f t="shared" si="14"/>
        <v>1937503</v>
      </c>
      <c r="N60" s="264">
        <f t="shared" si="14"/>
        <v>2788500</v>
      </c>
      <c r="O60" s="264">
        <f t="shared" si="14"/>
        <v>312074</v>
      </c>
      <c r="P60" s="219">
        <f t="shared" si="14"/>
        <v>307892</v>
      </c>
      <c r="Q60" s="219">
        <f t="shared" si="14"/>
        <v>35635</v>
      </c>
      <c r="R60" s="264">
        <f t="shared" si="14"/>
        <v>655601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8583721</v>
      </c>
      <c r="X60" s="219">
        <f t="shared" si="14"/>
        <v>20547354</v>
      </c>
      <c r="Y60" s="264">
        <f t="shared" si="14"/>
        <v>-11963633</v>
      </c>
      <c r="Z60" s="337">
        <f>+IF(X60&lt;&gt;0,+(Y60/X60)*100,0)</f>
        <v>-58.22468917409025</v>
      </c>
      <c r="AA60" s="232">
        <f>+AA57+AA54+AA51+AA40+AA37+AA34+AA22+AA5</f>
        <v>27396472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2692511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>
        <v>2692511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8021700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8021700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8021700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8021700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2017-05-05T09:25:04Z</dcterms:created>
  <dcterms:modified xsi:type="dcterms:W3CDTF">2017-05-05T09:25:08Z</dcterms:modified>
  <cp:category/>
  <cp:version/>
  <cp:contentType/>
  <cp:contentStatus/>
</cp:coreProperties>
</file>