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<sst xmlns="http://schemas.openxmlformats.org/spreadsheetml/2006/main" count="857" uniqueCount="303">
  <si>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eDumbe(KZN261)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</si>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</sst>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14055902</v>
      </c>
      <c r="C5" s="19">
        <v>0</v>
      </c>
      <c r="D5" s="59">
        <v>18408218</v>
      </c>
      <c r="E5" s="60">
        <v>16249000</v>
      </c>
      <c r="F5" s="60">
        <v>672830</v>
      </c>
      <c r="G5" s="60">
        <v>672521</v>
      </c>
      <c r="H5" s="60">
        <v>666474</v>
      </c>
      <c r="I5" s="60">
        <v>2011825</v>
      </c>
      <c r="J5" s="60">
        <v>758720</v>
      </c>
      <c r="K5" s="60">
        <v>668164</v>
      </c>
      <c r="L5" s="60">
        <v>634057</v>
      </c>
      <c r="M5" s="60">
        <v>2060941</v>
      </c>
      <c r="N5" s="60">
        <v>666960</v>
      </c>
      <c r="O5" s="60">
        <v>668060</v>
      </c>
      <c r="P5" s="60">
        <v>717454</v>
      </c>
      <c r="Q5" s="60">
        <v>2052474</v>
      </c>
      <c r="R5" s="60">
        <v>0</v>
      </c>
      <c r="S5" s="60">
        <v>0</v>
      </c>
      <c r="T5" s="60">
        <v>0</v>
      </c>
      <c r="U5" s="60">
        <v>0</v>
      </c>
      <c r="V5" s="60">
        <v>6125240</v>
      </c>
      <c r="W5" s="60">
        <v>13056165</v>
      </c>
      <c r="X5" s="60">
        <v>-6930925</v>
      </c>
      <c r="Y5" s="61">
        <v>-53.09</v>
      </c>
      <c r="Z5" s="62">
        <v>16249000</v>
      </c>
    </row>
    <row r="6" spans="1:26" ht="12.75">
      <c r="A6" s="58" t="s">
        <v>32</v>
      </c>
      <c r="B6" s="19">
        <v>19806687</v>
      </c>
      <c r="C6" s="19">
        <v>0</v>
      </c>
      <c r="D6" s="59">
        <v>31353367</v>
      </c>
      <c r="E6" s="60">
        <v>20163000</v>
      </c>
      <c r="F6" s="60">
        <v>1671198</v>
      </c>
      <c r="G6" s="60">
        <v>1795221</v>
      </c>
      <c r="H6" s="60">
        <v>1729549</v>
      </c>
      <c r="I6" s="60">
        <v>5195968</v>
      </c>
      <c r="J6" s="60">
        <v>1558094</v>
      </c>
      <c r="K6" s="60">
        <v>1845486</v>
      </c>
      <c r="L6" s="60">
        <v>1488442</v>
      </c>
      <c r="M6" s="60">
        <v>4892022</v>
      </c>
      <c r="N6" s="60">
        <v>1412325</v>
      </c>
      <c r="O6" s="60">
        <v>1520298</v>
      </c>
      <c r="P6" s="60">
        <v>1491097</v>
      </c>
      <c r="Q6" s="60">
        <v>4423720</v>
      </c>
      <c r="R6" s="60">
        <v>0</v>
      </c>
      <c r="S6" s="60">
        <v>0</v>
      </c>
      <c r="T6" s="60">
        <v>0</v>
      </c>
      <c r="U6" s="60">
        <v>0</v>
      </c>
      <c r="V6" s="60">
        <v>14511710</v>
      </c>
      <c r="W6" s="60">
        <v>23342526</v>
      </c>
      <c r="X6" s="60">
        <v>-8830816</v>
      </c>
      <c r="Y6" s="61">
        <v>-37.83</v>
      </c>
      <c r="Z6" s="62">
        <v>20163000</v>
      </c>
    </row>
    <row r="7" spans="1:26" ht="12.75">
      <c r="A7" s="58" t="s">
        <v>33</v>
      </c>
      <c r="B7" s="19">
        <v>298280</v>
      </c>
      <c r="C7" s="19">
        <v>0</v>
      </c>
      <c r="D7" s="59">
        <v>402230</v>
      </c>
      <c r="E7" s="60">
        <v>158000</v>
      </c>
      <c r="F7" s="60">
        <v>63493</v>
      </c>
      <c r="G7" s="60">
        <v>12105</v>
      </c>
      <c r="H7" s="60">
        <v>0</v>
      </c>
      <c r="I7" s="60">
        <v>75598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75598</v>
      </c>
      <c r="W7" s="60">
        <v>301671</v>
      </c>
      <c r="X7" s="60">
        <v>-226073</v>
      </c>
      <c r="Y7" s="61">
        <v>-74.94</v>
      </c>
      <c r="Z7" s="62">
        <v>158000</v>
      </c>
    </row>
    <row r="8" spans="1:26" ht="12.75">
      <c r="A8" s="58" t="s">
        <v>34</v>
      </c>
      <c r="B8" s="19">
        <v>58810273</v>
      </c>
      <c r="C8" s="19">
        <v>0</v>
      </c>
      <c r="D8" s="59">
        <v>62659050</v>
      </c>
      <c r="E8" s="60">
        <v>62859000</v>
      </c>
      <c r="F8" s="60">
        <v>24293374</v>
      </c>
      <c r="G8" s="60">
        <v>0</v>
      </c>
      <c r="H8" s="60">
        <v>0</v>
      </c>
      <c r="I8" s="60">
        <v>24293374</v>
      </c>
      <c r="J8" s="60">
        <v>131951</v>
      </c>
      <c r="K8" s="60">
        <v>0</v>
      </c>
      <c r="L8" s="60">
        <v>14392400</v>
      </c>
      <c r="M8" s="60">
        <v>14524351</v>
      </c>
      <c r="N8" s="60">
        <v>0</v>
      </c>
      <c r="O8" s="60">
        <v>2557000</v>
      </c>
      <c r="P8" s="60">
        <v>14475000</v>
      </c>
      <c r="Q8" s="60">
        <v>17032000</v>
      </c>
      <c r="R8" s="60">
        <v>0</v>
      </c>
      <c r="S8" s="60">
        <v>0</v>
      </c>
      <c r="T8" s="60">
        <v>0</v>
      </c>
      <c r="U8" s="60">
        <v>0</v>
      </c>
      <c r="V8" s="60">
        <v>55849725</v>
      </c>
      <c r="W8" s="60">
        <v>62659051</v>
      </c>
      <c r="X8" s="60">
        <v>-6809326</v>
      </c>
      <c r="Y8" s="61">
        <v>-10.87</v>
      </c>
      <c r="Z8" s="62">
        <v>62859000</v>
      </c>
    </row>
    <row r="9" spans="1:26" ht="12.75">
      <c r="A9" s="58" t="s">
        <v>35</v>
      </c>
      <c r="B9" s="19">
        <v>7230871</v>
      </c>
      <c r="C9" s="19">
        <v>0</v>
      </c>
      <c r="D9" s="59">
        <v>15975109</v>
      </c>
      <c r="E9" s="60">
        <v>4635000</v>
      </c>
      <c r="F9" s="60">
        <v>298874</v>
      </c>
      <c r="G9" s="60">
        <v>163829</v>
      </c>
      <c r="H9" s="60">
        <v>113794</v>
      </c>
      <c r="I9" s="60">
        <v>576497</v>
      </c>
      <c r="J9" s="60">
        <v>130175</v>
      </c>
      <c r="K9" s="60">
        <v>119448</v>
      </c>
      <c r="L9" s="60">
        <v>9116239</v>
      </c>
      <c r="M9" s="60">
        <v>9365862</v>
      </c>
      <c r="N9" s="60">
        <v>136737</v>
      </c>
      <c r="O9" s="60">
        <v>1118868</v>
      </c>
      <c r="P9" s="60">
        <v>165251</v>
      </c>
      <c r="Q9" s="60">
        <v>1420856</v>
      </c>
      <c r="R9" s="60">
        <v>0</v>
      </c>
      <c r="S9" s="60">
        <v>0</v>
      </c>
      <c r="T9" s="60">
        <v>0</v>
      </c>
      <c r="U9" s="60">
        <v>0</v>
      </c>
      <c r="V9" s="60">
        <v>11363215</v>
      </c>
      <c r="W9" s="60">
        <v>12326319</v>
      </c>
      <c r="X9" s="60">
        <v>-963104</v>
      </c>
      <c r="Y9" s="61">
        <v>-7.81</v>
      </c>
      <c r="Z9" s="62">
        <v>4635000</v>
      </c>
    </row>
    <row r="10" spans="1:26" ht="22.5">
      <c r="A10" s="63" t="s">
        <v>278</v>
      </c>
      <c r="B10" s="64">
        <f>SUM(B5:B9)</f>
        <v>100202013</v>
      </c>
      <c r="C10" s="64">
        <f>SUM(C5:C9)</f>
        <v>0</v>
      </c>
      <c r="D10" s="65">
        <f aca="true" t="shared" si="0" ref="D10:Z10">SUM(D5:D9)</f>
        <v>128797974</v>
      </c>
      <c r="E10" s="66">
        <f t="shared" si="0"/>
        <v>104064000</v>
      </c>
      <c r="F10" s="66">
        <f t="shared" si="0"/>
        <v>26999769</v>
      </c>
      <c r="G10" s="66">
        <f t="shared" si="0"/>
        <v>2643676</v>
      </c>
      <c r="H10" s="66">
        <f t="shared" si="0"/>
        <v>2509817</v>
      </c>
      <c r="I10" s="66">
        <f t="shared" si="0"/>
        <v>32153262</v>
      </c>
      <c r="J10" s="66">
        <f t="shared" si="0"/>
        <v>2578940</v>
      </c>
      <c r="K10" s="66">
        <f t="shared" si="0"/>
        <v>2633098</v>
      </c>
      <c r="L10" s="66">
        <f t="shared" si="0"/>
        <v>25631138</v>
      </c>
      <c r="M10" s="66">
        <f t="shared" si="0"/>
        <v>30843176</v>
      </c>
      <c r="N10" s="66">
        <f t="shared" si="0"/>
        <v>2216022</v>
      </c>
      <c r="O10" s="66">
        <f t="shared" si="0"/>
        <v>5864226</v>
      </c>
      <c r="P10" s="66">
        <f t="shared" si="0"/>
        <v>16848802</v>
      </c>
      <c r="Q10" s="66">
        <f t="shared" si="0"/>
        <v>24929050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87925488</v>
      </c>
      <c r="W10" s="66">
        <f t="shared" si="0"/>
        <v>111685732</v>
      </c>
      <c r="X10" s="66">
        <f t="shared" si="0"/>
        <v>-23760244</v>
      </c>
      <c r="Y10" s="67">
        <f>+IF(W10&lt;&gt;0,(X10/W10)*100,0)</f>
        <v>-21.274198211818142</v>
      </c>
      <c r="Z10" s="68">
        <f t="shared" si="0"/>
        <v>104064000</v>
      </c>
    </row>
    <row r="11" spans="1:26" ht="12.75">
      <c r="A11" s="58" t="s">
        <v>37</v>
      </c>
      <c r="B11" s="19">
        <v>37011531</v>
      </c>
      <c r="C11" s="19">
        <v>0</v>
      </c>
      <c r="D11" s="59">
        <v>45886751</v>
      </c>
      <c r="E11" s="60">
        <v>44198000</v>
      </c>
      <c r="F11" s="60">
        <v>3592852</v>
      </c>
      <c r="G11" s="60">
        <v>3822825</v>
      </c>
      <c r="H11" s="60">
        <v>3670869</v>
      </c>
      <c r="I11" s="60">
        <v>11086546</v>
      </c>
      <c r="J11" s="60">
        <v>3575128</v>
      </c>
      <c r="K11" s="60">
        <v>3926236</v>
      </c>
      <c r="L11" s="60">
        <v>4266200</v>
      </c>
      <c r="M11" s="60">
        <v>11767564</v>
      </c>
      <c r="N11" s="60">
        <v>3422994</v>
      </c>
      <c r="O11" s="60">
        <v>3595901</v>
      </c>
      <c r="P11" s="60">
        <v>3730627</v>
      </c>
      <c r="Q11" s="60">
        <v>10749522</v>
      </c>
      <c r="R11" s="60">
        <v>0</v>
      </c>
      <c r="S11" s="60">
        <v>0</v>
      </c>
      <c r="T11" s="60">
        <v>0</v>
      </c>
      <c r="U11" s="60">
        <v>0</v>
      </c>
      <c r="V11" s="60">
        <v>33603632</v>
      </c>
      <c r="W11" s="60">
        <v>34261479</v>
      </c>
      <c r="X11" s="60">
        <v>-657847</v>
      </c>
      <c r="Y11" s="61">
        <v>-1.92</v>
      </c>
      <c r="Z11" s="62">
        <v>44198000</v>
      </c>
    </row>
    <row r="12" spans="1:26" ht="12.75">
      <c r="A12" s="58" t="s">
        <v>38</v>
      </c>
      <c r="B12" s="19">
        <v>5216844</v>
      </c>
      <c r="C12" s="19">
        <v>0</v>
      </c>
      <c r="D12" s="59">
        <v>4950803</v>
      </c>
      <c r="E12" s="60">
        <v>5463940</v>
      </c>
      <c r="F12" s="60">
        <v>433575</v>
      </c>
      <c r="G12" s="60">
        <v>446270</v>
      </c>
      <c r="H12" s="60">
        <v>433617</v>
      </c>
      <c r="I12" s="60">
        <v>1313462</v>
      </c>
      <c r="J12" s="60">
        <v>436376</v>
      </c>
      <c r="K12" s="60">
        <v>434151</v>
      </c>
      <c r="L12" s="60">
        <v>435402</v>
      </c>
      <c r="M12" s="60">
        <v>1305929</v>
      </c>
      <c r="N12" s="60">
        <v>435402</v>
      </c>
      <c r="O12" s="60">
        <v>435556</v>
      </c>
      <c r="P12" s="60">
        <v>435834</v>
      </c>
      <c r="Q12" s="60">
        <v>1306792</v>
      </c>
      <c r="R12" s="60">
        <v>0</v>
      </c>
      <c r="S12" s="60">
        <v>0</v>
      </c>
      <c r="T12" s="60">
        <v>0</v>
      </c>
      <c r="U12" s="60">
        <v>0</v>
      </c>
      <c r="V12" s="60">
        <v>3926183</v>
      </c>
      <c r="W12" s="60">
        <v>3713103</v>
      </c>
      <c r="X12" s="60">
        <v>213080</v>
      </c>
      <c r="Y12" s="61">
        <v>5.74</v>
      </c>
      <c r="Z12" s="62">
        <v>5463940</v>
      </c>
    </row>
    <row r="13" spans="1:26" ht="12.75">
      <c r="A13" s="58" t="s">
        <v>279</v>
      </c>
      <c r="B13" s="19">
        <v>10848780</v>
      </c>
      <c r="C13" s="19">
        <v>0</v>
      </c>
      <c r="D13" s="59">
        <v>3620827</v>
      </c>
      <c r="E13" s="60">
        <v>4531000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2549997</v>
      </c>
      <c r="X13" s="60">
        <v>-2549997</v>
      </c>
      <c r="Y13" s="61">
        <v>-100</v>
      </c>
      <c r="Z13" s="62">
        <v>4531000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104778</v>
      </c>
      <c r="H14" s="60">
        <v>53603</v>
      </c>
      <c r="I14" s="60">
        <v>158381</v>
      </c>
      <c r="J14" s="60">
        <v>39278</v>
      </c>
      <c r="K14" s="60">
        <v>42830</v>
      </c>
      <c r="L14" s="60">
        <v>2878</v>
      </c>
      <c r="M14" s="60">
        <v>84986</v>
      </c>
      <c r="N14" s="60">
        <v>24533</v>
      </c>
      <c r="O14" s="60">
        <v>38788</v>
      </c>
      <c r="P14" s="60">
        <v>33302</v>
      </c>
      <c r="Q14" s="60">
        <v>96623</v>
      </c>
      <c r="R14" s="60">
        <v>0</v>
      </c>
      <c r="S14" s="60">
        <v>0</v>
      </c>
      <c r="T14" s="60">
        <v>0</v>
      </c>
      <c r="U14" s="60">
        <v>0</v>
      </c>
      <c r="V14" s="60">
        <v>339990</v>
      </c>
      <c r="W14" s="60">
        <v>60003</v>
      </c>
      <c r="X14" s="60">
        <v>279987</v>
      </c>
      <c r="Y14" s="61">
        <v>466.62</v>
      </c>
      <c r="Z14" s="62">
        <v>0</v>
      </c>
    </row>
    <row r="15" spans="1:26" ht="12.75">
      <c r="A15" s="58" t="s">
        <v>41</v>
      </c>
      <c r="B15" s="19">
        <v>16630270</v>
      </c>
      <c r="C15" s="19">
        <v>0</v>
      </c>
      <c r="D15" s="59">
        <v>24630000</v>
      </c>
      <c r="E15" s="60">
        <v>18805000</v>
      </c>
      <c r="F15" s="60">
        <v>0</v>
      </c>
      <c r="G15" s="60">
        <v>2426408</v>
      </c>
      <c r="H15" s="60">
        <v>2169478</v>
      </c>
      <c r="I15" s="60">
        <v>4595886</v>
      </c>
      <c r="J15" s="60">
        <v>1240071</v>
      </c>
      <c r="K15" s="60">
        <v>1274121</v>
      </c>
      <c r="L15" s="60">
        <v>0</v>
      </c>
      <c r="M15" s="60">
        <v>2514192</v>
      </c>
      <c r="N15" s="60">
        <v>3085346</v>
      </c>
      <c r="O15" s="60">
        <v>1197292</v>
      </c>
      <c r="P15" s="60">
        <v>1170429</v>
      </c>
      <c r="Q15" s="60">
        <v>5453067</v>
      </c>
      <c r="R15" s="60">
        <v>0</v>
      </c>
      <c r="S15" s="60">
        <v>0</v>
      </c>
      <c r="T15" s="60">
        <v>0</v>
      </c>
      <c r="U15" s="60">
        <v>0</v>
      </c>
      <c r="V15" s="60">
        <v>12563145</v>
      </c>
      <c r="W15" s="60">
        <v>18600003</v>
      </c>
      <c r="X15" s="60">
        <v>-6036858</v>
      </c>
      <c r="Y15" s="61">
        <v>-32.46</v>
      </c>
      <c r="Z15" s="62">
        <v>18805000</v>
      </c>
    </row>
    <row r="16" spans="1:26" ht="12.75">
      <c r="A16" s="69" t="s">
        <v>42</v>
      </c>
      <c r="B16" s="19">
        <v>0</v>
      </c>
      <c r="C16" s="19">
        <v>0</v>
      </c>
      <c r="D16" s="59">
        <v>250000</v>
      </c>
      <c r="E16" s="60">
        <v>250000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7032650</v>
      </c>
      <c r="M16" s="60">
        <v>7032650</v>
      </c>
      <c r="N16" s="60">
        <v>0</v>
      </c>
      <c r="O16" s="60">
        <v>1099510</v>
      </c>
      <c r="P16" s="60">
        <v>0</v>
      </c>
      <c r="Q16" s="60">
        <v>1099510</v>
      </c>
      <c r="R16" s="60">
        <v>0</v>
      </c>
      <c r="S16" s="60">
        <v>0</v>
      </c>
      <c r="T16" s="60">
        <v>0</v>
      </c>
      <c r="U16" s="60">
        <v>0</v>
      </c>
      <c r="V16" s="60">
        <v>8132160</v>
      </c>
      <c r="W16" s="60"/>
      <c r="X16" s="60">
        <v>8132160</v>
      </c>
      <c r="Y16" s="61">
        <v>0</v>
      </c>
      <c r="Z16" s="62">
        <v>250000</v>
      </c>
    </row>
    <row r="17" spans="1:26" ht="12.75">
      <c r="A17" s="58" t="s">
        <v>43</v>
      </c>
      <c r="B17" s="19">
        <v>56038403</v>
      </c>
      <c r="C17" s="19">
        <v>0</v>
      </c>
      <c r="D17" s="59">
        <v>47860005</v>
      </c>
      <c r="E17" s="60">
        <v>33045000</v>
      </c>
      <c r="F17" s="60">
        <v>911806</v>
      </c>
      <c r="G17" s="60">
        <v>1079378</v>
      </c>
      <c r="H17" s="60">
        <v>2685798</v>
      </c>
      <c r="I17" s="60">
        <v>4676982</v>
      </c>
      <c r="J17" s="60">
        <v>2606487</v>
      </c>
      <c r="K17" s="60">
        <v>3448330</v>
      </c>
      <c r="L17" s="60">
        <v>1324264</v>
      </c>
      <c r="M17" s="60">
        <v>7379081</v>
      </c>
      <c r="N17" s="60">
        <v>2834789</v>
      </c>
      <c r="O17" s="60">
        <v>1732046</v>
      </c>
      <c r="P17" s="60">
        <v>1567043</v>
      </c>
      <c r="Q17" s="60">
        <v>6133878</v>
      </c>
      <c r="R17" s="60">
        <v>0</v>
      </c>
      <c r="S17" s="60">
        <v>0</v>
      </c>
      <c r="T17" s="60">
        <v>0</v>
      </c>
      <c r="U17" s="60">
        <v>0</v>
      </c>
      <c r="V17" s="60">
        <v>18189941</v>
      </c>
      <c r="W17" s="60">
        <v>34827849</v>
      </c>
      <c r="X17" s="60">
        <v>-16637908</v>
      </c>
      <c r="Y17" s="61">
        <v>-47.77</v>
      </c>
      <c r="Z17" s="62">
        <v>33045000</v>
      </c>
    </row>
    <row r="18" spans="1:26" ht="12.75">
      <c r="A18" s="70" t="s">
        <v>44</v>
      </c>
      <c r="B18" s="71">
        <f>SUM(B11:B17)</f>
        <v>125745828</v>
      </c>
      <c r="C18" s="71">
        <f>SUM(C11:C17)</f>
        <v>0</v>
      </c>
      <c r="D18" s="72">
        <f aca="true" t="shared" si="1" ref="D18:Z18">SUM(D11:D17)</f>
        <v>127198386</v>
      </c>
      <c r="E18" s="73">
        <f t="shared" si="1"/>
        <v>106292940</v>
      </c>
      <c r="F18" s="73">
        <f t="shared" si="1"/>
        <v>4938233</v>
      </c>
      <c r="G18" s="73">
        <f t="shared" si="1"/>
        <v>7879659</v>
      </c>
      <c r="H18" s="73">
        <f t="shared" si="1"/>
        <v>9013365</v>
      </c>
      <c r="I18" s="73">
        <f t="shared" si="1"/>
        <v>21831257</v>
      </c>
      <c r="J18" s="73">
        <f t="shared" si="1"/>
        <v>7897340</v>
      </c>
      <c r="K18" s="73">
        <f t="shared" si="1"/>
        <v>9125668</v>
      </c>
      <c r="L18" s="73">
        <f t="shared" si="1"/>
        <v>13061394</v>
      </c>
      <c r="M18" s="73">
        <f t="shared" si="1"/>
        <v>30084402</v>
      </c>
      <c r="N18" s="73">
        <f t="shared" si="1"/>
        <v>9803064</v>
      </c>
      <c r="O18" s="73">
        <f t="shared" si="1"/>
        <v>8099093</v>
      </c>
      <c r="P18" s="73">
        <f t="shared" si="1"/>
        <v>6937235</v>
      </c>
      <c r="Q18" s="73">
        <f t="shared" si="1"/>
        <v>24839392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76755051</v>
      </c>
      <c r="W18" s="73">
        <f t="shared" si="1"/>
        <v>94012434</v>
      </c>
      <c r="X18" s="73">
        <f t="shared" si="1"/>
        <v>-17257383</v>
      </c>
      <c r="Y18" s="67">
        <f>+IF(W18&lt;&gt;0,(X18/W18)*100,0)</f>
        <v>-18.35648995110583</v>
      </c>
      <c r="Z18" s="74">
        <f t="shared" si="1"/>
        <v>106292940</v>
      </c>
    </row>
    <row r="19" spans="1:26" ht="12.75">
      <c r="A19" s="70" t="s">
        <v>45</v>
      </c>
      <c r="B19" s="75">
        <f>+B10-B18</f>
        <v>-25543815</v>
      </c>
      <c r="C19" s="75">
        <f>+C10-C18</f>
        <v>0</v>
      </c>
      <c r="D19" s="76">
        <f aca="true" t="shared" si="2" ref="D19:Z19">+D10-D18</f>
        <v>1599588</v>
      </c>
      <c r="E19" s="77">
        <f t="shared" si="2"/>
        <v>-2228940</v>
      </c>
      <c r="F19" s="77">
        <f t="shared" si="2"/>
        <v>22061536</v>
      </c>
      <c r="G19" s="77">
        <f t="shared" si="2"/>
        <v>-5235983</v>
      </c>
      <c r="H19" s="77">
        <f t="shared" si="2"/>
        <v>-6503548</v>
      </c>
      <c r="I19" s="77">
        <f t="shared" si="2"/>
        <v>10322005</v>
      </c>
      <c r="J19" s="77">
        <f t="shared" si="2"/>
        <v>-5318400</v>
      </c>
      <c r="K19" s="77">
        <f t="shared" si="2"/>
        <v>-6492570</v>
      </c>
      <c r="L19" s="77">
        <f t="shared" si="2"/>
        <v>12569744</v>
      </c>
      <c r="M19" s="77">
        <f t="shared" si="2"/>
        <v>758774</v>
      </c>
      <c r="N19" s="77">
        <f t="shared" si="2"/>
        <v>-7587042</v>
      </c>
      <c r="O19" s="77">
        <f t="shared" si="2"/>
        <v>-2234867</v>
      </c>
      <c r="P19" s="77">
        <f t="shared" si="2"/>
        <v>9911567</v>
      </c>
      <c r="Q19" s="77">
        <f t="shared" si="2"/>
        <v>89658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11170437</v>
      </c>
      <c r="W19" s="77">
        <f>IF(E10=E18,0,W10-W18)</f>
        <v>17673298</v>
      </c>
      <c r="X19" s="77">
        <f t="shared" si="2"/>
        <v>-6502861</v>
      </c>
      <c r="Y19" s="78">
        <f>+IF(W19&lt;&gt;0,(X19/W19)*100,0)</f>
        <v>-36.794835915741366</v>
      </c>
      <c r="Z19" s="79">
        <f t="shared" si="2"/>
        <v>-2228940</v>
      </c>
    </row>
    <row r="20" spans="1:26" ht="12.75">
      <c r="A20" s="58" t="s">
        <v>46</v>
      </c>
      <c r="B20" s="19">
        <v>35919098</v>
      </c>
      <c r="C20" s="19">
        <v>0</v>
      </c>
      <c r="D20" s="59">
        <v>34359950</v>
      </c>
      <c r="E20" s="60">
        <v>0</v>
      </c>
      <c r="F20" s="60">
        <v>14456450</v>
      </c>
      <c r="G20" s="60">
        <v>0</v>
      </c>
      <c r="H20" s="60">
        <v>0</v>
      </c>
      <c r="I20" s="60">
        <v>14456450</v>
      </c>
      <c r="J20" s="60">
        <v>70804</v>
      </c>
      <c r="K20" s="60">
        <v>0</v>
      </c>
      <c r="L20" s="60">
        <v>0</v>
      </c>
      <c r="M20" s="60">
        <v>70804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14527254</v>
      </c>
      <c r="W20" s="60">
        <v>34359951</v>
      </c>
      <c r="X20" s="60">
        <v>-19832697</v>
      </c>
      <c r="Y20" s="61">
        <v>-57.72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10375283</v>
      </c>
      <c r="C22" s="86">
        <f>SUM(C19:C21)</f>
        <v>0</v>
      </c>
      <c r="D22" s="87">
        <f aca="true" t="shared" si="3" ref="D22:Z22">SUM(D19:D21)</f>
        <v>35959538</v>
      </c>
      <c r="E22" s="88">
        <f t="shared" si="3"/>
        <v>-2228940</v>
      </c>
      <c r="F22" s="88">
        <f t="shared" si="3"/>
        <v>36517986</v>
      </c>
      <c r="G22" s="88">
        <f t="shared" si="3"/>
        <v>-5235983</v>
      </c>
      <c r="H22" s="88">
        <f t="shared" si="3"/>
        <v>-6503548</v>
      </c>
      <c r="I22" s="88">
        <f t="shared" si="3"/>
        <v>24778455</v>
      </c>
      <c r="J22" s="88">
        <f t="shared" si="3"/>
        <v>-5247596</v>
      </c>
      <c r="K22" s="88">
        <f t="shared" si="3"/>
        <v>-6492570</v>
      </c>
      <c r="L22" s="88">
        <f t="shared" si="3"/>
        <v>12569744</v>
      </c>
      <c r="M22" s="88">
        <f t="shared" si="3"/>
        <v>829578</v>
      </c>
      <c r="N22" s="88">
        <f t="shared" si="3"/>
        <v>-7587042</v>
      </c>
      <c r="O22" s="88">
        <f t="shared" si="3"/>
        <v>-2234867</v>
      </c>
      <c r="P22" s="88">
        <f t="shared" si="3"/>
        <v>9911567</v>
      </c>
      <c r="Q22" s="88">
        <f t="shared" si="3"/>
        <v>89658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25697691</v>
      </c>
      <c r="W22" s="88">
        <f t="shared" si="3"/>
        <v>52033249</v>
      </c>
      <c r="X22" s="88">
        <f t="shared" si="3"/>
        <v>-26335558</v>
      </c>
      <c r="Y22" s="89">
        <f>+IF(W22&lt;&gt;0,(X22/W22)*100,0)</f>
        <v>-50.61294173654234</v>
      </c>
      <c r="Z22" s="90">
        <f t="shared" si="3"/>
        <v>-2228940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10375283</v>
      </c>
      <c r="C24" s="75">
        <f>SUM(C22:C23)</f>
        <v>0</v>
      </c>
      <c r="D24" s="76">
        <f aca="true" t="shared" si="4" ref="D24:Z24">SUM(D22:D23)</f>
        <v>35959538</v>
      </c>
      <c r="E24" s="77">
        <f t="shared" si="4"/>
        <v>-2228940</v>
      </c>
      <c r="F24" s="77">
        <f t="shared" si="4"/>
        <v>36517986</v>
      </c>
      <c r="G24" s="77">
        <f t="shared" si="4"/>
        <v>-5235983</v>
      </c>
      <c r="H24" s="77">
        <f t="shared" si="4"/>
        <v>-6503548</v>
      </c>
      <c r="I24" s="77">
        <f t="shared" si="4"/>
        <v>24778455</v>
      </c>
      <c r="J24" s="77">
        <f t="shared" si="4"/>
        <v>-5247596</v>
      </c>
      <c r="K24" s="77">
        <f t="shared" si="4"/>
        <v>-6492570</v>
      </c>
      <c r="L24" s="77">
        <f t="shared" si="4"/>
        <v>12569744</v>
      </c>
      <c r="M24" s="77">
        <f t="shared" si="4"/>
        <v>829578</v>
      </c>
      <c r="N24" s="77">
        <f t="shared" si="4"/>
        <v>-7587042</v>
      </c>
      <c r="O24" s="77">
        <f t="shared" si="4"/>
        <v>-2234867</v>
      </c>
      <c r="P24" s="77">
        <f t="shared" si="4"/>
        <v>9911567</v>
      </c>
      <c r="Q24" s="77">
        <f t="shared" si="4"/>
        <v>89658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25697691</v>
      </c>
      <c r="W24" s="77">
        <f t="shared" si="4"/>
        <v>52033249</v>
      </c>
      <c r="X24" s="77">
        <f t="shared" si="4"/>
        <v>-26335558</v>
      </c>
      <c r="Y24" s="78">
        <f>+IF(W24&lt;&gt;0,(X24/W24)*100,0)</f>
        <v>-50.61294173654234</v>
      </c>
      <c r="Z24" s="79">
        <f t="shared" si="4"/>
        <v>-2228940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41487128</v>
      </c>
      <c r="C27" s="22">
        <v>0</v>
      </c>
      <c r="D27" s="99">
        <v>35959950</v>
      </c>
      <c r="E27" s="100">
        <v>34680000</v>
      </c>
      <c r="F27" s="100">
        <v>9845451</v>
      </c>
      <c r="G27" s="100">
        <v>0</v>
      </c>
      <c r="H27" s="100">
        <v>3811723</v>
      </c>
      <c r="I27" s="100">
        <v>13657174</v>
      </c>
      <c r="J27" s="100">
        <v>0</v>
      </c>
      <c r="K27" s="100">
        <v>1715216</v>
      </c>
      <c r="L27" s="100">
        <v>4866029</v>
      </c>
      <c r="M27" s="100">
        <v>6581245</v>
      </c>
      <c r="N27" s="100">
        <v>0</v>
      </c>
      <c r="O27" s="100">
        <v>364974</v>
      </c>
      <c r="P27" s="100">
        <v>6293117</v>
      </c>
      <c r="Q27" s="100">
        <v>6658091</v>
      </c>
      <c r="R27" s="100">
        <v>0</v>
      </c>
      <c r="S27" s="100">
        <v>0</v>
      </c>
      <c r="T27" s="100">
        <v>0</v>
      </c>
      <c r="U27" s="100">
        <v>0</v>
      </c>
      <c r="V27" s="100">
        <v>26896510</v>
      </c>
      <c r="W27" s="100">
        <v>26010000</v>
      </c>
      <c r="X27" s="100">
        <v>886510</v>
      </c>
      <c r="Y27" s="101">
        <v>3.41</v>
      </c>
      <c r="Z27" s="102">
        <v>34680000</v>
      </c>
    </row>
    <row r="28" spans="1:26" ht="12.75">
      <c r="A28" s="103" t="s">
        <v>46</v>
      </c>
      <c r="B28" s="19">
        <v>41487128</v>
      </c>
      <c r="C28" s="19">
        <v>0</v>
      </c>
      <c r="D28" s="59">
        <v>35959950</v>
      </c>
      <c r="E28" s="60">
        <v>34360000</v>
      </c>
      <c r="F28" s="60">
        <v>9845451</v>
      </c>
      <c r="G28" s="60">
        <v>0</v>
      </c>
      <c r="H28" s="60">
        <v>3811723</v>
      </c>
      <c r="I28" s="60">
        <v>13657174</v>
      </c>
      <c r="J28" s="60">
        <v>0</v>
      </c>
      <c r="K28" s="60">
        <v>1715216</v>
      </c>
      <c r="L28" s="60">
        <v>4866029</v>
      </c>
      <c r="M28" s="60">
        <v>6581245</v>
      </c>
      <c r="N28" s="60">
        <v>0</v>
      </c>
      <c r="O28" s="60">
        <v>364974</v>
      </c>
      <c r="P28" s="60">
        <v>6293117</v>
      </c>
      <c r="Q28" s="60">
        <v>6658091</v>
      </c>
      <c r="R28" s="60">
        <v>0</v>
      </c>
      <c r="S28" s="60">
        <v>0</v>
      </c>
      <c r="T28" s="60">
        <v>0</v>
      </c>
      <c r="U28" s="60">
        <v>0</v>
      </c>
      <c r="V28" s="60">
        <v>26896510</v>
      </c>
      <c r="W28" s="60">
        <v>25770000</v>
      </c>
      <c r="X28" s="60">
        <v>1126510</v>
      </c>
      <c r="Y28" s="61">
        <v>4.37</v>
      </c>
      <c r="Z28" s="62">
        <v>34360000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320000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240000</v>
      </c>
      <c r="X31" s="60">
        <v>-240000</v>
      </c>
      <c r="Y31" s="61">
        <v>-100</v>
      </c>
      <c r="Z31" s="62">
        <v>320000</v>
      </c>
    </row>
    <row r="32" spans="1:26" ht="12.75">
      <c r="A32" s="70" t="s">
        <v>54</v>
      </c>
      <c r="B32" s="22">
        <f>SUM(B28:B31)</f>
        <v>41487128</v>
      </c>
      <c r="C32" s="22">
        <f>SUM(C28:C31)</f>
        <v>0</v>
      </c>
      <c r="D32" s="99">
        <f aca="true" t="shared" si="5" ref="D32:Z32">SUM(D28:D31)</f>
        <v>35959950</v>
      </c>
      <c r="E32" s="100">
        <f t="shared" si="5"/>
        <v>34680000</v>
      </c>
      <c r="F32" s="100">
        <f t="shared" si="5"/>
        <v>9845451</v>
      </c>
      <c r="G32" s="100">
        <f t="shared" si="5"/>
        <v>0</v>
      </c>
      <c r="H32" s="100">
        <f t="shared" si="5"/>
        <v>3811723</v>
      </c>
      <c r="I32" s="100">
        <f t="shared" si="5"/>
        <v>13657174</v>
      </c>
      <c r="J32" s="100">
        <f t="shared" si="5"/>
        <v>0</v>
      </c>
      <c r="K32" s="100">
        <f t="shared" si="5"/>
        <v>1715216</v>
      </c>
      <c r="L32" s="100">
        <f t="shared" si="5"/>
        <v>4866029</v>
      </c>
      <c r="M32" s="100">
        <f t="shared" si="5"/>
        <v>6581245</v>
      </c>
      <c r="N32" s="100">
        <f t="shared" si="5"/>
        <v>0</v>
      </c>
      <c r="O32" s="100">
        <f t="shared" si="5"/>
        <v>364974</v>
      </c>
      <c r="P32" s="100">
        <f t="shared" si="5"/>
        <v>6293117</v>
      </c>
      <c r="Q32" s="100">
        <f t="shared" si="5"/>
        <v>6658091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26896510</v>
      </c>
      <c r="W32" s="100">
        <f t="shared" si="5"/>
        <v>26010000</v>
      </c>
      <c r="X32" s="100">
        <f t="shared" si="5"/>
        <v>886510</v>
      </c>
      <c r="Y32" s="101">
        <f>+IF(W32&lt;&gt;0,(X32/W32)*100,0)</f>
        <v>3.4083429450211455</v>
      </c>
      <c r="Z32" s="102">
        <f t="shared" si="5"/>
        <v>34680000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11163266</v>
      </c>
      <c r="C35" s="19">
        <v>0</v>
      </c>
      <c r="D35" s="59">
        <v>5178797</v>
      </c>
      <c r="E35" s="60">
        <v>5179150</v>
      </c>
      <c r="F35" s="60">
        <v>164391902</v>
      </c>
      <c r="G35" s="60">
        <v>156903941</v>
      </c>
      <c r="H35" s="60">
        <v>149972144</v>
      </c>
      <c r="I35" s="60">
        <v>149972144</v>
      </c>
      <c r="J35" s="60">
        <v>152378912</v>
      </c>
      <c r="K35" s="60">
        <v>158074600</v>
      </c>
      <c r="L35" s="60">
        <v>160892217</v>
      </c>
      <c r="M35" s="60">
        <v>160892217</v>
      </c>
      <c r="N35" s="60">
        <v>161285352</v>
      </c>
      <c r="O35" s="60">
        <v>160800727</v>
      </c>
      <c r="P35" s="60">
        <v>166279679</v>
      </c>
      <c r="Q35" s="60">
        <v>166279679</v>
      </c>
      <c r="R35" s="60">
        <v>0</v>
      </c>
      <c r="S35" s="60">
        <v>0</v>
      </c>
      <c r="T35" s="60">
        <v>0</v>
      </c>
      <c r="U35" s="60">
        <v>0</v>
      </c>
      <c r="V35" s="60">
        <v>166279679</v>
      </c>
      <c r="W35" s="60">
        <v>3884363</v>
      </c>
      <c r="X35" s="60">
        <v>162395316</v>
      </c>
      <c r="Y35" s="61">
        <v>4180.75</v>
      </c>
      <c r="Z35" s="62">
        <v>5179150</v>
      </c>
    </row>
    <row r="36" spans="1:26" ht="12.75">
      <c r="A36" s="58" t="s">
        <v>57</v>
      </c>
      <c r="B36" s="19">
        <v>279026714</v>
      </c>
      <c r="C36" s="19">
        <v>0</v>
      </c>
      <c r="D36" s="59">
        <v>299722237</v>
      </c>
      <c r="E36" s="60">
        <v>299722883</v>
      </c>
      <c r="F36" s="60">
        <v>280842067</v>
      </c>
      <c r="G36" s="60">
        <v>282877450</v>
      </c>
      <c r="H36" s="60">
        <v>286572046</v>
      </c>
      <c r="I36" s="60">
        <v>286572046</v>
      </c>
      <c r="J36" s="60">
        <v>286572047</v>
      </c>
      <c r="K36" s="60">
        <v>290354512</v>
      </c>
      <c r="L36" s="60">
        <v>293637308</v>
      </c>
      <c r="M36" s="60">
        <v>293637308</v>
      </c>
      <c r="N36" s="60">
        <v>295811536</v>
      </c>
      <c r="O36" s="60">
        <v>295834763</v>
      </c>
      <c r="P36" s="60">
        <v>300292083</v>
      </c>
      <c r="Q36" s="60">
        <v>300292083</v>
      </c>
      <c r="R36" s="60">
        <v>0</v>
      </c>
      <c r="S36" s="60">
        <v>0</v>
      </c>
      <c r="T36" s="60">
        <v>0</v>
      </c>
      <c r="U36" s="60">
        <v>0</v>
      </c>
      <c r="V36" s="60">
        <v>300292083</v>
      </c>
      <c r="W36" s="60">
        <v>224792162</v>
      </c>
      <c r="X36" s="60">
        <v>75499921</v>
      </c>
      <c r="Y36" s="61">
        <v>33.59</v>
      </c>
      <c r="Z36" s="62">
        <v>299722883</v>
      </c>
    </row>
    <row r="37" spans="1:26" ht="12.75">
      <c r="A37" s="58" t="s">
        <v>58</v>
      </c>
      <c r="B37" s="19">
        <v>34781193</v>
      </c>
      <c r="C37" s="19">
        <v>0</v>
      </c>
      <c r="D37" s="59">
        <v>4500000</v>
      </c>
      <c r="E37" s="60">
        <v>40874094</v>
      </c>
      <c r="F37" s="60">
        <v>109465024</v>
      </c>
      <c r="G37" s="60">
        <v>133185514</v>
      </c>
      <c r="H37" s="60">
        <v>136398387</v>
      </c>
      <c r="I37" s="60">
        <v>136398387</v>
      </c>
      <c r="J37" s="60">
        <v>135706880</v>
      </c>
      <c r="K37" s="60">
        <v>144574750</v>
      </c>
      <c r="L37" s="60">
        <v>137941841</v>
      </c>
      <c r="M37" s="60">
        <v>137941841</v>
      </c>
      <c r="N37" s="60">
        <v>136050676</v>
      </c>
      <c r="O37" s="60">
        <v>147596151</v>
      </c>
      <c r="P37" s="60">
        <v>140227844</v>
      </c>
      <c r="Q37" s="60">
        <v>140227844</v>
      </c>
      <c r="R37" s="60">
        <v>0</v>
      </c>
      <c r="S37" s="60">
        <v>0</v>
      </c>
      <c r="T37" s="60">
        <v>0</v>
      </c>
      <c r="U37" s="60">
        <v>0</v>
      </c>
      <c r="V37" s="60">
        <v>140227844</v>
      </c>
      <c r="W37" s="60">
        <v>30655571</v>
      </c>
      <c r="X37" s="60">
        <v>109572273</v>
      </c>
      <c r="Y37" s="61">
        <v>357.43</v>
      </c>
      <c r="Z37" s="62">
        <v>40874094</v>
      </c>
    </row>
    <row r="38" spans="1:26" ht="12.75">
      <c r="A38" s="58" t="s">
        <v>59</v>
      </c>
      <c r="B38" s="19">
        <v>15468701</v>
      </c>
      <c r="C38" s="19">
        <v>0</v>
      </c>
      <c r="D38" s="59">
        <v>8158494</v>
      </c>
      <c r="E38" s="60">
        <v>0</v>
      </c>
      <c r="F38" s="60">
        <v>41833769</v>
      </c>
      <c r="G38" s="60">
        <v>48680660</v>
      </c>
      <c r="H38" s="60">
        <v>48762417</v>
      </c>
      <c r="I38" s="60">
        <v>48762417</v>
      </c>
      <c r="J38" s="60">
        <v>51418781</v>
      </c>
      <c r="K38" s="60">
        <v>51637933</v>
      </c>
      <c r="L38" s="60">
        <v>51800936</v>
      </c>
      <c r="M38" s="60">
        <v>51800936</v>
      </c>
      <c r="N38" s="60">
        <v>51958057</v>
      </c>
      <c r="O38" s="60">
        <v>45738548</v>
      </c>
      <c r="P38" s="60">
        <v>52289214</v>
      </c>
      <c r="Q38" s="60">
        <v>52289214</v>
      </c>
      <c r="R38" s="60">
        <v>0</v>
      </c>
      <c r="S38" s="60">
        <v>0</v>
      </c>
      <c r="T38" s="60">
        <v>0</v>
      </c>
      <c r="U38" s="60">
        <v>0</v>
      </c>
      <c r="V38" s="60">
        <v>52289214</v>
      </c>
      <c r="W38" s="60"/>
      <c r="X38" s="60">
        <v>52289214</v>
      </c>
      <c r="Y38" s="61">
        <v>0</v>
      </c>
      <c r="Z38" s="62">
        <v>0</v>
      </c>
    </row>
    <row r="39" spans="1:26" ht="12.75">
      <c r="A39" s="58" t="s">
        <v>60</v>
      </c>
      <c r="B39" s="19">
        <v>239940086</v>
      </c>
      <c r="C39" s="19">
        <v>0</v>
      </c>
      <c r="D39" s="59">
        <v>292242539</v>
      </c>
      <c r="E39" s="60">
        <v>264027939</v>
      </c>
      <c r="F39" s="60">
        <v>293935176</v>
      </c>
      <c r="G39" s="60">
        <v>257915217</v>
      </c>
      <c r="H39" s="60">
        <v>251383386</v>
      </c>
      <c r="I39" s="60">
        <v>251383386</v>
      </c>
      <c r="J39" s="60">
        <v>251825298</v>
      </c>
      <c r="K39" s="60">
        <v>252216429</v>
      </c>
      <c r="L39" s="60">
        <v>264786748</v>
      </c>
      <c r="M39" s="60">
        <v>264786748</v>
      </c>
      <c r="N39" s="60">
        <v>269088155</v>
      </c>
      <c r="O39" s="60">
        <v>263300791</v>
      </c>
      <c r="P39" s="60">
        <v>274054704</v>
      </c>
      <c r="Q39" s="60">
        <v>274054704</v>
      </c>
      <c r="R39" s="60">
        <v>0</v>
      </c>
      <c r="S39" s="60">
        <v>0</v>
      </c>
      <c r="T39" s="60">
        <v>0</v>
      </c>
      <c r="U39" s="60">
        <v>0</v>
      </c>
      <c r="V39" s="60">
        <v>274054704</v>
      </c>
      <c r="W39" s="60">
        <v>198020954</v>
      </c>
      <c r="X39" s="60">
        <v>76033750</v>
      </c>
      <c r="Y39" s="61">
        <v>38.4</v>
      </c>
      <c r="Z39" s="62">
        <v>264027939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28935651</v>
      </c>
      <c r="C42" s="19">
        <v>0</v>
      </c>
      <c r="D42" s="59">
        <v>35959374</v>
      </c>
      <c r="E42" s="60">
        <v>16669158</v>
      </c>
      <c r="F42" s="60">
        <v>15544071</v>
      </c>
      <c r="G42" s="60">
        <v>-13504162</v>
      </c>
      <c r="H42" s="60">
        <v>2197428</v>
      </c>
      <c r="I42" s="60">
        <v>4237337</v>
      </c>
      <c r="J42" s="60">
        <v>2602335</v>
      </c>
      <c r="K42" s="60">
        <v>-1133611</v>
      </c>
      <c r="L42" s="60">
        <v>1270382</v>
      </c>
      <c r="M42" s="60">
        <v>2739106</v>
      </c>
      <c r="N42" s="60">
        <v>-830824</v>
      </c>
      <c r="O42" s="60">
        <v>-1666040</v>
      </c>
      <c r="P42" s="60">
        <v>6877891</v>
      </c>
      <c r="Q42" s="60">
        <v>4381027</v>
      </c>
      <c r="R42" s="60">
        <v>0</v>
      </c>
      <c r="S42" s="60">
        <v>0</v>
      </c>
      <c r="T42" s="60">
        <v>0</v>
      </c>
      <c r="U42" s="60">
        <v>0</v>
      </c>
      <c r="V42" s="60">
        <v>11357470</v>
      </c>
      <c r="W42" s="60">
        <v>21899224</v>
      </c>
      <c r="X42" s="60">
        <v>-10541754</v>
      </c>
      <c r="Y42" s="61">
        <v>-48.14</v>
      </c>
      <c r="Z42" s="62">
        <v>16669158</v>
      </c>
    </row>
    <row r="43" spans="1:26" ht="12.75">
      <c r="A43" s="58" t="s">
        <v>63</v>
      </c>
      <c r="B43" s="19">
        <v>-29401157</v>
      </c>
      <c r="C43" s="19">
        <v>0</v>
      </c>
      <c r="D43" s="59">
        <v>-34359948</v>
      </c>
      <c r="E43" s="60">
        <v>-34360002</v>
      </c>
      <c r="F43" s="60">
        <v>0</v>
      </c>
      <c r="G43" s="60">
        <v>0</v>
      </c>
      <c r="H43" s="60">
        <v>-4174757</v>
      </c>
      <c r="I43" s="60">
        <v>-4174757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-7030718</v>
      </c>
      <c r="Q43" s="60">
        <v>-7030718</v>
      </c>
      <c r="R43" s="60">
        <v>0</v>
      </c>
      <c r="S43" s="60">
        <v>0</v>
      </c>
      <c r="T43" s="60">
        <v>0</v>
      </c>
      <c r="U43" s="60">
        <v>0</v>
      </c>
      <c r="V43" s="60">
        <v>-11205475</v>
      </c>
      <c r="W43" s="60">
        <v>-23750901</v>
      </c>
      <c r="X43" s="60">
        <v>12545426</v>
      </c>
      <c r="Y43" s="61">
        <v>-52.82</v>
      </c>
      <c r="Z43" s="62">
        <v>-34360002</v>
      </c>
    </row>
    <row r="44" spans="1:26" ht="12.75">
      <c r="A44" s="58" t="s">
        <v>64</v>
      </c>
      <c r="B44" s="19">
        <v>68997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719257</v>
      </c>
      <c r="C45" s="22">
        <v>0</v>
      </c>
      <c r="D45" s="99">
        <v>2691456</v>
      </c>
      <c r="E45" s="100">
        <v>-17578964</v>
      </c>
      <c r="F45" s="100">
        <v>15655951</v>
      </c>
      <c r="G45" s="100">
        <v>2151789</v>
      </c>
      <c r="H45" s="100">
        <v>174460</v>
      </c>
      <c r="I45" s="100">
        <v>174460</v>
      </c>
      <c r="J45" s="100">
        <v>2776795</v>
      </c>
      <c r="K45" s="100">
        <v>1643184</v>
      </c>
      <c r="L45" s="100">
        <v>2913566</v>
      </c>
      <c r="M45" s="100">
        <v>2913566</v>
      </c>
      <c r="N45" s="100">
        <v>2082742</v>
      </c>
      <c r="O45" s="100">
        <v>416702</v>
      </c>
      <c r="P45" s="100">
        <v>263875</v>
      </c>
      <c r="Q45" s="100">
        <v>263875</v>
      </c>
      <c r="R45" s="100">
        <v>0</v>
      </c>
      <c r="S45" s="100">
        <v>0</v>
      </c>
      <c r="T45" s="100">
        <v>0</v>
      </c>
      <c r="U45" s="100">
        <v>0</v>
      </c>
      <c r="V45" s="100">
        <v>263875</v>
      </c>
      <c r="W45" s="100">
        <v>-1739797</v>
      </c>
      <c r="X45" s="100">
        <v>2003672</v>
      </c>
      <c r="Y45" s="101">
        <v>-115.17</v>
      </c>
      <c r="Z45" s="102">
        <v>-17578964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1753014</v>
      </c>
      <c r="C49" s="52">
        <v>0</v>
      </c>
      <c r="D49" s="129">
        <v>1383079</v>
      </c>
      <c r="E49" s="54">
        <v>1352839</v>
      </c>
      <c r="F49" s="54">
        <v>0</v>
      </c>
      <c r="G49" s="54">
        <v>0</v>
      </c>
      <c r="H49" s="54">
        <v>0</v>
      </c>
      <c r="I49" s="54">
        <v>1114148</v>
      </c>
      <c r="J49" s="54">
        <v>0</v>
      </c>
      <c r="K49" s="54">
        <v>0</v>
      </c>
      <c r="L49" s="54">
        <v>0</v>
      </c>
      <c r="M49" s="54">
        <v>945206</v>
      </c>
      <c r="N49" s="54">
        <v>0</v>
      </c>
      <c r="O49" s="54">
        <v>0</v>
      </c>
      <c r="P49" s="54">
        <v>0</v>
      </c>
      <c r="Q49" s="54">
        <v>1137581</v>
      </c>
      <c r="R49" s="54">
        <v>0</v>
      </c>
      <c r="S49" s="54">
        <v>0</v>
      </c>
      <c r="T49" s="54">
        <v>0</v>
      </c>
      <c r="U49" s="54">
        <v>0</v>
      </c>
      <c r="V49" s="54">
        <v>95348499</v>
      </c>
      <c r="W49" s="54">
        <v>0</v>
      </c>
      <c r="X49" s="54">
        <v>103034366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2178735</v>
      </c>
      <c r="C51" s="52">
        <v>0</v>
      </c>
      <c r="D51" s="129">
        <v>1367951</v>
      </c>
      <c r="E51" s="54">
        <v>5070886</v>
      </c>
      <c r="F51" s="54">
        <v>0</v>
      </c>
      <c r="G51" s="54">
        <v>0</v>
      </c>
      <c r="H51" s="54">
        <v>0</v>
      </c>
      <c r="I51" s="54">
        <v>509687</v>
      </c>
      <c r="J51" s="54">
        <v>0</v>
      </c>
      <c r="K51" s="54">
        <v>0</v>
      </c>
      <c r="L51" s="54">
        <v>0</v>
      </c>
      <c r="M51" s="54">
        <v>1656352</v>
      </c>
      <c r="N51" s="54">
        <v>0</v>
      </c>
      <c r="O51" s="54">
        <v>0</v>
      </c>
      <c r="P51" s="54">
        <v>0</v>
      </c>
      <c r="Q51" s="54">
        <v>5548</v>
      </c>
      <c r="R51" s="54">
        <v>0</v>
      </c>
      <c r="S51" s="54">
        <v>0</v>
      </c>
      <c r="T51" s="54">
        <v>0</v>
      </c>
      <c r="U51" s="54">
        <v>0</v>
      </c>
      <c r="V51" s="54">
        <v>213272</v>
      </c>
      <c r="W51" s="54">
        <v>1690955</v>
      </c>
      <c r="X51" s="54">
        <v>12693386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100.00000602874688</v>
      </c>
      <c r="E58" s="7">
        <f t="shared" si="6"/>
        <v>66.92735911238053</v>
      </c>
      <c r="F58" s="7">
        <f t="shared" si="6"/>
        <v>95.53443900840774</v>
      </c>
      <c r="G58" s="7">
        <f t="shared" si="6"/>
        <v>53.923829962775685</v>
      </c>
      <c r="H58" s="7">
        <f t="shared" si="6"/>
        <v>48.17144910545517</v>
      </c>
      <c r="I58" s="7">
        <f t="shared" si="6"/>
        <v>65.54369694024231</v>
      </c>
      <c r="J58" s="7">
        <f t="shared" si="6"/>
        <v>135.05883510717734</v>
      </c>
      <c r="K58" s="7">
        <f t="shared" si="6"/>
        <v>61.785809480237894</v>
      </c>
      <c r="L58" s="7">
        <f t="shared" si="6"/>
        <v>57.622123732449346</v>
      </c>
      <c r="M58" s="7">
        <f t="shared" si="6"/>
        <v>84.93026642022976</v>
      </c>
      <c r="N58" s="7">
        <f t="shared" si="6"/>
        <v>74.59679649494898</v>
      </c>
      <c r="O58" s="7">
        <f t="shared" si="6"/>
        <v>57.38421227239784</v>
      </c>
      <c r="P58" s="7">
        <f t="shared" si="6"/>
        <v>60.93103577866212</v>
      </c>
      <c r="Q58" s="7">
        <f t="shared" si="6"/>
        <v>64.12014525815626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71.62865152069467</v>
      </c>
      <c r="W58" s="7">
        <f t="shared" si="6"/>
        <v>44.42358929885693</v>
      </c>
      <c r="X58" s="7">
        <f t="shared" si="6"/>
        <v>0</v>
      </c>
      <c r="Y58" s="7">
        <f t="shared" si="6"/>
        <v>0</v>
      </c>
      <c r="Z58" s="8">
        <f t="shared" si="6"/>
        <v>66.92735911238053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99.9999891352873</v>
      </c>
      <c r="E59" s="10">
        <f t="shared" si="7"/>
        <v>38.34831681949659</v>
      </c>
      <c r="F59" s="10">
        <f t="shared" si="7"/>
        <v>167.64576490346747</v>
      </c>
      <c r="G59" s="10">
        <f t="shared" si="7"/>
        <v>42.438377388958855</v>
      </c>
      <c r="H59" s="10">
        <f t="shared" si="7"/>
        <v>26.654903267044176</v>
      </c>
      <c r="I59" s="10">
        <f t="shared" si="7"/>
        <v>79.08371752016204</v>
      </c>
      <c r="J59" s="10">
        <f t="shared" si="7"/>
        <v>290.33622416701814</v>
      </c>
      <c r="K59" s="10">
        <f t="shared" si="7"/>
        <v>62.80119850815069</v>
      </c>
      <c r="L59" s="10">
        <f t="shared" si="7"/>
        <v>31.39796579802762</v>
      </c>
      <c r="M59" s="10">
        <f t="shared" si="7"/>
        <v>136.90518069173257</v>
      </c>
      <c r="N59" s="10">
        <f t="shared" si="7"/>
        <v>59.02272999880053</v>
      </c>
      <c r="O59" s="10">
        <f t="shared" si="7"/>
        <v>33.97344549890728</v>
      </c>
      <c r="P59" s="10">
        <f t="shared" si="7"/>
        <v>54.602385658174605</v>
      </c>
      <c r="Q59" s="10">
        <f t="shared" si="7"/>
        <v>49.324278894641296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88.56679901522226</v>
      </c>
      <c r="W59" s="10">
        <f t="shared" si="7"/>
        <v>40.844237186034334</v>
      </c>
      <c r="X59" s="10">
        <f t="shared" si="7"/>
        <v>0</v>
      </c>
      <c r="Y59" s="10">
        <f t="shared" si="7"/>
        <v>0</v>
      </c>
      <c r="Z59" s="11">
        <f t="shared" si="7"/>
        <v>38.34831681949659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100.00001594725059</v>
      </c>
      <c r="E60" s="13">
        <f t="shared" si="7"/>
        <v>89.95869662252642</v>
      </c>
      <c r="F60" s="13">
        <f t="shared" si="7"/>
        <v>66.50217388962888</v>
      </c>
      <c r="G60" s="13">
        <f t="shared" si="7"/>
        <v>58.22648019380343</v>
      </c>
      <c r="H60" s="13">
        <f t="shared" si="7"/>
        <v>56.46275416307951</v>
      </c>
      <c r="I60" s="13">
        <f t="shared" si="7"/>
        <v>60.30114119255546</v>
      </c>
      <c r="J60" s="13">
        <f t="shared" si="7"/>
        <v>59.4458999264486</v>
      </c>
      <c r="K60" s="13">
        <f t="shared" si="7"/>
        <v>61.41818469498007</v>
      </c>
      <c r="L60" s="13">
        <f t="shared" si="7"/>
        <v>68.7932751158594</v>
      </c>
      <c r="M60" s="13">
        <f t="shared" si="7"/>
        <v>63.0339561024051</v>
      </c>
      <c r="N60" s="13">
        <f t="shared" si="7"/>
        <v>81.95153381834918</v>
      </c>
      <c r="O60" s="13">
        <f t="shared" si="7"/>
        <v>67.67153544897118</v>
      </c>
      <c r="P60" s="13">
        <f t="shared" si="7"/>
        <v>63.97611959517053</v>
      </c>
      <c r="Q60" s="13">
        <f t="shared" si="7"/>
        <v>70.9849854873274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64.47923780174769</v>
      </c>
      <c r="W60" s="13">
        <f t="shared" si="7"/>
        <v>46.425626772355315</v>
      </c>
      <c r="X60" s="13">
        <f t="shared" si="7"/>
        <v>0</v>
      </c>
      <c r="Y60" s="13">
        <f t="shared" si="7"/>
        <v>0</v>
      </c>
      <c r="Z60" s="14">
        <f t="shared" si="7"/>
        <v>89.95869662252642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100.00002351558459</v>
      </c>
      <c r="E61" s="13">
        <f t="shared" si="7"/>
        <v>85.86387434554975</v>
      </c>
      <c r="F61" s="13">
        <f t="shared" si="7"/>
        <v>75.13942236589128</v>
      </c>
      <c r="G61" s="13">
        <f t="shared" si="7"/>
        <v>63.97626199026549</v>
      </c>
      <c r="H61" s="13">
        <f t="shared" si="7"/>
        <v>63.3573925243498</v>
      </c>
      <c r="I61" s="13">
        <f t="shared" si="7"/>
        <v>67.3188580366526</v>
      </c>
      <c r="J61" s="13">
        <f t="shared" si="7"/>
        <v>63.062333137303796</v>
      </c>
      <c r="K61" s="13">
        <f t="shared" si="7"/>
        <v>66.80367210931163</v>
      </c>
      <c r="L61" s="13">
        <f t="shared" si="7"/>
        <v>85.47435377052841</v>
      </c>
      <c r="M61" s="13">
        <f t="shared" si="7"/>
        <v>70.67029303637895</v>
      </c>
      <c r="N61" s="13">
        <f t="shared" si="7"/>
        <v>100.16616147520234</v>
      </c>
      <c r="O61" s="13">
        <f t="shared" si="7"/>
        <v>79.92004567708707</v>
      </c>
      <c r="P61" s="13">
        <f t="shared" si="7"/>
        <v>76.09540380598169</v>
      </c>
      <c r="Q61" s="13">
        <f t="shared" si="7"/>
        <v>84.95188755332441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73.59555195894649</v>
      </c>
      <c r="W61" s="13">
        <f t="shared" si="7"/>
        <v>42.80196313523904</v>
      </c>
      <c r="X61" s="13">
        <f t="shared" si="7"/>
        <v>0</v>
      </c>
      <c r="Y61" s="13">
        <f t="shared" si="7"/>
        <v>0</v>
      </c>
      <c r="Z61" s="14">
        <f t="shared" si="7"/>
        <v>85.86387434554975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99.99998287194052</v>
      </c>
      <c r="E64" s="13">
        <f t="shared" si="7"/>
        <v>100.00637204522096</v>
      </c>
      <c r="F64" s="13">
        <f t="shared" si="7"/>
        <v>45.55575367424778</v>
      </c>
      <c r="G64" s="13">
        <f t="shared" si="7"/>
        <v>42.82951493385834</v>
      </c>
      <c r="H64" s="13">
        <f t="shared" si="7"/>
        <v>39.339025416986416</v>
      </c>
      <c r="I64" s="13">
        <f t="shared" si="7"/>
        <v>42.55599750360097</v>
      </c>
      <c r="J64" s="13">
        <f t="shared" si="7"/>
        <v>48.35408939157037</v>
      </c>
      <c r="K64" s="13">
        <f t="shared" si="7"/>
        <v>46.44215857198757</v>
      </c>
      <c r="L64" s="13">
        <f t="shared" si="7"/>
        <v>38.63415554402679</v>
      </c>
      <c r="M64" s="13">
        <f t="shared" si="7"/>
        <v>44.01128955715963</v>
      </c>
      <c r="N64" s="13">
        <f t="shared" si="7"/>
        <v>47.442731742508556</v>
      </c>
      <c r="O64" s="13">
        <f t="shared" si="7"/>
        <v>41.952860579863795</v>
      </c>
      <c r="P64" s="13">
        <f t="shared" si="7"/>
        <v>39.079930028963425</v>
      </c>
      <c r="Q64" s="13">
        <f t="shared" si="7"/>
        <v>42.822952641681184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43.116039278398475</v>
      </c>
      <c r="W64" s="13">
        <f t="shared" si="7"/>
        <v>62.11909758405254</v>
      </c>
      <c r="X64" s="13">
        <f t="shared" si="7"/>
        <v>0</v>
      </c>
      <c r="Y64" s="13">
        <f t="shared" si="7"/>
        <v>0</v>
      </c>
      <c r="Z64" s="14">
        <f t="shared" si="7"/>
        <v>100.00637204522096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33862589</v>
      </c>
      <c r="C67" s="24"/>
      <c r="D67" s="25">
        <v>49761585</v>
      </c>
      <c r="E67" s="26">
        <v>36412000</v>
      </c>
      <c r="F67" s="26">
        <v>2344028</v>
      </c>
      <c r="G67" s="26">
        <v>2467742</v>
      </c>
      <c r="H67" s="26">
        <v>2396023</v>
      </c>
      <c r="I67" s="26">
        <v>7207793</v>
      </c>
      <c r="J67" s="26">
        <v>2316814</v>
      </c>
      <c r="K67" s="26">
        <v>2513650</v>
      </c>
      <c r="L67" s="26">
        <v>2122499</v>
      </c>
      <c r="M67" s="26">
        <v>6952963</v>
      </c>
      <c r="N67" s="26">
        <v>2079285</v>
      </c>
      <c r="O67" s="26">
        <v>2188358</v>
      </c>
      <c r="P67" s="26">
        <v>2208551</v>
      </c>
      <c r="Q67" s="26">
        <v>6476194</v>
      </c>
      <c r="R67" s="26"/>
      <c r="S67" s="26"/>
      <c r="T67" s="26"/>
      <c r="U67" s="26"/>
      <c r="V67" s="26">
        <v>20636950</v>
      </c>
      <c r="W67" s="26">
        <v>36398691</v>
      </c>
      <c r="X67" s="26"/>
      <c r="Y67" s="25"/>
      <c r="Z67" s="27">
        <v>36412000</v>
      </c>
    </row>
    <row r="68" spans="1:26" ht="12.75" hidden="1">
      <c r="A68" s="37" t="s">
        <v>31</v>
      </c>
      <c r="B68" s="19">
        <v>14055902</v>
      </c>
      <c r="C68" s="19"/>
      <c r="D68" s="20">
        <v>18408218</v>
      </c>
      <c r="E68" s="21">
        <v>16249000</v>
      </c>
      <c r="F68" s="21">
        <v>672830</v>
      </c>
      <c r="G68" s="21">
        <v>672521</v>
      </c>
      <c r="H68" s="21">
        <v>666474</v>
      </c>
      <c r="I68" s="21">
        <v>2011825</v>
      </c>
      <c r="J68" s="21">
        <v>758720</v>
      </c>
      <c r="K68" s="21">
        <v>668164</v>
      </c>
      <c r="L68" s="21">
        <v>634057</v>
      </c>
      <c r="M68" s="21">
        <v>2060941</v>
      </c>
      <c r="N68" s="21">
        <v>666960</v>
      </c>
      <c r="O68" s="21">
        <v>668060</v>
      </c>
      <c r="P68" s="21">
        <v>717454</v>
      </c>
      <c r="Q68" s="21">
        <v>2052474</v>
      </c>
      <c r="R68" s="21"/>
      <c r="S68" s="21"/>
      <c r="T68" s="21"/>
      <c r="U68" s="21"/>
      <c r="V68" s="21">
        <v>6125240</v>
      </c>
      <c r="W68" s="21">
        <v>13056165</v>
      </c>
      <c r="X68" s="21"/>
      <c r="Y68" s="20"/>
      <c r="Z68" s="23">
        <v>16249000</v>
      </c>
    </row>
    <row r="69" spans="1:26" ht="12.75" hidden="1">
      <c r="A69" s="38" t="s">
        <v>32</v>
      </c>
      <c r="B69" s="19">
        <v>19806687</v>
      </c>
      <c r="C69" s="19"/>
      <c r="D69" s="20">
        <v>31353367</v>
      </c>
      <c r="E69" s="21">
        <v>20163000</v>
      </c>
      <c r="F69" s="21">
        <v>1671198</v>
      </c>
      <c r="G69" s="21">
        <v>1795221</v>
      </c>
      <c r="H69" s="21">
        <v>1729549</v>
      </c>
      <c r="I69" s="21">
        <v>5195968</v>
      </c>
      <c r="J69" s="21">
        <v>1558094</v>
      </c>
      <c r="K69" s="21">
        <v>1845486</v>
      </c>
      <c r="L69" s="21">
        <v>1488442</v>
      </c>
      <c r="M69" s="21">
        <v>4892022</v>
      </c>
      <c r="N69" s="21">
        <v>1412325</v>
      </c>
      <c r="O69" s="21">
        <v>1520298</v>
      </c>
      <c r="P69" s="21">
        <v>1491097</v>
      </c>
      <c r="Q69" s="21">
        <v>4423720</v>
      </c>
      <c r="R69" s="21"/>
      <c r="S69" s="21"/>
      <c r="T69" s="21"/>
      <c r="U69" s="21"/>
      <c r="V69" s="21">
        <v>14511710</v>
      </c>
      <c r="W69" s="21">
        <v>23342526</v>
      </c>
      <c r="X69" s="21"/>
      <c r="Y69" s="20"/>
      <c r="Z69" s="23">
        <v>20163000</v>
      </c>
    </row>
    <row r="70" spans="1:26" ht="12.75" hidden="1">
      <c r="A70" s="39" t="s">
        <v>103</v>
      </c>
      <c r="B70" s="19">
        <v>14218116</v>
      </c>
      <c r="C70" s="19"/>
      <c r="D70" s="20">
        <v>25514994</v>
      </c>
      <c r="E70" s="21">
        <v>14325000</v>
      </c>
      <c r="F70" s="21">
        <v>1183275</v>
      </c>
      <c r="G70" s="21">
        <v>1307102</v>
      </c>
      <c r="H70" s="21">
        <v>1233070</v>
      </c>
      <c r="I70" s="21">
        <v>3723447</v>
      </c>
      <c r="J70" s="21">
        <v>1174993</v>
      </c>
      <c r="K70" s="21">
        <v>1357367</v>
      </c>
      <c r="L70" s="21">
        <v>958367</v>
      </c>
      <c r="M70" s="21">
        <v>3490727</v>
      </c>
      <c r="N70" s="21">
        <v>924402</v>
      </c>
      <c r="O70" s="21">
        <v>1029838</v>
      </c>
      <c r="P70" s="21">
        <v>1002895</v>
      </c>
      <c r="Q70" s="21">
        <v>2957135</v>
      </c>
      <c r="R70" s="21"/>
      <c r="S70" s="21"/>
      <c r="T70" s="21"/>
      <c r="U70" s="21"/>
      <c r="V70" s="21">
        <v>10171309</v>
      </c>
      <c r="W70" s="21">
        <v>18963747</v>
      </c>
      <c r="X70" s="21"/>
      <c r="Y70" s="20"/>
      <c r="Z70" s="23">
        <v>14325000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5588571</v>
      </c>
      <c r="C73" s="19"/>
      <c r="D73" s="20">
        <v>5838373</v>
      </c>
      <c r="E73" s="21">
        <v>5838000</v>
      </c>
      <c r="F73" s="21">
        <v>487923</v>
      </c>
      <c r="G73" s="21">
        <v>488119</v>
      </c>
      <c r="H73" s="21">
        <v>496479</v>
      </c>
      <c r="I73" s="21">
        <v>1472521</v>
      </c>
      <c r="J73" s="21">
        <v>383101</v>
      </c>
      <c r="K73" s="21">
        <v>488119</v>
      </c>
      <c r="L73" s="21">
        <v>530075</v>
      </c>
      <c r="M73" s="21">
        <v>1401295</v>
      </c>
      <c r="N73" s="21">
        <v>487923</v>
      </c>
      <c r="O73" s="21">
        <v>490460</v>
      </c>
      <c r="P73" s="21">
        <v>488202</v>
      </c>
      <c r="Q73" s="21">
        <v>1466585</v>
      </c>
      <c r="R73" s="21"/>
      <c r="S73" s="21"/>
      <c r="T73" s="21"/>
      <c r="U73" s="21"/>
      <c r="V73" s="21">
        <v>4340401</v>
      </c>
      <c r="W73" s="21">
        <v>4378779</v>
      </c>
      <c r="X73" s="21"/>
      <c r="Y73" s="20"/>
      <c r="Z73" s="23">
        <v>5838000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49761588</v>
      </c>
      <c r="E76" s="34">
        <v>24369590</v>
      </c>
      <c r="F76" s="34">
        <v>2239354</v>
      </c>
      <c r="G76" s="34">
        <v>1330701</v>
      </c>
      <c r="H76" s="34">
        <v>1154199</v>
      </c>
      <c r="I76" s="34">
        <v>4724254</v>
      </c>
      <c r="J76" s="34">
        <v>3129062</v>
      </c>
      <c r="K76" s="34">
        <v>1553079</v>
      </c>
      <c r="L76" s="34">
        <v>1223029</v>
      </c>
      <c r="M76" s="34">
        <v>5905170</v>
      </c>
      <c r="N76" s="34">
        <v>1551080</v>
      </c>
      <c r="O76" s="34">
        <v>1255772</v>
      </c>
      <c r="P76" s="34">
        <v>1345693</v>
      </c>
      <c r="Q76" s="34">
        <v>4152545</v>
      </c>
      <c r="R76" s="34"/>
      <c r="S76" s="34"/>
      <c r="T76" s="34"/>
      <c r="U76" s="34"/>
      <c r="V76" s="34">
        <v>14781969</v>
      </c>
      <c r="W76" s="34">
        <v>16169605</v>
      </c>
      <c r="X76" s="34"/>
      <c r="Y76" s="33"/>
      <c r="Z76" s="35">
        <v>24369590</v>
      </c>
    </row>
    <row r="77" spans="1:26" ht="12.75" hidden="1">
      <c r="A77" s="37" t="s">
        <v>31</v>
      </c>
      <c r="B77" s="19"/>
      <c r="C77" s="19"/>
      <c r="D77" s="20">
        <v>18408216</v>
      </c>
      <c r="E77" s="21">
        <v>6231218</v>
      </c>
      <c r="F77" s="21">
        <v>1127971</v>
      </c>
      <c r="G77" s="21">
        <v>285407</v>
      </c>
      <c r="H77" s="21">
        <v>177648</v>
      </c>
      <c r="I77" s="21">
        <v>1591026</v>
      </c>
      <c r="J77" s="21">
        <v>2202839</v>
      </c>
      <c r="K77" s="21">
        <v>419615</v>
      </c>
      <c r="L77" s="21">
        <v>199081</v>
      </c>
      <c r="M77" s="21">
        <v>2821535</v>
      </c>
      <c r="N77" s="21">
        <v>393658</v>
      </c>
      <c r="O77" s="21">
        <v>226963</v>
      </c>
      <c r="P77" s="21">
        <v>391747</v>
      </c>
      <c r="Q77" s="21">
        <v>1012368</v>
      </c>
      <c r="R77" s="21"/>
      <c r="S77" s="21"/>
      <c r="T77" s="21"/>
      <c r="U77" s="21"/>
      <c r="V77" s="21">
        <v>5424929</v>
      </c>
      <c r="W77" s="21">
        <v>5332691</v>
      </c>
      <c r="X77" s="21"/>
      <c r="Y77" s="20"/>
      <c r="Z77" s="23">
        <v>6231218</v>
      </c>
    </row>
    <row r="78" spans="1:26" ht="12.75" hidden="1">
      <c r="A78" s="38" t="s">
        <v>32</v>
      </c>
      <c r="B78" s="19"/>
      <c r="C78" s="19"/>
      <c r="D78" s="20">
        <v>31353372</v>
      </c>
      <c r="E78" s="21">
        <v>18138372</v>
      </c>
      <c r="F78" s="21">
        <v>1111383</v>
      </c>
      <c r="G78" s="21">
        <v>1045294</v>
      </c>
      <c r="H78" s="21">
        <v>976551</v>
      </c>
      <c r="I78" s="21">
        <v>3133228</v>
      </c>
      <c r="J78" s="21">
        <v>926223</v>
      </c>
      <c r="K78" s="21">
        <v>1133464</v>
      </c>
      <c r="L78" s="21">
        <v>1023948</v>
      </c>
      <c r="M78" s="21">
        <v>3083635</v>
      </c>
      <c r="N78" s="21">
        <v>1157422</v>
      </c>
      <c r="O78" s="21">
        <v>1028809</v>
      </c>
      <c r="P78" s="21">
        <v>953946</v>
      </c>
      <c r="Q78" s="21">
        <v>3140177</v>
      </c>
      <c r="R78" s="21"/>
      <c r="S78" s="21"/>
      <c r="T78" s="21"/>
      <c r="U78" s="21"/>
      <c r="V78" s="21">
        <v>9357040</v>
      </c>
      <c r="W78" s="21">
        <v>10836914</v>
      </c>
      <c r="X78" s="21"/>
      <c r="Y78" s="20"/>
      <c r="Z78" s="23">
        <v>18138372</v>
      </c>
    </row>
    <row r="79" spans="1:26" ht="12.75" hidden="1">
      <c r="A79" s="39" t="s">
        <v>103</v>
      </c>
      <c r="B79" s="19"/>
      <c r="C79" s="19"/>
      <c r="D79" s="20">
        <v>25515000</v>
      </c>
      <c r="E79" s="21">
        <v>12300000</v>
      </c>
      <c r="F79" s="21">
        <v>889106</v>
      </c>
      <c r="G79" s="21">
        <v>836235</v>
      </c>
      <c r="H79" s="21">
        <v>781241</v>
      </c>
      <c r="I79" s="21">
        <v>2506582</v>
      </c>
      <c r="J79" s="21">
        <v>740978</v>
      </c>
      <c r="K79" s="21">
        <v>906771</v>
      </c>
      <c r="L79" s="21">
        <v>819158</v>
      </c>
      <c r="M79" s="21">
        <v>2466907</v>
      </c>
      <c r="N79" s="21">
        <v>925938</v>
      </c>
      <c r="O79" s="21">
        <v>823047</v>
      </c>
      <c r="P79" s="21">
        <v>763157</v>
      </c>
      <c r="Q79" s="21">
        <v>2512142</v>
      </c>
      <c r="R79" s="21"/>
      <c r="S79" s="21"/>
      <c r="T79" s="21"/>
      <c r="U79" s="21"/>
      <c r="V79" s="21">
        <v>7485631</v>
      </c>
      <c r="W79" s="21">
        <v>8116856</v>
      </c>
      <c r="X79" s="21"/>
      <c r="Y79" s="20"/>
      <c r="Z79" s="23">
        <v>12300000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5838372</v>
      </c>
      <c r="E82" s="21">
        <v>5838372</v>
      </c>
      <c r="F82" s="21">
        <v>222277</v>
      </c>
      <c r="G82" s="21">
        <v>209059</v>
      </c>
      <c r="H82" s="21">
        <v>195310</v>
      </c>
      <c r="I82" s="21">
        <v>626646</v>
      </c>
      <c r="J82" s="21">
        <v>185245</v>
      </c>
      <c r="K82" s="21">
        <v>226693</v>
      </c>
      <c r="L82" s="21">
        <v>204790</v>
      </c>
      <c r="M82" s="21">
        <v>616728</v>
      </c>
      <c r="N82" s="21">
        <v>231484</v>
      </c>
      <c r="O82" s="21">
        <v>205762</v>
      </c>
      <c r="P82" s="21">
        <v>190789</v>
      </c>
      <c r="Q82" s="21">
        <v>628035</v>
      </c>
      <c r="R82" s="21"/>
      <c r="S82" s="21"/>
      <c r="T82" s="21"/>
      <c r="U82" s="21"/>
      <c r="V82" s="21">
        <v>1871409</v>
      </c>
      <c r="W82" s="21">
        <v>2720058</v>
      </c>
      <c r="X82" s="21"/>
      <c r="Y82" s="20"/>
      <c r="Z82" s="23">
        <v>5838372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363034</v>
      </c>
      <c r="J22" s="345">
        <f t="shared" si="6"/>
        <v>363034</v>
      </c>
      <c r="K22" s="345">
        <f t="shared" si="6"/>
        <v>0</v>
      </c>
      <c r="L22" s="343">
        <f t="shared" si="6"/>
        <v>0</v>
      </c>
      <c r="M22" s="343">
        <f t="shared" si="6"/>
        <v>713257</v>
      </c>
      <c r="N22" s="345">
        <f t="shared" si="6"/>
        <v>713257</v>
      </c>
      <c r="O22" s="345">
        <f t="shared" si="6"/>
        <v>0</v>
      </c>
      <c r="P22" s="343">
        <f t="shared" si="6"/>
        <v>0</v>
      </c>
      <c r="Q22" s="343">
        <f t="shared" si="6"/>
        <v>737601</v>
      </c>
      <c r="R22" s="345">
        <f t="shared" si="6"/>
        <v>737601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1813892</v>
      </c>
      <c r="X22" s="343">
        <f t="shared" si="6"/>
        <v>0</v>
      </c>
      <c r="Y22" s="345">
        <f t="shared" si="6"/>
        <v>1813892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>
        <v>363034</v>
      </c>
      <c r="J24" s="59">
        <v>363034</v>
      </c>
      <c r="K24" s="59"/>
      <c r="L24" s="60"/>
      <c r="M24" s="60">
        <v>713257</v>
      </c>
      <c r="N24" s="59">
        <v>713257</v>
      </c>
      <c r="O24" s="59"/>
      <c r="P24" s="60"/>
      <c r="Q24" s="60">
        <v>737601</v>
      </c>
      <c r="R24" s="59">
        <v>737601</v>
      </c>
      <c r="S24" s="59"/>
      <c r="T24" s="60"/>
      <c r="U24" s="60"/>
      <c r="V24" s="59"/>
      <c r="W24" s="59">
        <v>1813892</v>
      </c>
      <c r="X24" s="60"/>
      <c r="Y24" s="59">
        <v>1813892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363034</v>
      </c>
      <c r="J60" s="264">
        <f t="shared" si="14"/>
        <v>363034</v>
      </c>
      <c r="K60" s="264">
        <f t="shared" si="14"/>
        <v>0</v>
      </c>
      <c r="L60" s="219">
        <f t="shared" si="14"/>
        <v>0</v>
      </c>
      <c r="M60" s="219">
        <f t="shared" si="14"/>
        <v>713257</v>
      </c>
      <c r="N60" s="264">
        <f t="shared" si="14"/>
        <v>713257</v>
      </c>
      <c r="O60" s="264">
        <f t="shared" si="14"/>
        <v>0</v>
      </c>
      <c r="P60" s="219">
        <f t="shared" si="14"/>
        <v>0</v>
      </c>
      <c r="Q60" s="219">
        <f t="shared" si="14"/>
        <v>737601</v>
      </c>
      <c r="R60" s="264">
        <f t="shared" si="14"/>
        <v>737601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1813892</v>
      </c>
      <c r="X60" s="219">
        <f t="shared" si="14"/>
        <v>0</v>
      </c>
      <c r="Y60" s="264">
        <f t="shared" si="14"/>
        <v>1813892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36993616</v>
      </c>
      <c r="D5" s="153">
        <f>SUM(D6:D8)</f>
        <v>0</v>
      </c>
      <c r="E5" s="154">
        <f t="shared" si="0"/>
        <v>57698800</v>
      </c>
      <c r="F5" s="100">
        <f t="shared" si="0"/>
        <v>48490714</v>
      </c>
      <c r="G5" s="100">
        <f t="shared" si="0"/>
        <v>9371403</v>
      </c>
      <c r="H5" s="100">
        <f t="shared" si="0"/>
        <v>721230</v>
      </c>
      <c r="I5" s="100">
        <f t="shared" si="0"/>
        <v>685403</v>
      </c>
      <c r="J5" s="100">
        <f t="shared" si="0"/>
        <v>10778036</v>
      </c>
      <c r="K5" s="100">
        <f t="shared" si="0"/>
        <v>811155</v>
      </c>
      <c r="L5" s="100">
        <f t="shared" si="0"/>
        <v>684406</v>
      </c>
      <c r="M5" s="100">
        <f t="shared" si="0"/>
        <v>6383405</v>
      </c>
      <c r="N5" s="100">
        <f t="shared" si="0"/>
        <v>7878966</v>
      </c>
      <c r="O5" s="100">
        <f t="shared" si="0"/>
        <v>679496</v>
      </c>
      <c r="P5" s="100">
        <f t="shared" si="0"/>
        <v>1577009</v>
      </c>
      <c r="Q5" s="100">
        <f t="shared" si="0"/>
        <v>5812145</v>
      </c>
      <c r="R5" s="100">
        <f t="shared" si="0"/>
        <v>8068650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26725652</v>
      </c>
      <c r="X5" s="100">
        <f t="shared" si="0"/>
        <v>42524253</v>
      </c>
      <c r="Y5" s="100">
        <f t="shared" si="0"/>
        <v>-15798601</v>
      </c>
      <c r="Z5" s="137">
        <f>+IF(X5&lt;&gt;0,+(Y5/X5)*100,0)</f>
        <v>-37.151977719632136</v>
      </c>
      <c r="AA5" s="153">
        <f>SUM(AA6:AA8)</f>
        <v>48490714</v>
      </c>
    </row>
    <row r="6" spans="1:27" ht="12.75">
      <c r="A6" s="138" t="s">
        <v>75</v>
      </c>
      <c r="B6" s="136"/>
      <c r="C6" s="155">
        <v>8080212</v>
      </c>
      <c r="D6" s="155"/>
      <c r="E6" s="156">
        <v>19035000</v>
      </c>
      <c r="F6" s="60">
        <v>9101809</v>
      </c>
      <c r="G6" s="60">
        <v>3011782</v>
      </c>
      <c r="H6" s="60"/>
      <c r="I6" s="60"/>
      <c r="J6" s="60">
        <v>3011782</v>
      </c>
      <c r="K6" s="60"/>
      <c r="L6" s="60"/>
      <c r="M6" s="60">
        <v>1962600</v>
      </c>
      <c r="N6" s="60">
        <v>1962600</v>
      </c>
      <c r="O6" s="60"/>
      <c r="P6" s="60">
        <v>306840</v>
      </c>
      <c r="Q6" s="60">
        <v>1737000</v>
      </c>
      <c r="R6" s="60">
        <v>2043840</v>
      </c>
      <c r="S6" s="60"/>
      <c r="T6" s="60"/>
      <c r="U6" s="60"/>
      <c r="V6" s="60"/>
      <c r="W6" s="60">
        <v>7018222</v>
      </c>
      <c r="X6" s="60">
        <v>14276250</v>
      </c>
      <c r="Y6" s="60">
        <v>-7258028</v>
      </c>
      <c r="Z6" s="140">
        <v>-50.84</v>
      </c>
      <c r="AA6" s="155">
        <v>9101809</v>
      </c>
    </row>
    <row r="7" spans="1:27" ht="12.75">
      <c r="A7" s="138" t="s">
        <v>76</v>
      </c>
      <c r="B7" s="136"/>
      <c r="C7" s="157">
        <v>23429295</v>
      </c>
      <c r="D7" s="157"/>
      <c r="E7" s="158">
        <v>32310008</v>
      </c>
      <c r="F7" s="159">
        <v>31743000</v>
      </c>
      <c r="G7" s="159">
        <v>3947121</v>
      </c>
      <c r="H7" s="159">
        <v>721230</v>
      </c>
      <c r="I7" s="159">
        <v>685403</v>
      </c>
      <c r="J7" s="159">
        <v>5353754</v>
      </c>
      <c r="K7" s="159">
        <v>811155</v>
      </c>
      <c r="L7" s="159">
        <v>684406</v>
      </c>
      <c r="M7" s="159">
        <v>2785305</v>
      </c>
      <c r="N7" s="159">
        <v>4280866</v>
      </c>
      <c r="O7" s="159">
        <v>679496</v>
      </c>
      <c r="P7" s="159">
        <v>1014469</v>
      </c>
      <c r="Q7" s="159">
        <v>2627645</v>
      </c>
      <c r="R7" s="159">
        <v>4321610</v>
      </c>
      <c r="S7" s="159"/>
      <c r="T7" s="159"/>
      <c r="U7" s="159"/>
      <c r="V7" s="159"/>
      <c r="W7" s="159">
        <v>13956230</v>
      </c>
      <c r="X7" s="159">
        <v>23482503</v>
      </c>
      <c r="Y7" s="159">
        <v>-9526273</v>
      </c>
      <c r="Z7" s="141">
        <v>-40.57</v>
      </c>
      <c r="AA7" s="157">
        <v>31743000</v>
      </c>
    </row>
    <row r="8" spans="1:27" ht="12.75">
      <c r="A8" s="138" t="s">
        <v>77</v>
      </c>
      <c r="B8" s="136"/>
      <c r="C8" s="155">
        <v>5484109</v>
      </c>
      <c r="D8" s="155"/>
      <c r="E8" s="156">
        <v>6353792</v>
      </c>
      <c r="F8" s="60">
        <v>7645905</v>
      </c>
      <c r="G8" s="60">
        <v>2412500</v>
      </c>
      <c r="H8" s="60"/>
      <c r="I8" s="60"/>
      <c r="J8" s="60">
        <v>2412500</v>
      </c>
      <c r="K8" s="60"/>
      <c r="L8" s="60"/>
      <c r="M8" s="60">
        <v>1635500</v>
      </c>
      <c r="N8" s="60">
        <v>1635500</v>
      </c>
      <c r="O8" s="60"/>
      <c r="P8" s="60">
        <v>255700</v>
      </c>
      <c r="Q8" s="60">
        <v>1447500</v>
      </c>
      <c r="R8" s="60">
        <v>1703200</v>
      </c>
      <c r="S8" s="60"/>
      <c r="T8" s="60"/>
      <c r="U8" s="60"/>
      <c r="V8" s="60"/>
      <c r="W8" s="60">
        <v>5751200</v>
      </c>
      <c r="X8" s="60">
        <v>4765500</v>
      </c>
      <c r="Y8" s="60">
        <v>985700</v>
      </c>
      <c r="Z8" s="140">
        <v>20.68</v>
      </c>
      <c r="AA8" s="155">
        <v>7645905</v>
      </c>
    </row>
    <row r="9" spans="1:27" ht="12.75">
      <c r="A9" s="135" t="s">
        <v>78</v>
      </c>
      <c r="B9" s="136"/>
      <c r="C9" s="153">
        <f aca="true" t="shared" si="1" ref="C9:Y9">SUM(C10:C14)</f>
        <v>14382076</v>
      </c>
      <c r="D9" s="153">
        <f>SUM(D10:D14)</f>
        <v>0</v>
      </c>
      <c r="E9" s="154">
        <f t="shared" si="1"/>
        <v>15811227</v>
      </c>
      <c r="F9" s="100">
        <f t="shared" si="1"/>
        <v>14284000</v>
      </c>
      <c r="G9" s="100">
        <f t="shared" si="1"/>
        <v>4052343</v>
      </c>
      <c r="H9" s="100">
        <f t="shared" si="1"/>
        <v>107359</v>
      </c>
      <c r="I9" s="100">
        <f t="shared" si="1"/>
        <v>83686</v>
      </c>
      <c r="J9" s="100">
        <f t="shared" si="1"/>
        <v>4243388</v>
      </c>
      <c r="K9" s="100">
        <f t="shared" si="1"/>
        <v>187169</v>
      </c>
      <c r="L9" s="100">
        <f t="shared" si="1"/>
        <v>99850</v>
      </c>
      <c r="M9" s="100">
        <f t="shared" si="1"/>
        <v>2709448</v>
      </c>
      <c r="N9" s="100">
        <f t="shared" si="1"/>
        <v>2996467</v>
      </c>
      <c r="O9" s="100">
        <f t="shared" si="1"/>
        <v>92705</v>
      </c>
      <c r="P9" s="100">
        <f t="shared" si="1"/>
        <v>504139</v>
      </c>
      <c r="Q9" s="100">
        <f t="shared" si="1"/>
        <v>2442767</v>
      </c>
      <c r="R9" s="100">
        <f t="shared" si="1"/>
        <v>3039611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10279466</v>
      </c>
      <c r="X9" s="100">
        <f t="shared" si="1"/>
        <v>11754882</v>
      </c>
      <c r="Y9" s="100">
        <f t="shared" si="1"/>
        <v>-1475416</v>
      </c>
      <c r="Z9" s="137">
        <f>+IF(X9&lt;&gt;0,+(Y9/X9)*100,0)</f>
        <v>-12.551516893151287</v>
      </c>
      <c r="AA9" s="153">
        <f>SUM(AA10:AA14)</f>
        <v>14284000</v>
      </c>
    </row>
    <row r="10" spans="1:27" ht="12.75">
      <c r="A10" s="138" t="s">
        <v>79</v>
      </c>
      <c r="B10" s="136"/>
      <c r="C10" s="155">
        <v>5640505</v>
      </c>
      <c r="D10" s="155"/>
      <c r="E10" s="156">
        <v>9887535</v>
      </c>
      <c r="F10" s="60">
        <v>8685000</v>
      </c>
      <c r="G10" s="60">
        <v>2002212</v>
      </c>
      <c r="H10" s="60">
        <v>9116</v>
      </c>
      <c r="I10" s="60">
        <v>699</v>
      </c>
      <c r="J10" s="60">
        <v>2012027</v>
      </c>
      <c r="K10" s="60">
        <v>7252</v>
      </c>
      <c r="L10" s="60">
        <v>2735</v>
      </c>
      <c r="M10" s="60">
        <v>1307069</v>
      </c>
      <c r="N10" s="60">
        <v>1317056</v>
      </c>
      <c r="O10" s="60">
        <v>2500</v>
      </c>
      <c r="P10" s="60">
        <v>213139</v>
      </c>
      <c r="Q10" s="60">
        <v>1161164</v>
      </c>
      <c r="R10" s="60">
        <v>1376803</v>
      </c>
      <c r="S10" s="60"/>
      <c r="T10" s="60"/>
      <c r="U10" s="60"/>
      <c r="V10" s="60"/>
      <c r="W10" s="60">
        <v>4705886</v>
      </c>
      <c r="X10" s="60">
        <v>7378155</v>
      </c>
      <c r="Y10" s="60">
        <v>-2672269</v>
      </c>
      <c r="Z10" s="140">
        <v>-36.22</v>
      </c>
      <c r="AA10" s="155">
        <v>8685000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8741571</v>
      </c>
      <c r="D12" s="155"/>
      <c r="E12" s="156">
        <v>5923692</v>
      </c>
      <c r="F12" s="60">
        <v>5599000</v>
      </c>
      <c r="G12" s="60">
        <v>2050131</v>
      </c>
      <c r="H12" s="60">
        <v>98243</v>
      </c>
      <c r="I12" s="60">
        <v>82987</v>
      </c>
      <c r="J12" s="60">
        <v>2231361</v>
      </c>
      <c r="K12" s="60">
        <v>179917</v>
      </c>
      <c r="L12" s="60">
        <v>97115</v>
      </c>
      <c r="M12" s="60">
        <v>1402379</v>
      </c>
      <c r="N12" s="60">
        <v>1679411</v>
      </c>
      <c r="O12" s="60">
        <v>90205</v>
      </c>
      <c r="P12" s="60">
        <v>291000</v>
      </c>
      <c r="Q12" s="60">
        <v>1281603</v>
      </c>
      <c r="R12" s="60">
        <v>1662808</v>
      </c>
      <c r="S12" s="60"/>
      <c r="T12" s="60"/>
      <c r="U12" s="60"/>
      <c r="V12" s="60"/>
      <c r="W12" s="60">
        <v>5573580</v>
      </c>
      <c r="X12" s="60">
        <v>4376727</v>
      </c>
      <c r="Y12" s="60">
        <v>1196853</v>
      </c>
      <c r="Z12" s="140">
        <v>27.35</v>
      </c>
      <c r="AA12" s="155">
        <v>5599000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47847032</v>
      </c>
      <c r="D15" s="153">
        <f>SUM(D16:D18)</f>
        <v>0</v>
      </c>
      <c r="E15" s="154">
        <f t="shared" si="2"/>
        <v>40294530</v>
      </c>
      <c r="F15" s="100">
        <f t="shared" si="2"/>
        <v>21126286</v>
      </c>
      <c r="G15" s="100">
        <f t="shared" si="2"/>
        <v>21968760</v>
      </c>
      <c r="H15" s="100">
        <f t="shared" si="2"/>
        <v>4655</v>
      </c>
      <c r="I15" s="100">
        <f t="shared" si="2"/>
        <v>6148</v>
      </c>
      <c r="J15" s="100">
        <f t="shared" si="2"/>
        <v>21979563</v>
      </c>
      <c r="K15" s="100">
        <f t="shared" si="2"/>
        <v>93326</v>
      </c>
      <c r="L15" s="100">
        <f t="shared" si="2"/>
        <v>1967</v>
      </c>
      <c r="M15" s="100">
        <f t="shared" si="2"/>
        <v>15047429</v>
      </c>
      <c r="N15" s="100">
        <f t="shared" si="2"/>
        <v>15142722</v>
      </c>
      <c r="O15" s="100">
        <f t="shared" si="2"/>
        <v>2709</v>
      </c>
      <c r="P15" s="100">
        <f t="shared" si="2"/>
        <v>2254052</v>
      </c>
      <c r="Q15" s="100">
        <f t="shared" si="2"/>
        <v>7099941</v>
      </c>
      <c r="R15" s="100">
        <f t="shared" si="2"/>
        <v>9356702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46478987</v>
      </c>
      <c r="X15" s="100">
        <f t="shared" si="2"/>
        <v>18399456</v>
      </c>
      <c r="Y15" s="100">
        <f t="shared" si="2"/>
        <v>28079531</v>
      </c>
      <c r="Z15" s="137">
        <f>+IF(X15&lt;&gt;0,+(Y15/X15)*100,0)</f>
        <v>152.6106587064313</v>
      </c>
      <c r="AA15" s="153">
        <f>SUM(AA16:AA18)</f>
        <v>21126286</v>
      </c>
    </row>
    <row r="16" spans="1:27" ht="12.75">
      <c r="A16" s="138" t="s">
        <v>85</v>
      </c>
      <c r="B16" s="136"/>
      <c r="C16" s="155">
        <v>3253788</v>
      </c>
      <c r="D16" s="155"/>
      <c r="E16" s="156">
        <v>5880000</v>
      </c>
      <c r="F16" s="60">
        <v>5790000</v>
      </c>
      <c r="G16" s="60">
        <v>1464117</v>
      </c>
      <c r="H16" s="60"/>
      <c r="I16" s="60"/>
      <c r="J16" s="60">
        <v>1464117</v>
      </c>
      <c r="K16" s="60">
        <v>1025</v>
      </c>
      <c r="L16" s="60">
        <v>952</v>
      </c>
      <c r="M16" s="60">
        <v>8013950</v>
      </c>
      <c r="N16" s="60">
        <v>8015927</v>
      </c>
      <c r="O16" s="60">
        <v>175</v>
      </c>
      <c r="P16" s="60">
        <v>1255059</v>
      </c>
      <c r="Q16" s="60">
        <v>869202</v>
      </c>
      <c r="R16" s="60">
        <v>2124436</v>
      </c>
      <c r="S16" s="60"/>
      <c r="T16" s="60"/>
      <c r="U16" s="60"/>
      <c r="V16" s="60"/>
      <c r="W16" s="60">
        <v>11604480</v>
      </c>
      <c r="X16" s="60">
        <v>4394997</v>
      </c>
      <c r="Y16" s="60">
        <v>7209483</v>
      </c>
      <c r="Z16" s="140">
        <v>164.04</v>
      </c>
      <c r="AA16" s="155">
        <v>5790000</v>
      </c>
    </row>
    <row r="17" spans="1:27" ht="12.75">
      <c r="A17" s="138" t="s">
        <v>86</v>
      </c>
      <c r="B17" s="136"/>
      <c r="C17" s="155">
        <v>44593244</v>
      </c>
      <c r="D17" s="155"/>
      <c r="E17" s="156">
        <v>34414530</v>
      </c>
      <c r="F17" s="60">
        <v>15336286</v>
      </c>
      <c r="G17" s="60">
        <v>20504643</v>
      </c>
      <c r="H17" s="60">
        <v>4655</v>
      </c>
      <c r="I17" s="60">
        <v>6148</v>
      </c>
      <c r="J17" s="60">
        <v>20515446</v>
      </c>
      <c r="K17" s="60">
        <v>92301</v>
      </c>
      <c r="L17" s="60">
        <v>1015</v>
      </c>
      <c r="M17" s="60">
        <v>7033479</v>
      </c>
      <c r="N17" s="60">
        <v>7126795</v>
      </c>
      <c r="O17" s="60">
        <v>2534</v>
      </c>
      <c r="P17" s="60">
        <v>998993</v>
      </c>
      <c r="Q17" s="60">
        <v>6230739</v>
      </c>
      <c r="R17" s="60">
        <v>7232266</v>
      </c>
      <c r="S17" s="60"/>
      <c r="T17" s="60"/>
      <c r="U17" s="60"/>
      <c r="V17" s="60"/>
      <c r="W17" s="60">
        <v>34874507</v>
      </c>
      <c r="X17" s="60">
        <v>14004459</v>
      </c>
      <c r="Y17" s="60">
        <v>20870048</v>
      </c>
      <c r="Z17" s="140">
        <v>149.02</v>
      </c>
      <c r="AA17" s="155">
        <v>15336286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36898387</v>
      </c>
      <c r="D19" s="153">
        <f>SUM(D20:D23)</f>
        <v>0</v>
      </c>
      <c r="E19" s="154">
        <f t="shared" si="3"/>
        <v>49353367</v>
      </c>
      <c r="F19" s="100">
        <f t="shared" si="3"/>
        <v>20163000</v>
      </c>
      <c r="G19" s="100">
        <f t="shared" si="3"/>
        <v>6063713</v>
      </c>
      <c r="H19" s="100">
        <f t="shared" si="3"/>
        <v>1810432</v>
      </c>
      <c r="I19" s="100">
        <f t="shared" si="3"/>
        <v>1734580</v>
      </c>
      <c r="J19" s="100">
        <f t="shared" si="3"/>
        <v>9608725</v>
      </c>
      <c r="K19" s="100">
        <f t="shared" si="3"/>
        <v>1558094</v>
      </c>
      <c r="L19" s="100">
        <f t="shared" si="3"/>
        <v>1846875</v>
      </c>
      <c r="M19" s="100">
        <f t="shared" si="3"/>
        <v>1490856</v>
      </c>
      <c r="N19" s="100">
        <f t="shared" si="3"/>
        <v>4895825</v>
      </c>
      <c r="O19" s="100">
        <f t="shared" si="3"/>
        <v>1441112</v>
      </c>
      <c r="P19" s="100">
        <f t="shared" si="3"/>
        <v>1529026</v>
      </c>
      <c r="Q19" s="100">
        <f t="shared" si="3"/>
        <v>1493949</v>
      </c>
      <c r="R19" s="100">
        <f t="shared" si="3"/>
        <v>4464087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18968637</v>
      </c>
      <c r="X19" s="100">
        <f t="shared" si="3"/>
        <v>23342526</v>
      </c>
      <c r="Y19" s="100">
        <f t="shared" si="3"/>
        <v>-4373889</v>
      </c>
      <c r="Z19" s="137">
        <f>+IF(X19&lt;&gt;0,+(Y19/X19)*100,0)</f>
        <v>-18.737856391377694</v>
      </c>
      <c r="AA19" s="153">
        <f>SUM(AA20:AA23)</f>
        <v>20163000</v>
      </c>
    </row>
    <row r="20" spans="1:27" ht="12.75">
      <c r="A20" s="138" t="s">
        <v>89</v>
      </c>
      <c r="B20" s="136"/>
      <c r="C20" s="155">
        <v>31309816</v>
      </c>
      <c r="D20" s="155"/>
      <c r="E20" s="156">
        <v>43514994</v>
      </c>
      <c r="F20" s="60">
        <v>14325000</v>
      </c>
      <c r="G20" s="60">
        <v>5575790</v>
      </c>
      <c r="H20" s="60">
        <v>1322313</v>
      </c>
      <c r="I20" s="60">
        <v>1238101</v>
      </c>
      <c r="J20" s="60">
        <v>8136204</v>
      </c>
      <c r="K20" s="60">
        <v>1174993</v>
      </c>
      <c r="L20" s="60">
        <v>1358756</v>
      </c>
      <c r="M20" s="60">
        <v>960781</v>
      </c>
      <c r="N20" s="60">
        <v>3494530</v>
      </c>
      <c r="O20" s="60">
        <v>953189</v>
      </c>
      <c r="P20" s="60">
        <v>1038566</v>
      </c>
      <c r="Q20" s="60">
        <v>1005747</v>
      </c>
      <c r="R20" s="60">
        <v>2997502</v>
      </c>
      <c r="S20" s="60"/>
      <c r="T20" s="60"/>
      <c r="U20" s="60"/>
      <c r="V20" s="60"/>
      <c r="W20" s="60">
        <v>14628236</v>
      </c>
      <c r="X20" s="60">
        <v>18963747</v>
      </c>
      <c r="Y20" s="60">
        <v>-4335511</v>
      </c>
      <c r="Z20" s="140">
        <v>-22.86</v>
      </c>
      <c r="AA20" s="155">
        <v>14325000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5588571</v>
      </c>
      <c r="D23" s="155"/>
      <c r="E23" s="156">
        <v>5838373</v>
      </c>
      <c r="F23" s="60">
        <v>5838000</v>
      </c>
      <c r="G23" s="60">
        <v>487923</v>
      </c>
      <c r="H23" s="60">
        <v>488119</v>
      </c>
      <c r="I23" s="60">
        <v>496479</v>
      </c>
      <c r="J23" s="60">
        <v>1472521</v>
      </c>
      <c r="K23" s="60">
        <v>383101</v>
      </c>
      <c r="L23" s="60">
        <v>488119</v>
      </c>
      <c r="M23" s="60">
        <v>530075</v>
      </c>
      <c r="N23" s="60">
        <v>1401295</v>
      </c>
      <c r="O23" s="60">
        <v>487923</v>
      </c>
      <c r="P23" s="60">
        <v>490460</v>
      </c>
      <c r="Q23" s="60">
        <v>488202</v>
      </c>
      <c r="R23" s="60">
        <v>1466585</v>
      </c>
      <c r="S23" s="60"/>
      <c r="T23" s="60"/>
      <c r="U23" s="60"/>
      <c r="V23" s="60"/>
      <c r="W23" s="60">
        <v>4340401</v>
      </c>
      <c r="X23" s="60">
        <v>4378779</v>
      </c>
      <c r="Y23" s="60">
        <v>-38378</v>
      </c>
      <c r="Z23" s="140">
        <v>-0.88</v>
      </c>
      <c r="AA23" s="155">
        <v>5838000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136121111</v>
      </c>
      <c r="D25" s="168">
        <f>+D5+D9+D15+D19+D24</f>
        <v>0</v>
      </c>
      <c r="E25" s="169">
        <f t="shared" si="4"/>
        <v>163157924</v>
      </c>
      <c r="F25" s="73">
        <f t="shared" si="4"/>
        <v>104064000</v>
      </c>
      <c r="G25" s="73">
        <f t="shared" si="4"/>
        <v>41456219</v>
      </c>
      <c r="H25" s="73">
        <f t="shared" si="4"/>
        <v>2643676</v>
      </c>
      <c r="I25" s="73">
        <f t="shared" si="4"/>
        <v>2509817</v>
      </c>
      <c r="J25" s="73">
        <f t="shared" si="4"/>
        <v>46609712</v>
      </c>
      <c r="K25" s="73">
        <f t="shared" si="4"/>
        <v>2649744</v>
      </c>
      <c r="L25" s="73">
        <f t="shared" si="4"/>
        <v>2633098</v>
      </c>
      <c r="M25" s="73">
        <f t="shared" si="4"/>
        <v>25631138</v>
      </c>
      <c r="N25" s="73">
        <f t="shared" si="4"/>
        <v>30913980</v>
      </c>
      <c r="O25" s="73">
        <f t="shared" si="4"/>
        <v>2216022</v>
      </c>
      <c r="P25" s="73">
        <f t="shared" si="4"/>
        <v>5864226</v>
      </c>
      <c r="Q25" s="73">
        <f t="shared" si="4"/>
        <v>16848802</v>
      </c>
      <c r="R25" s="73">
        <f t="shared" si="4"/>
        <v>24929050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102452742</v>
      </c>
      <c r="X25" s="73">
        <f t="shared" si="4"/>
        <v>96021117</v>
      </c>
      <c r="Y25" s="73">
        <f t="shared" si="4"/>
        <v>6431625</v>
      </c>
      <c r="Z25" s="170">
        <f>+IF(X25&lt;&gt;0,+(Y25/X25)*100,0)</f>
        <v>6.698135994397983</v>
      </c>
      <c r="AA25" s="168">
        <f>+AA5+AA9+AA15+AA19+AA24</f>
        <v>104064000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107954670</v>
      </c>
      <c r="D28" s="153">
        <f>SUM(D29:D31)</f>
        <v>0</v>
      </c>
      <c r="E28" s="154">
        <f t="shared" si="5"/>
        <v>67584718</v>
      </c>
      <c r="F28" s="100">
        <f t="shared" si="5"/>
        <v>66780240</v>
      </c>
      <c r="G28" s="100">
        <f t="shared" si="5"/>
        <v>3040766</v>
      </c>
      <c r="H28" s="100">
        <f t="shared" si="5"/>
        <v>3622203</v>
      </c>
      <c r="I28" s="100">
        <f t="shared" si="5"/>
        <v>4505770</v>
      </c>
      <c r="J28" s="100">
        <f t="shared" si="5"/>
        <v>11168739</v>
      </c>
      <c r="K28" s="100">
        <f t="shared" si="5"/>
        <v>4715647</v>
      </c>
      <c r="L28" s="100">
        <f t="shared" si="5"/>
        <v>5851113</v>
      </c>
      <c r="M28" s="100">
        <f t="shared" si="5"/>
        <v>4125241</v>
      </c>
      <c r="N28" s="100">
        <f t="shared" si="5"/>
        <v>14692001</v>
      </c>
      <c r="O28" s="100">
        <f t="shared" si="5"/>
        <v>4950449</v>
      </c>
      <c r="P28" s="100">
        <f t="shared" si="5"/>
        <v>3923575</v>
      </c>
      <c r="Q28" s="100">
        <f t="shared" si="5"/>
        <v>3711286</v>
      </c>
      <c r="R28" s="100">
        <f t="shared" si="5"/>
        <v>12585310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38446050</v>
      </c>
      <c r="X28" s="100">
        <f t="shared" si="5"/>
        <v>50229000</v>
      </c>
      <c r="Y28" s="100">
        <f t="shared" si="5"/>
        <v>-11782950</v>
      </c>
      <c r="Z28" s="137">
        <f>+IF(X28&lt;&gt;0,+(Y28/X28)*100,0)</f>
        <v>-23.458460252045633</v>
      </c>
      <c r="AA28" s="153">
        <f>SUM(AA29:AA31)</f>
        <v>66780240</v>
      </c>
    </row>
    <row r="29" spans="1:27" ht="12.75">
      <c r="A29" s="138" t="s">
        <v>75</v>
      </c>
      <c r="B29" s="136"/>
      <c r="C29" s="155">
        <v>72577522</v>
      </c>
      <c r="D29" s="155"/>
      <c r="E29" s="156">
        <v>19779384</v>
      </c>
      <c r="F29" s="60">
        <v>9636491</v>
      </c>
      <c r="G29" s="60">
        <v>1027747</v>
      </c>
      <c r="H29" s="60">
        <v>1092467</v>
      </c>
      <c r="I29" s="60">
        <v>1133035</v>
      </c>
      <c r="J29" s="60">
        <v>3253249</v>
      </c>
      <c r="K29" s="60">
        <v>1199291</v>
      </c>
      <c r="L29" s="60">
        <v>1652371</v>
      </c>
      <c r="M29" s="60">
        <v>1087206</v>
      </c>
      <c r="N29" s="60">
        <v>3938868</v>
      </c>
      <c r="O29" s="60">
        <v>1344925</v>
      </c>
      <c r="P29" s="60">
        <v>1607726</v>
      </c>
      <c r="Q29" s="60">
        <v>1290791</v>
      </c>
      <c r="R29" s="60">
        <v>4243442</v>
      </c>
      <c r="S29" s="60"/>
      <c r="T29" s="60"/>
      <c r="U29" s="60"/>
      <c r="V29" s="60"/>
      <c r="W29" s="60">
        <v>11435559</v>
      </c>
      <c r="X29" s="60">
        <v>14609250</v>
      </c>
      <c r="Y29" s="60">
        <v>-3173691</v>
      </c>
      <c r="Z29" s="140">
        <v>-21.72</v>
      </c>
      <c r="AA29" s="155">
        <v>9636491</v>
      </c>
    </row>
    <row r="30" spans="1:27" ht="12.75">
      <c r="A30" s="138" t="s">
        <v>76</v>
      </c>
      <c r="B30" s="136"/>
      <c r="C30" s="157">
        <v>31829871</v>
      </c>
      <c r="D30" s="157"/>
      <c r="E30" s="158">
        <v>20738421</v>
      </c>
      <c r="F30" s="159">
        <v>10977158</v>
      </c>
      <c r="G30" s="159">
        <v>965107</v>
      </c>
      <c r="H30" s="159">
        <v>894703</v>
      </c>
      <c r="I30" s="159">
        <v>956211</v>
      </c>
      <c r="J30" s="159">
        <v>2816021</v>
      </c>
      <c r="K30" s="159">
        <v>2266972</v>
      </c>
      <c r="L30" s="159">
        <v>1956311</v>
      </c>
      <c r="M30" s="159">
        <v>1221606</v>
      </c>
      <c r="N30" s="159">
        <v>5444889</v>
      </c>
      <c r="O30" s="159">
        <v>1863075</v>
      </c>
      <c r="P30" s="159">
        <v>590875</v>
      </c>
      <c r="Q30" s="159">
        <v>1084564</v>
      </c>
      <c r="R30" s="159">
        <v>3538514</v>
      </c>
      <c r="S30" s="159"/>
      <c r="T30" s="159"/>
      <c r="U30" s="159"/>
      <c r="V30" s="159"/>
      <c r="W30" s="159">
        <v>11799424</v>
      </c>
      <c r="X30" s="159">
        <v>15431247</v>
      </c>
      <c r="Y30" s="159">
        <v>-3631823</v>
      </c>
      <c r="Z30" s="141">
        <v>-23.54</v>
      </c>
      <c r="AA30" s="157">
        <v>10977158</v>
      </c>
    </row>
    <row r="31" spans="1:27" ht="12.75">
      <c r="A31" s="138" t="s">
        <v>77</v>
      </c>
      <c r="B31" s="136"/>
      <c r="C31" s="155">
        <v>3547277</v>
      </c>
      <c r="D31" s="155"/>
      <c r="E31" s="156">
        <v>27066913</v>
      </c>
      <c r="F31" s="60">
        <v>46166591</v>
      </c>
      <c r="G31" s="60">
        <v>1047912</v>
      </c>
      <c r="H31" s="60">
        <v>1635033</v>
      </c>
      <c r="I31" s="60">
        <v>2416524</v>
      </c>
      <c r="J31" s="60">
        <v>5099469</v>
      </c>
      <c r="K31" s="60">
        <v>1249384</v>
      </c>
      <c r="L31" s="60">
        <v>2242431</v>
      </c>
      <c r="M31" s="60">
        <v>1816429</v>
      </c>
      <c r="N31" s="60">
        <v>5308244</v>
      </c>
      <c r="O31" s="60">
        <v>1742449</v>
      </c>
      <c r="P31" s="60">
        <v>1724974</v>
      </c>
      <c r="Q31" s="60">
        <v>1335931</v>
      </c>
      <c r="R31" s="60">
        <v>4803354</v>
      </c>
      <c r="S31" s="60"/>
      <c r="T31" s="60"/>
      <c r="U31" s="60"/>
      <c r="V31" s="60"/>
      <c r="W31" s="60">
        <v>15211067</v>
      </c>
      <c r="X31" s="60">
        <v>20188503</v>
      </c>
      <c r="Y31" s="60">
        <v>-4977436</v>
      </c>
      <c r="Z31" s="140">
        <v>-24.65</v>
      </c>
      <c r="AA31" s="155">
        <v>46166591</v>
      </c>
    </row>
    <row r="32" spans="1:27" ht="12.75">
      <c r="A32" s="135" t="s">
        <v>78</v>
      </c>
      <c r="B32" s="136"/>
      <c r="C32" s="153">
        <f aca="true" t="shared" si="6" ref="C32:Y32">SUM(C33:C37)</f>
        <v>1230941</v>
      </c>
      <c r="D32" s="153">
        <f>SUM(D33:D37)</f>
        <v>0</v>
      </c>
      <c r="E32" s="154">
        <f t="shared" si="6"/>
        <v>14297140</v>
      </c>
      <c r="F32" s="100">
        <f t="shared" si="6"/>
        <v>7692470</v>
      </c>
      <c r="G32" s="100">
        <f t="shared" si="6"/>
        <v>811246</v>
      </c>
      <c r="H32" s="100">
        <f t="shared" si="6"/>
        <v>813898</v>
      </c>
      <c r="I32" s="100">
        <f t="shared" si="6"/>
        <v>1147914</v>
      </c>
      <c r="J32" s="100">
        <f t="shared" si="6"/>
        <v>2773058</v>
      </c>
      <c r="K32" s="100">
        <f t="shared" si="6"/>
        <v>795547</v>
      </c>
      <c r="L32" s="100">
        <f t="shared" si="6"/>
        <v>811271</v>
      </c>
      <c r="M32" s="100">
        <f t="shared" si="6"/>
        <v>737689</v>
      </c>
      <c r="N32" s="100">
        <f t="shared" si="6"/>
        <v>2344507</v>
      </c>
      <c r="O32" s="100">
        <f t="shared" si="6"/>
        <v>750476</v>
      </c>
      <c r="P32" s="100">
        <f t="shared" si="6"/>
        <v>728733</v>
      </c>
      <c r="Q32" s="100">
        <f t="shared" si="6"/>
        <v>694156</v>
      </c>
      <c r="R32" s="100">
        <f t="shared" si="6"/>
        <v>2173365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7290930</v>
      </c>
      <c r="X32" s="100">
        <f t="shared" si="6"/>
        <v>9070506</v>
      </c>
      <c r="Y32" s="100">
        <f t="shared" si="6"/>
        <v>-1779576</v>
      </c>
      <c r="Z32" s="137">
        <f>+IF(X32&lt;&gt;0,+(Y32/X32)*100,0)</f>
        <v>-19.619368533574644</v>
      </c>
      <c r="AA32" s="153">
        <f>SUM(AA33:AA37)</f>
        <v>7692470</v>
      </c>
    </row>
    <row r="33" spans="1:27" ht="12.75">
      <c r="A33" s="138" t="s">
        <v>79</v>
      </c>
      <c r="B33" s="136"/>
      <c r="C33" s="155">
        <v>1230941</v>
      </c>
      <c r="D33" s="155"/>
      <c r="E33" s="156">
        <v>13632140</v>
      </c>
      <c r="F33" s="60">
        <v>7692470</v>
      </c>
      <c r="G33" s="60">
        <v>811246</v>
      </c>
      <c r="H33" s="60">
        <v>807665</v>
      </c>
      <c r="I33" s="60">
        <v>1119817</v>
      </c>
      <c r="J33" s="60">
        <v>2738728</v>
      </c>
      <c r="K33" s="60">
        <v>786225</v>
      </c>
      <c r="L33" s="60">
        <v>759533</v>
      </c>
      <c r="M33" s="60">
        <v>737689</v>
      </c>
      <c r="N33" s="60">
        <v>2283447</v>
      </c>
      <c r="O33" s="60">
        <v>732859</v>
      </c>
      <c r="P33" s="60">
        <v>715540</v>
      </c>
      <c r="Q33" s="60">
        <v>689602</v>
      </c>
      <c r="R33" s="60">
        <v>2138001</v>
      </c>
      <c r="S33" s="60"/>
      <c r="T33" s="60"/>
      <c r="U33" s="60"/>
      <c r="V33" s="60"/>
      <c r="W33" s="60">
        <v>7160176</v>
      </c>
      <c r="X33" s="60">
        <v>8076753</v>
      </c>
      <c r="Y33" s="60">
        <v>-916577</v>
      </c>
      <c r="Z33" s="140">
        <v>-11.35</v>
      </c>
      <c r="AA33" s="155">
        <v>7692470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665000</v>
      </c>
      <c r="F35" s="60"/>
      <c r="G35" s="60"/>
      <c r="H35" s="60">
        <v>6233</v>
      </c>
      <c r="I35" s="60">
        <v>28097</v>
      </c>
      <c r="J35" s="60">
        <v>34330</v>
      </c>
      <c r="K35" s="60">
        <v>9322</v>
      </c>
      <c r="L35" s="60">
        <v>51738</v>
      </c>
      <c r="M35" s="60"/>
      <c r="N35" s="60">
        <v>61060</v>
      </c>
      <c r="O35" s="60">
        <v>17617</v>
      </c>
      <c r="P35" s="60">
        <v>13193</v>
      </c>
      <c r="Q35" s="60">
        <v>4554</v>
      </c>
      <c r="R35" s="60">
        <v>35364</v>
      </c>
      <c r="S35" s="60"/>
      <c r="T35" s="60"/>
      <c r="U35" s="60"/>
      <c r="V35" s="60"/>
      <c r="W35" s="60">
        <v>130754</v>
      </c>
      <c r="X35" s="60">
        <v>993753</v>
      </c>
      <c r="Y35" s="60">
        <v>-862999</v>
      </c>
      <c r="Z35" s="140">
        <v>-86.84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1941785</v>
      </c>
      <c r="D38" s="153">
        <f>SUM(D39:D41)</f>
        <v>0</v>
      </c>
      <c r="E38" s="154">
        <f t="shared" si="7"/>
        <v>25316528</v>
      </c>
      <c r="F38" s="100">
        <f t="shared" si="7"/>
        <v>13820230</v>
      </c>
      <c r="G38" s="100">
        <f t="shared" si="7"/>
        <v>1086221</v>
      </c>
      <c r="H38" s="100">
        <f t="shared" si="7"/>
        <v>1085713</v>
      </c>
      <c r="I38" s="100">
        <f t="shared" si="7"/>
        <v>1190203</v>
      </c>
      <c r="J38" s="100">
        <f t="shared" si="7"/>
        <v>3362137</v>
      </c>
      <c r="K38" s="100">
        <f t="shared" si="7"/>
        <v>1146075</v>
      </c>
      <c r="L38" s="100">
        <f t="shared" si="7"/>
        <v>1189163</v>
      </c>
      <c r="M38" s="100">
        <f t="shared" si="7"/>
        <v>8198464</v>
      </c>
      <c r="N38" s="100">
        <f t="shared" si="7"/>
        <v>10533702</v>
      </c>
      <c r="O38" s="100">
        <f t="shared" si="7"/>
        <v>4102139</v>
      </c>
      <c r="P38" s="100">
        <f t="shared" si="7"/>
        <v>3446785</v>
      </c>
      <c r="Q38" s="100">
        <f t="shared" si="7"/>
        <v>2531793</v>
      </c>
      <c r="R38" s="100">
        <f t="shared" si="7"/>
        <v>10080717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23976556</v>
      </c>
      <c r="X38" s="100">
        <f t="shared" si="7"/>
        <v>21720753</v>
      </c>
      <c r="Y38" s="100">
        <f t="shared" si="7"/>
        <v>2255803</v>
      </c>
      <c r="Z38" s="137">
        <f>+IF(X38&lt;&gt;0,+(Y38/X38)*100,0)</f>
        <v>10.385473284466704</v>
      </c>
      <c r="AA38" s="153">
        <f>SUM(AA39:AA41)</f>
        <v>13820230</v>
      </c>
    </row>
    <row r="39" spans="1:27" ht="12.75">
      <c r="A39" s="138" t="s">
        <v>85</v>
      </c>
      <c r="B39" s="136"/>
      <c r="C39" s="155"/>
      <c r="D39" s="155"/>
      <c r="E39" s="156">
        <v>9585068</v>
      </c>
      <c r="F39" s="60">
        <v>3836801</v>
      </c>
      <c r="G39" s="60">
        <v>394827</v>
      </c>
      <c r="H39" s="60">
        <v>294592</v>
      </c>
      <c r="I39" s="60">
        <v>368388</v>
      </c>
      <c r="J39" s="60">
        <v>1057807</v>
      </c>
      <c r="K39" s="60">
        <v>329029</v>
      </c>
      <c r="L39" s="60">
        <v>360346</v>
      </c>
      <c r="M39" s="60">
        <v>370965</v>
      </c>
      <c r="N39" s="60">
        <v>1060340</v>
      </c>
      <c r="O39" s="60">
        <v>325985</v>
      </c>
      <c r="P39" s="60">
        <v>346334</v>
      </c>
      <c r="Q39" s="60">
        <v>395750</v>
      </c>
      <c r="R39" s="60">
        <v>1068069</v>
      </c>
      <c r="S39" s="60"/>
      <c r="T39" s="60"/>
      <c r="U39" s="60"/>
      <c r="V39" s="60"/>
      <c r="W39" s="60">
        <v>3186216</v>
      </c>
      <c r="X39" s="60">
        <v>7449003</v>
      </c>
      <c r="Y39" s="60">
        <v>-4262787</v>
      </c>
      <c r="Z39" s="140">
        <v>-57.23</v>
      </c>
      <c r="AA39" s="155">
        <v>3836801</v>
      </c>
    </row>
    <row r="40" spans="1:27" ht="12.75">
      <c r="A40" s="138" t="s">
        <v>86</v>
      </c>
      <c r="B40" s="136"/>
      <c r="C40" s="155">
        <v>1941785</v>
      </c>
      <c r="D40" s="155"/>
      <c r="E40" s="156">
        <v>15731460</v>
      </c>
      <c r="F40" s="60">
        <v>9983429</v>
      </c>
      <c r="G40" s="60">
        <v>691394</v>
      </c>
      <c r="H40" s="60">
        <v>791121</v>
      </c>
      <c r="I40" s="60">
        <v>821815</v>
      </c>
      <c r="J40" s="60">
        <v>2304330</v>
      </c>
      <c r="K40" s="60">
        <v>817046</v>
      </c>
      <c r="L40" s="60">
        <v>828817</v>
      </c>
      <c r="M40" s="60">
        <v>7827499</v>
      </c>
      <c r="N40" s="60">
        <v>9473362</v>
      </c>
      <c r="O40" s="60">
        <v>3776154</v>
      </c>
      <c r="P40" s="60">
        <v>3100451</v>
      </c>
      <c r="Q40" s="60">
        <v>2136043</v>
      </c>
      <c r="R40" s="60">
        <v>9012648</v>
      </c>
      <c r="S40" s="60"/>
      <c r="T40" s="60"/>
      <c r="U40" s="60"/>
      <c r="V40" s="60"/>
      <c r="W40" s="60">
        <v>20790340</v>
      </c>
      <c r="X40" s="60">
        <v>14271750</v>
      </c>
      <c r="Y40" s="60">
        <v>6518590</v>
      </c>
      <c r="Z40" s="140">
        <v>45.67</v>
      </c>
      <c r="AA40" s="155">
        <v>9983429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14618432</v>
      </c>
      <c r="D42" s="153">
        <f>SUM(D43:D46)</f>
        <v>0</v>
      </c>
      <c r="E42" s="154">
        <f t="shared" si="8"/>
        <v>20000000</v>
      </c>
      <c r="F42" s="100">
        <f t="shared" si="8"/>
        <v>18000000</v>
      </c>
      <c r="G42" s="100">
        <f t="shared" si="8"/>
        <v>0</v>
      </c>
      <c r="H42" s="100">
        <f t="shared" si="8"/>
        <v>2357845</v>
      </c>
      <c r="I42" s="100">
        <f t="shared" si="8"/>
        <v>2169478</v>
      </c>
      <c r="J42" s="100">
        <f t="shared" si="8"/>
        <v>4527323</v>
      </c>
      <c r="K42" s="100">
        <f t="shared" si="8"/>
        <v>1240071</v>
      </c>
      <c r="L42" s="100">
        <f t="shared" si="8"/>
        <v>1274121</v>
      </c>
      <c r="M42" s="100">
        <f t="shared" si="8"/>
        <v>0</v>
      </c>
      <c r="N42" s="100">
        <f t="shared" si="8"/>
        <v>2514192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7041515</v>
      </c>
      <c r="X42" s="100">
        <f t="shared" si="8"/>
        <v>15000003</v>
      </c>
      <c r="Y42" s="100">
        <f t="shared" si="8"/>
        <v>-7958488</v>
      </c>
      <c r="Z42" s="137">
        <f>+IF(X42&lt;&gt;0,+(Y42/X42)*100,0)</f>
        <v>-53.05657605535146</v>
      </c>
      <c r="AA42" s="153">
        <f>SUM(AA43:AA46)</f>
        <v>18000000</v>
      </c>
    </row>
    <row r="43" spans="1:27" ht="12.75">
      <c r="A43" s="138" t="s">
        <v>89</v>
      </c>
      <c r="B43" s="136"/>
      <c r="C43" s="155">
        <v>14618432</v>
      </c>
      <c r="D43" s="155"/>
      <c r="E43" s="156">
        <v>20000000</v>
      </c>
      <c r="F43" s="60">
        <v>18000000</v>
      </c>
      <c r="G43" s="60"/>
      <c r="H43" s="60">
        <v>2357845</v>
      </c>
      <c r="I43" s="60">
        <v>2169478</v>
      </c>
      <c r="J43" s="60">
        <v>4527323</v>
      </c>
      <c r="K43" s="60">
        <v>1240071</v>
      </c>
      <c r="L43" s="60">
        <v>1274121</v>
      </c>
      <c r="M43" s="60"/>
      <c r="N43" s="60">
        <v>2514192</v>
      </c>
      <c r="O43" s="60"/>
      <c r="P43" s="60"/>
      <c r="Q43" s="60"/>
      <c r="R43" s="60"/>
      <c r="S43" s="60"/>
      <c r="T43" s="60"/>
      <c r="U43" s="60"/>
      <c r="V43" s="60"/>
      <c r="W43" s="60">
        <v>7041515</v>
      </c>
      <c r="X43" s="60">
        <v>15000003</v>
      </c>
      <c r="Y43" s="60">
        <v>-7958488</v>
      </c>
      <c r="Z43" s="140">
        <v>-53.06</v>
      </c>
      <c r="AA43" s="155">
        <v>18000000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125745828</v>
      </c>
      <c r="D48" s="168">
        <f>+D28+D32+D38+D42+D47</f>
        <v>0</v>
      </c>
      <c r="E48" s="169">
        <f t="shared" si="9"/>
        <v>127198386</v>
      </c>
      <c r="F48" s="73">
        <f t="shared" si="9"/>
        <v>106292940</v>
      </c>
      <c r="G48" s="73">
        <f t="shared" si="9"/>
        <v>4938233</v>
      </c>
      <c r="H48" s="73">
        <f t="shared" si="9"/>
        <v>7879659</v>
      </c>
      <c r="I48" s="73">
        <f t="shared" si="9"/>
        <v>9013365</v>
      </c>
      <c r="J48" s="73">
        <f t="shared" si="9"/>
        <v>21831257</v>
      </c>
      <c r="K48" s="73">
        <f t="shared" si="9"/>
        <v>7897340</v>
      </c>
      <c r="L48" s="73">
        <f t="shared" si="9"/>
        <v>9125668</v>
      </c>
      <c r="M48" s="73">
        <f t="shared" si="9"/>
        <v>13061394</v>
      </c>
      <c r="N48" s="73">
        <f t="shared" si="9"/>
        <v>30084402</v>
      </c>
      <c r="O48" s="73">
        <f t="shared" si="9"/>
        <v>9803064</v>
      </c>
      <c r="P48" s="73">
        <f t="shared" si="9"/>
        <v>8099093</v>
      </c>
      <c r="Q48" s="73">
        <f t="shared" si="9"/>
        <v>6937235</v>
      </c>
      <c r="R48" s="73">
        <f t="shared" si="9"/>
        <v>24839392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76755051</v>
      </c>
      <c r="X48" s="73">
        <f t="shared" si="9"/>
        <v>96020262</v>
      </c>
      <c r="Y48" s="73">
        <f t="shared" si="9"/>
        <v>-19265211</v>
      </c>
      <c r="Z48" s="170">
        <f>+IF(X48&lt;&gt;0,+(Y48/X48)*100,0)</f>
        <v>-20.063693431705072</v>
      </c>
      <c r="AA48" s="168">
        <f>+AA28+AA32+AA38+AA42+AA47</f>
        <v>106292940</v>
      </c>
    </row>
    <row r="49" spans="1:27" ht="12.75">
      <c r="A49" s="148" t="s">
        <v>49</v>
      </c>
      <c r="B49" s="149"/>
      <c r="C49" s="171">
        <f aca="true" t="shared" si="10" ref="C49:Y49">+C25-C48</f>
        <v>10375283</v>
      </c>
      <c r="D49" s="171">
        <f>+D25-D48</f>
        <v>0</v>
      </c>
      <c r="E49" s="172">
        <f t="shared" si="10"/>
        <v>35959538</v>
      </c>
      <c r="F49" s="173">
        <f t="shared" si="10"/>
        <v>-2228940</v>
      </c>
      <c r="G49" s="173">
        <f t="shared" si="10"/>
        <v>36517986</v>
      </c>
      <c r="H49" s="173">
        <f t="shared" si="10"/>
        <v>-5235983</v>
      </c>
      <c r="I49" s="173">
        <f t="shared" si="10"/>
        <v>-6503548</v>
      </c>
      <c r="J49" s="173">
        <f t="shared" si="10"/>
        <v>24778455</v>
      </c>
      <c r="K49" s="173">
        <f t="shared" si="10"/>
        <v>-5247596</v>
      </c>
      <c r="L49" s="173">
        <f t="shared" si="10"/>
        <v>-6492570</v>
      </c>
      <c r="M49" s="173">
        <f t="shared" si="10"/>
        <v>12569744</v>
      </c>
      <c r="N49" s="173">
        <f t="shared" si="10"/>
        <v>829578</v>
      </c>
      <c r="O49" s="173">
        <f t="shared" si="10"/>
        <v>-7587042</v>
      </c>
      <c r="P49" s="173">
        <f t="shared" si="10"/>
        <v>-2234867</v>
      </c>
      <c r="Q49" s="173">
        <f t="shared" si="10"/>
        <v>9911567</v>
      </c>
      <c r="R49" s="173">
        <f t="shared" si="10"/>
        <v>89658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25697691</v>
      </c>
      <c r="X49" s="173">
        <f>IF(F25=F48,0,X25-X48)</f>
        <v>855</v>
      </c>
      <c r="Y49" s="173">
        <f t="shared" si="10"/>
        <v>25696836</v>
      </c>
      <c r="Z49" s="174">
        <f>+IF(X49&lt;&gt;0,+(Y49/X49)*100,0)</f>
        <v>3005477.8947368423</v>
      </c>
      <c r="AA49" s="171">
        <f>+AA25-AA48</f>
        <v>-2228940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14055902</v>
      </c>
      <c r="D5" s="155">
        <v>0</v>
      </c>
      <c r="E5" s="156">
        <v>18408218</v>
      </c>
      <c r="F5" s="60">
        <v>16249000</v>
      </c>
      <c r="G5" s="60">
        <v>672830</v>
      </c>
      <c r="H5" s="60">
        <v>672521</v>
      </c>
      <c r="I5" s="60">
        <v>666474</v>
      </c>
      <c r="J5" s="60">
        <v>2011825</v>
      </c>
      <c r="K5" s="60">
        <v>758720</v>
      </c>
      <c r="L5" s="60">
        <v>668164</v>
      </c>
      <c r="M5" s="60">
        <v>634057</v>
      </c>
      <c r="N5" s="60">
        <v>2060941</v>
      </c>
      <c r="O5" s="60">
        <v>666960</v>
      </c>
      <c r="P5" s="60">
        <v>668060</v>
      </c>
      <c r="Q5" s="60">
        <v>717454</v>
      </c>
      <c r="R5" s="60">
        <v>2052474</v>
      </c>
      <c r="S5" s="60">
        <v>0</v>
      </c>
      <c r="T5" s="60">
        <v>0</v>
      </c>
      <c r="U5" s="60">
        <v>0</v>
      </c>
      <c r="V5" s="60">
        <v>0</v>
      </c>
      <c r="W5" s="60">
        <v>6125240</v>
      </c>
      <c r="X5" s="60">
        <v>13056165</v>
      </c>
      <c r="Y5" s="60">
        <v>-6930925</v>
      </c>
      <c r="Z5" s="140">
        <v>-53.09</v>
      </c>
      <c r="AA5" s="155">
        <v>16249000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14218116</v>
      </c>
      <c r="D7" s="155">
        <v>0</v>
      </c>
      <c r="E7" s="156">
        <v>25514994</v>
      </c>
      <c r="F7" s="60">
        <v>14325000</v>
      </c>
      <c r="G7" s="60">
        <v>1183275</v>
      </c>
      <c r="H7" s="60">
        <v>1307102</v>
      </c>
      <c r="I7" s="60">
        <v>1233070</v>
      </c>
      <c r="J7" s="60">
        <v>3723447</v>
      </c>
      <c r="K7" s="60">
        <v>1174993</v>
      </c>
      <c r="L7" s="60">
        <v>1357367</v>
      </c>
      <c r="M7" s="60">
        <v>958367</v>
      </c>
      <c r="N7" s="60">
        <v>3490727</v>
      </c>
      <c r="O7" s="60">
        <v>924402</v>
      </c>
      <c r="P7" s="60">
        <v>1029838</v>
      </c>
      <c r="Q7" s="60">
        <v>1002895</v>
      </c>
      <c r="R7" s="60">
        <v>2957135</v>
      </c>
      <c r="S7" s="60">
        <v>0</v>
      </c>
      <c r="T7" s="60">
        <v>0</v>
      </c>
      <c r="U7" s="60">
        <v>0</v>
      </c>
      <c r="V7" s="60">
        <v>0</v>
      </c>
      <c r="W7" s="60">
        <v>10171309</v>
      </c>
      <c r="X7" s="60">
        <v>18963747</v>
      </c>
      <c r="Y7" s="60">
        <v>-8792438</v>
      </c>
      <c r="Z7" s="140">
        <v>-46.36</v>
      </c>
      <c r="AA7" s="155">
        <v>14325000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5588571</v>
      </c>
      <c r="D10" s="155">
        <v>0</v>
      </c>
      <c r="E10" s="156">
        <v>5838373</v>
      </c>
      <c r="F10" s="54">
        <v>5838000</v>
      </c>
      <c r="G10" s="54">
        <v>487923</v>
      </c>
      <c r="H10" s="54">
        <v>488119</v>
      </c>
      <c r="I10" s="54">
        <v>496479</v>
      </c>
      <c r="J10" s="54">
        <v>1472521</v>
      </c>
      <c r="K10" s="54">
        <v>383101</v>
      </c>
      <c r="L10" s="54">
        <v>488119</v>
      </c>
      <c r="M10" s="54">
        <v>530075</v>
      </c>
      <c r="N10" s="54">
        <v>1401295</v>
      </c>
      <c r="O10" s="54">
        <v>487923</v>
      </c>
      <c r="P10" s="54">
        <v>490460</v>
      </c>
      <c r="Q10" s="54">
        <v>488202</v>
      </c>
      <c r="R10" s="54">
        <v>1466585</v>
      </c>
      <c r="S10" s="54">
        <v>0</v>
      </c>
      <c r="T10" s="54">
        <v>0</v>
      </c>
      <c r="U10" s="54">
        <v>0</v>
      </c>
      <c r="V10" s="54">
        <v>0</v>
      </c>
      <c r="W10" s="54">
        <v>4340401</v>
      </c>
      <c r="X10" s="54">
        <v>4378779</v>
      </c>
      <c r="Y10" s="54">
        <v>-38378</v>
      </c>
      <c r="Z10" s="184">
        <v>-0.88</v>
      </c>
      <c r="AA10" s="130">
        <v>5838000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1515919</v>
      </c>
      <c r="D12" s="155">
        <v>0</v>
      </c>
      <c r="E12" s="156">
        <v>1710222</v>
      </c>
      <c r="F12" s="60">
        <v>1407000</v>
      </c>
      <c r="G12" s="60">
        <v>7700</v>
      </c>
      <c r="H12" s="60">
        <v>7700</v>
      </c>
      <c r="I12" s="60">
        <v>13700</v>
      </c>
      <c r="J12" s="60">
        <v>29100</v>
      </c>
      <c r="K12" s="60">
        <v>7700</v>
      </c>
      <c r="L12" s="60">
        <v>12700</v>
      </c>
      <c r="M12" s="60">
        <v>19000</v>
      </c>
      <c r="N12" s="60">
        <v>39400</v>
      </c>
      <c r="O12" s="60">
        <v>7700</v>
      </c>
      <c r="P12" s="60">
        <v>-120169</v>
      </c>
      <c r="Q12" s="60">
        <v>17700</v>
      </c>
      <c r="R12" s="60">
        <v>-94769</v>
      </c>
      <c r="S12" s="60">
        <v>0</v>
      </c>
      <c r="T12" s="60">
        <v>0</v>
      </c>
      <c r="U12" s="60">
        <v>0</v>
      </c>
      <c r="V12" s="60">
        <v>0</v>
      </c>
      <c r="W12" s="60">
        <v>-26269</v>
      </c>
      <c r="X12" s="60">
        <v>1282671</v>
      </c>
      <c r="Y12" s="60">
        <v>-1308940</v>
      </c>
      <c r="Z12" s="140">
        <v>-102.05</v>
      </c>
      <c r="AA12" s="155">
        <v>1407000</v>
      </c>
    </row>
    <row r="13" spans="1:27" ht="12.75">
      <c r="A13" s="181" t="s">
        <v>109</v>
      </c>
      <c r="B13" s="185"/>
      <c r="C13" s="155">
        <v>298280</v>
      </c>
      <c r="D13" s="155">
        <v>0</v>
      </c>
      <c r="E13" s="156">
        <v>402230</v>
      </c>
      <c r="F13" s="60">
        <v>158000</v>
      </c>
      <c r="G13" s="60">
        <v>63493</v>
      </c>
      <c r="H13" s="60">
        <v>12105</v>
      </c>
      <c r="I13" s="60">
        <v>0</v>
      </c>
      <c r="J13" s="60">
        <v>75598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75598</v>
      </c>
      <c r="X13" s="60">
        <v>301671</v>
      </c>
      <c r="Y13" s="60">
        <v>-226073</v>
      </c>
      <c r="Z13" s="140">
        <v>-74.94</v>
      </c>
      <c r="AA13" s="155">
        <v>158000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3588441</v>
      </c>
      <c r="D16" s="155">
        <v>0</v>
      </c>
      <c r="E16" s="156">
        <v>1961703</v>
      </c>
      <c r="F16" s="60">
        <v>1962000</v>
      </c>
      <c r="G16" s="60">
        <v>50850</v>
      </c>
      <c r="H16" s="60">
        <v>55221</v>
      </c>
      <c r="I16" s="60">
        <v>33984</v>
      </c>
      <c r="J16" s="60">
        <v>140055</v>
      </c>
      <c r="K16" s="60">
        <v>29581</v>
      </c>
      <c r="L16" s="60">
        <v>37720</v>
      </c>
      <c r="M16" s="60">
        <v>33652</v>
      </c>
      <c r="N16" s="60">
        <v>100953</v>
      </c>
      <c r="O16" s="60">
        <v>20309</v>
      </c>
      <c r="P16" s="60">
        <v>23484</v>
      </c>
      <c r="Q16" s="60">
        <v>29292</v>
      </c>
      <c r="R16" s="60">
        <v>73085</v>
      </c>
      <c r="S16" s="60">
        <v>0</v>
      </c>
      <c r="T16" s="60">
        <v>0</v>
      </c>
      <c r="U16" s="60">
        <v>0</v>
      </c>
      <c r="V16" s="60">
        <v>0</v>
      </c>
      <c r="W16" s="60">
        <v>314093</v>
      </c>
      <c r="X16" s="60">
        <v>1428543</v>
      </c>
      <c r="Y16" s="60">
        <v>-1114450</v>
      </c>
      <c r="Z16" s="140">
        <v>-78.01</v>
      </c>
      <c r="AA16" s="155">
        <v>1962000</v>
      </c>
    </row>
    <row r="17" spans="1:27" ht="12.75">
      <c r="A17" s="181" t="s">
        <v>113</v>
      </c>
      <c r="B17" s="185"/>
      <c r="C17" s="155">
        <v>858131</v>
      </c>
      <c r="D17" s="155">
        <v>0</v>
      </c>
      <c r="E17" s="156">
        <v>1066989</v>
      </c>
      <c r="F17" s="60">
        <v>742000</v>
      </c>
      <c r="G17" s="60">
        <v>69281</v>
      </c>
      <c r="H17" s="60">
        <v>50427</v>
      </c>
      <c r="I17" s="60">
        <v>56408</v>
      </c>
      <c r="J17" s="60">
        <v>176116</v>
      </c>
      <c r="K17" s="60">
        <v>62902</v>
      </c>
      <c r="L17" s="60">
        <v>66800</v>
      </c>
      <c r="M17" s="60">
        <v>62010</v>
      </c>
      <c r="N17" s="60">
        <v>191712</v>
      </c>
      <c r="O17" s="60">
        <v>69896</v>
      </c>
      <c r="P17" s="60">
        <v>69688</v>
      </c>
      <c r="Q17" s="60">
        <v>101380</v>
      </c>
      <c r="R17" s="60">
        <v>240964</v>
      </c>
      <c r="S17" s="60">
        <v>0</v>
      </c>
      <c r="T17" s="60">
        <v>0</v>
      </c>
      <c r="U17" s="60">
        <v>0</v>
      </c>
      <c r="V17" s="60">
        <v>0</v>
      </c>
      <c r="W17" s="60">
        <v>608792</v>
      </c>
      <c r="X17" s="60">
        <v>776934</v>
      </c>
      <c r="Y17" s="60">
        <v>-168142</v>
      </c>
      <c r="Z17" s="140">
        <v>-21.64</v>
      </c>
      <c r="AA17" s="155">
        <v>742000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58810273</v>
      </c>
      <c r="D19" s="155">
        <v>0</v>
      </c>
      <c r="E19" s="156">
        <v>62659050</v>
      </c>
      <c r="F19" s="60">
        <v>62859000</v>
      </c>
      <c r="G19" s="60">
        <v>24293374</v>
      </c>
      <c r="H19" s="60">
        <v>0</v>
      </c>
      <c r="I19" s="60">
        <v>0</v>
      </c>
      <c r="J19" s="60">
        <v>24293374</v>
      </c>
      <c r="K19" s="60">
        <v>131951</v>
      </c>
      <c r="L19" s="60">
        <v>0</v>
      </c>
      <c r="M19" s="60">
        <v>14392400</v>
      </c>
      <c r="N19" s="60">
        <v>14524351</v>
      </c>
      <c r="O19" s="60">
        <v>0</v>
      </c>
      <c r="P19" s="60">
        <v>2557000</v>
      </c>
      <c r="Q19" s="60">
        <v>14475000</v>
      </c>
      <c r="R19" s="60">
        <v>17032000</v>
      </c>
      <c r="S19" s="60">
        <v>0</v>
      </c>
      <c r="T19" s="60">
        <v>0</v>
      </c>
      <c r="U19" s="60">
        <v>0</v>
      </c>
      <c r="V19" s="60">
        <v>0</v>
      </c>
      <c r="W19" s="60">
        <v>55849725</v>
      </c>
      <c r="X19" s="60">
        <v>62659051</v>
      </c>
      <c r="Y19" s="60">
        <v>-6809326</v>
      </c>
      <c r="Z19" s="140">
        <v>-10.87</v>
      </c>
      <c r="AA19" s="155">
        <v>62859000</v>
      </c>
    </row>
    <row r="20" spans="1:27" ht="12.75">
      <c r="A20" s="181" t="s">
        <v>35</v>
      </c>
      <c r="B20" s="185"/>
      <c r="C20" s="155">
        <v>1268380</v>
      </c>
      <c r="D20" s="155">
        <v>0</v>
      </c>
      <c r="E20" s="156">
        <v>11236195</v>
      </c>
      <c r="F20" s="54">
        <v>524000</v>
      </c>
      <c r="G20" s="54">
        <v>171043</v>
      </c>
      <c r="H20" s="54">
        <v>50481</v>
      </c>
      <c r="I20" s="54">
        <v>9702</v>
      </c>
      <c r="J20" s="54">
        <v>231226</v>
      </c>
      <c r="K20" s="54">
        <v>29992</v>
      </c>
      <c r="L20" s="54">
        <v>2228</v>
      </c>
      <c r="M20" s="54">
        <v>1968927</v>
      </c>
      <c r="N20" s="54">
        <v>2001147</v>
      </c>
      <c r="O20" s="54">
        <v>38832</v>
      </c>
      <c r="P20" s="54">
        <v>46355</v>
      </c>
      <c r="Q20" s="54">
        <v>16879</v>
      </c>
      <c r="R20" s="54">
        <v>102066</v>
      </c>
      <c r="S20" s="54">
        <v>0</v>
      </c>
      <c r="T20" s="54">
        <v>0</v>
      </c>
      <c r="U20" s="54">
        <v>0</v>
      </c>
      <c r="V20" s="54">
        <v>0</v>
      </c>
      <c r="W20" s="54">
        <v>2334439</v>
      </c>
      <c r="X20" s="54">
        <v>8838171</v>
      </c>
      <c r="Y20" s="54">
        <v>-6503732</v>
      </c>
      <c r="Z20" s="184">
        <v>-73.59</v>
      </c>
      <c r="AA20" s="130">
        <v>524000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7032650</v>
      </c>
      <c r="N21" s="60">
        <v>7032650</v>
      </c>
      <c r="O21" s="60">
        <v>0</v>
      </c>
      <c r="P21" s="82">
        <v>1099510</v>
      </c>
      <c r="Q21" s="60">
        <v>0</v>
      </c>
      <c r="R21" s="60">
        <v>1099510</v>
      </c>
      <c r="S21" s="60">
        <v>0</v>
      </c>
      <c r="T21" s="60">
        <v>0</v>
      </c>
      <c r="U21" s="60">
        <v>0</v>
      </c>
      <c r="V21" s="60">
        <v>0</v>
      </c>
      <c r="W21" s="82">
        <v>8132160</v>
      </c>
      <c r="X21" s="60"/>
      <c r="Y21" s="60">
        <v>8132160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100202013</v>
      </c>
      <c r="D22" s="188">
        <f>SUM(D5:D21)</f>
        <v>0</v>
      </c>
      <c r="E22" s="189">
        <f t="shared" si="0"/>
        <v>128797974</v>
      </c>
      <c r="F22" s="190">
        <f t="shared" si="0"/>
        <v>104064000</v>
      </c>
      <c r="G22" s="190">
        <f t="shared" si="0"/>
        <v>26999769</v>
      </c>
      <c r="H22" s="190">
        <f t="shared" si="0"/>
        <v>2643676</v>
      </c>
      <c r="I22" s="190">
        <f t="shared" si="0"/>
        <v>2509817</v>
      </c>
      <c r="J22" s="190">
        <f t="shared" si="0"/>
        <v>32153262</v>
      </c>
      <c r="K22" s="190">
        <f t="shared" si="0"/>
        <v>2578940</v>
      </c>
      <c r="L22" s="190">
        <f t="shared" si="0"/>
        <v>2633098</v>
      </c>
      <c r="M22" s="190">
        <f t="shared" si="0"/>
        <v>25631138</v>
      </c>
      <c r="N22" s="190">
        <f t="shared" si="0"/>
        <v>30843176</v>
      </c>
      <c r="O22" s="190">
        <f t="shared" si="0"/>
        <v>2216022</v>
      </c>
      <c r="P22" s="190">
        <f t="shared" si="0"/>
        <v>5864226</v>
      </c>
      <c r="Q22" s="190">
        <f t="shared" si="0"/>
        <v>16848802</v>
      </c>
      <c r="R22" s="190">
        <f t="shared" si="0"/>
        <v>24929050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87925488</v>
      </c>
      <c r="X22" s="190">
        <f t="shared" si="0"/>
        <v>111685732</v>
      </c>
      <c r="Y22" s="190">
        <f t="shared" si="0"/>
        <v>-23760244</v>
      </c>
      <c r="Z22" s="191">
        <f>+IF(X22&lt;&gt;0,+(Y22/X22)*100,0)</f>
        <v>-21.274198211818142</v>
      </c>
      <c r="AA22" s="188">
        <f>SUM(AA5:AA21)</f>
        <v>104064000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37011531</v>
      </c>
      <c r="D25" s="155">
        <v>0</v>
      </c>
      <c r="E25" s="156">
        <v>45886751</v>
      </c>
      <c r="F25" s="60">
        <v>44198000</v>
      </c>
      <c r="G25" s="60">
        <v>3592852</v>
      </c>
      <c r="H25" s="60">
        <v>3822825</v>
      </c>
      <c r="I25" s="60">
        <v>3670869</v>
      </c>
      <c r="J25" s="60">
        <v>11086546</v>
      </c>
      <c r="K25" s="60">
        <v>3575128</v>
      </c>
      <c r="L25" s="60">
        <v>3926236</v>
      </c>
      <c r="M25" s="60">
        <v>4266200</v>
      </c>
      <c r="N25" s="60">
        <v>11767564</v>
      </c>
      <c r="O25" s="60">
        <v>3422994</v>
      </c>
      <c r="P25" s="60">
        <v>3595901</v>
      </c>
      <c r="Q25" s="60">
        <v>3730627</v>
      </c>
      <c r="R25" s="60">
        <v>10749522</v>
      </c>
      <c r="S25" s="60">
        <v>0</v>
      </c>
      <c r="T25" s="60">
        <v>0</v>
      </c>
      <c r="U25" s="60">
        <v>0</v>
      </c>
      <c r="V25" s="60">
        <v>0</v>
      </c>
      <c r="W25" s="60">
        <v>33603632</v>
      </c>
      <c r="X25" s="60">
        <v>34261479</v>
      </c>
      <c r="Y25" s="60">
        <v>-657847</v>
      </c>
      <c r="Z25" s="140">
        <v>-1.92</v>
      </c>
      <c r="AA25" s="155">
        <v>44198000</v>
      </c>
    </row>
    <row r="26" spans="1:27" ht="12.75">
      <c r="A26" s="183" t="s">
        <v>38</v>
      </c>
      <c r="B26" s="182"/>
      <c r="C26" s="155">
        <v>5216844</v>
      </c>
      <c r="D26" s="155">
        <v>0</v>
      </c>
      <c r="E26" s="156">
        <v>4950803</v>
      </c>
      <c r="F26" s="60">
        <v>5463940</v>
      </c>
      <c r="G26" s="60">
        <v>433575</v>
      </c>
      <c r="H26" s="60">
        <v>446270</v>
      </c>
      <c r="I26" s="60">
        <v>433617</v>
      </c>
      <c r="J26" s="60">
        <v>1313462</v>
      </c>
      <c r="K26" s="60">
        <v>436376</v>
      </c>
      <c r="L26" s="60">
        <v>434151</v>
      </c>
      <c r="M26" s="60">
        <v>435402</v>
      </c>
      <c r="N26" s="60">
        <v>1305929</v>
      </c>
      <c r="O26" s="60">
        <v>435402</v>
      </c>
      <c r="P26" s="60">
        <v>435556</v>
      </c>
      <c r="Q26" s="60">
        <v>435834</v>
      </c>
      <c r="R26" s="60">
        <v>1306792</v>
      </c>
      <c r="S26" s="60">
        <v>0</v>
      </c>
      <c r="T26" s="60">
        <v>0</v>
      </c>
      <c r="U26" s="60">
        <v>0</v>
      </c>
      <c r="V26" s="60">
        <v>0</v>
      </c>
      <c r="W26" s="60">
        <v>3926183</v>
      </c>
      <c r="X26" s="60">
        <v>3713103</v>
      </c>
      <c r="Y26" s="60">
        <v>213080</v>
      </c>
      <c r="Z26" s="140">
        <v>5.74</v>
      </c>
      <c r="AA26" s="155">
        <v>5463940</v>
      </c>
    </row>
    <row r="27" spans="1:27" ht="12.75">
      <c r="A27" s="183" t="s">
        <v>118</v>
      </c>
      <c r="B27" s="182"/>
      <c r="C27" s="155">
        <v>10907110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10848780</v>
      </c>
      <c r="D28" s="155">
        <v>0</v>
      </c>
      <c r="E28" s="156">
        <v>3620827</v>
      </c>
      <c r="F28" s="60">
        <v>4531000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2549997</v>
      </c>
      <c r="Y28" s="60">
        <v>-2549997</v>
      </c>
      <c r="Z28" s="140">
        <v>-100</v>
      </c>
      <c r="AA28" s="155">
        <v>4531000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104778</v>
      </c>
      <c r="I29" s="60">
        <v>53603</v>
      </c>
      <c r="J29" s="60">
        <v>158381</v>
      </c>
      <c r="K29" s="60">
        <v>39278</v>
      </c>
      <c r="L29" s="60">
        <v>42830</v>
      </c>
      <c r="M29" s="60">
        <v>2878</v>
      </c>
      <c r="N29" s="60">
        <v>84986</v>
      </c>
      <c r="O29" s="60">
        <v>24533</v>
      </c>
      <c r="P29" s="60">
        <v>38788</v>
      </c>
      <c r="Q29" s="60">
        <v>33302</v>
      </c>
      <c r="R29" s="60">
        <v>96623</v>
      </c>
      <c r="S29" s="60">
        <v>0</v>
      </c>
      <c r="T29" s="60">
        <v>0</v>
      </c>
      <c r="U29" s="60">
        <v>0</v>
      </c>
      <c r="V29" s="60">
        <v>0</v>
      </c>
      <c r="W29" s="60">
        <v>339990</v>
      </c>
      <c r="X29" s="60">
        <v>60003</v>
      </c>
      <c r="Y29" s="60">
        <v>279987</v>
      </c>
      <c r="Z29" s="140">
        <v>466.62</v>
      </c>
      <c r="AA29" s="155">
        <v>0</v>
      </c>
    </row>
    <row r="30" spans="1:27" ht="12.75">
      <c r="A30" s="183" t="s">
        <v>119</v>
      </c>
      <c r="B30" s="182"/>
      <c r="C30" s="155">
        <v>14618432</v>
      </c>
      <c r="D30" s="155">
        <v>0</v>
      </c>
      <c r="E30" s="156">
        <v>18000000</v>
      </c>
      <c r="F30" s="60">
        <v>18000000</v>
      </c>
      <c r="G30" s="60">
        <v>0</v>
      </c>
      <c r="H30" s="60">
        <v>2357845</v>
      </c>
      <c r="I30" s="60">
        <v>2169478</v>
      </c>
      <c r="J30" s="60">
        <v>4527323</v>
      </c>
      <c r="K30" s="60">
        <v>1240071</v>
      </c>
      <c r="L30" s="60">
        <v>1274121</v>
      </c>
      <c r="M30" s="60">
        <v>0</v>
      </c>
      <c r="N30" s="60">
        <v>2514192</v>
      </c>
      <c r="O30" s="60">
        <v>3085346</v>
      </c>
      <c r="P30" s="60">
        <v>1197292</v>
      </c>
      <c r="Q30" s="60">
        <v>1170429</v>
      </c>
      <c r="R30" s="60">
        <v>5453067</v>
      </c>
      <c r="S30" s="60">
        <v>0</v>
      </c>
      <c r="T30" s="60">
        <v>0</v>
      </c>
      <c r="U30" s="60">
        <v>0</v>
      </c>
      <c r="V30" s="60">
        <v>0</v>
      </c>
      <c r="W30" s="60">
        <v>12494582</v>
      </c>
      <c r="X30" s="60">
        <v>13500000</v>
      </c>
      <c r="Y30" s="60">
        <v>-1005418</v>
      </c>
      <c r="Z30" s="140">
        <v>-7.45</v>
      </c>
      <c r="AA30" s="155">
        <v>18000000</v>
      </c>
    </row>
    <row r="31" spans="1:27" ht="12.75">
      <c r="A31" s="183" t="s">
        <v>120</v>
      </c>
      <c r="B31" s="182"/>
      <c r="C31" s="155">
        <v>2011838</v>
      </c>
      <c r="D31" s="155">
        <v>0</v>
      </c>
      <c r="E31" s="156">
        <v>6630000</v>
      </c>
      <c r="F31" s="60">
        <v>805000</v>
      </c>
      <c r="G31" s="60">
        <v>0</v>
      </c>
      <c r="H31" s="60">
        <v>68563</v>
      </c>
      <c r="I31" s="60">
        <v>0</v>
      </c>
      <c r="J31" s="60">
        <v>68563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68563</v>
      </c>
      <c r="X31" s="60">
        <v>5100003</v>
      </c>
      <c r="Y31" s="60">
        <v>-5031440</v>
      </c>
      <c r="Z31" s="140">
        <v>-98.66</v>
      </c>
      <c r="AA31" s="155">
        <v>805000</v>
      </c>
    </row>
    <row r="32" spans="1:27" ht="12.75">
      <c r="A32" s="183" t="s">
        <v>121</v>
      </c>
      <c r="B32" s="182"/>
      <c r="C32" s="155">
        <v>3547277</v>
      </c>
      <c r="D32" s="155">
        <v>0</v>
      </c>
      <c r="E32" s="156">
        <v>4740000</v>
      </c>
      <c r="F32" s="60">
        <v>7532000</v>
      </c>
      <c r="G32" s="60">
        <v>0</v>
      </c>
      <c r="H32" s="60">
        <v>443817</v>
      </c>
      <c r="I32" s="60">
        <v>542717</v>
      </c>
      <c r="J32" s="60">
        <v>986534</v>
      </c>
      <c r="K32" s="60">
        <v>98900</v>
      </c>
      <c r="L32" s="60">
        <v>864393</v>
      </c>
      <c r="M32" s="60">
        <v>0</v>
      </c>
      <c r="N32" s="60">
        <v>963293</v>
      </c>
      <c r="O32" s="60">
        <v>608893</v>
      </c>
      <c r="P32" s="60">
        <v>509993</v>
      </c>
      <c r="Q32" s="60">
        <v>98900</v>
      </c>
      <c r="R32" s="60">
        <v>1217786</v>
      </c>
      <c r="S32" s="60">
        <v>0</v>
      </c>
      <c r="T32" s="60">
        <v>0</v>
      </c>
      <c r="U32" s="60">
        <v>0</v>
      </c>
      <c r="V32" s="60">
        <v>0</v>
      </c>
      <c r="W32" s="60">
        <v>3167613</v>
      </c>
      <c r="X32" s="60">
        <v>3555000</v>
      </c>
      <c r="Y32" s="60">
        <v>-387387</v>
      </c>
      <c r="Z32" s="140">
        <v>-10.9</v>
      </c>
      <c r="AA32" s="155">
        <v>7532000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250000</v>
      </c>
      <c r="F33" s="60">
        <v>250000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7032650</v>
      </c>
      <c r="N33" s="60">
        <v>7032650</v>
      </c>
      <c r="O33" s="60">
        <v>0</v>
      </c>
      <c r="P33" s="60">
        <v>1099510</v>
      </c>
      <c r="Q33" s="60">
        <v>0</v>
      </c>
      <c r="R33" s="60">
        <v>1099510</v>
      </c>
      <c r="S33" s="60">
        <v>0</v>
      </c>
      <c r="T33" s="60">
        <v>0</v>
      </c>
      <c r="U33" s="60">
        <v>0</v>
      </c>
      <c r="V33" s="60">
        <v>0</v>
      </c>
      <c r="W33" s="60">
        <v>8132160</v>
      </c>
      <c r="X33" s="60"/>
      <c r="Y33" s="60">
        <v>8132160</v>
      </c>
      <c r="Z33" s="140">
        <v>0</v>
      </c>
      <c r="AA33" s="155">
        <v>250000</v>
      </c>
    </row>
    <row r="34" spans="1:27" ht="12.75">
      <c r="A34" s="183" t="s">
        <v>43</v>
      </c>
      <c r="B34" s="182"/>
      <c r="C34" s="155">
        <v>40510246</v>
      </c>
      <c r="D34" s="155">
        <v>0</v>
      </c>
      <c r="E34" s="156">
        <v>43120005</v>
      </c>
      <c r="F34" s="60">
        <v>25513000</v>
      </c>
      <c r="G34" s="60">
        <v>911806</v>
      </c>
      <c r="H34" s="60">
        <v>635561</v>
      </c>
      <c r="I34" s="60">
        <v>2143081</v>
      </c>
      <c r="J34" s="60">
        <v>3690448</v>
      </c>
      <c r="K34" s="60">
        <v>2507587</v>
      </c>
      <c r="L34" s="60">
        <v>2583937</v>
      </c>
      <c r="M34" s="60">
        <v>1324264</v>
      </c>
      <c r="N34" s="60">
        <v>6415788</v>
      </c>
      <c r="O34" s="60">
        <v>2225896</v>
      </c>
      <c r="P34" s="60">
        <v>1222053</v>
      </c>
      <c r="Q34" s="60">
        <v>1468143</v>
      </c>
      <c r="R34" s="60">
        <v>4916092</v>
      </c>
      <c r="S34" s="60">
        <v>0</v>
      </c>
      <c r="T34" s="60">
        <v>0</v>
      </c>
      <c r="U34" s="60">
        <v>0</v>
      </c>
      <c r="V34" s="60">
        <v>0</v>
      </c>
      <c r="W34" s="60">
        <v>15022328</v>
      </c>
      <c r="X34" s="60">
        <v>31272849</v>
      </c>
      <c r="Y34" s="60">
        <v>-16250521</v>
      </c>
      <c r="Z34" s="140">
        <v>-51.96</v>
      </c>
      <c r="AA34" s="155">
        <v>25513000</v>
      </c>
    </row>
    <row r="35" spans="1:27" ht="12.75">
      <c r="A35" s="181" t="s">
        <v>122</v>
      </c>
      <c r="B35" s="185"/>
      <c r="C35" s="155">
        <v>1073770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125745828</v>
      </c>
      <c r="D36" s="188">
        <f>SUM(D25:D35)</f>
        <v>0</v>
      </c>
      <c r="E36" s="189">
        <f t="shared" si="1"/>
        <v>127198386</v>
      </c>
      <c r="F36" s="190">
        <f t="shared" si="1"/>
        <v>106292940</v>
      </c>
      <c r="G36" s="190">
        <f t="shared" si="1"/>
        <v>4938233</v>
      </c>
      <c r="H36" s="190">
        <f t="shared" si="1"/>
        <v>7879659</v>
      </c>
      <c r="I36" s="190">
        <f t="shared" si="1"/>
        <v>9013365</v>
      </c>
      <c r="J36" s="190">
        <f t="shared" si="1"/>
        <v>21831257</v>
      </c>
      <c r="K36" s="190">
        <f t="shared" si="1"/>
        <v>7897340</v>
      </c>
      <c r="L36" s="190">
        <f t="shared" si="1"/>
        <v>9125668</v>
      </c>
      <c r="M36" s="190">
        <f t="shared" si="1"/>
        <v>13061394</v>
      </c>
      <c r="N36" s="190">
        <f t="shared" si="1"/>
        <v>30084402</v>
      </c>
      <c r="O36" s="190">
        <f t="shared" si="1"/>
        <v>9803064</v>
      </c>
      <c r="P36" s="190">
        <f t="shared" si="1"/>
        <v>8099093</v>
      </c>
      <c r="Q36" s="190">
        <f t="shared" si="1"/>
        <v>6937235</v>
      </c>
      <c r="R36" s="190">
        <f t="shared" si="1"/>
        <v>24839392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76755051</v>
      </c>
      <c r="X36" s="190">
        <f t="shared" si="1"/>
        <v>94012434</v>
      </c>
      <c r="Y36" s="190">
        <f t="shared" si="1"/>
        <v>-17257383</v>
      </c>
      <c r="Z36" s="191">
        <f>+IF(X36&lt;&gt;0,+(Y36/X36)*100,0)</f>
        <v>-18.35648995110583</v>
      </c>
      <c r="AA36" s="188">
        <f>SUM(AA25:AA35)</f>
        <v>106292940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-25543815</v>
      </c>
      <c r="D38" s="199">
        <f>+D22-D36</f>
        <v>0</v>
      </c>
      <c r="E38" s="200">
        <f t="shared" si="2"/>
        <v>1599588</v>
      </c>
      <c r="F38" s="106">
        <f t="shared" si="2"/>
        <v>-2228940</v>
      </c>
      <c r="G38" s="106">
        <f t="shared" si="2"/>
        <v>22061536</v>
      </c>
      <c r="H38" s="106">
        <f t="shared" si="2"/>
        <v>-5235983</v>
      </c>
      <c r="I38" s="106">
        <f t="shared" si="2"/>
        <v>-6503548</v>
      </c>
      <c r="J38" s="106">
        <f t="shared" si="2"/>
        <v>10322005</v>
      </c>
      <c r="K38" s="106">
        <f t="shared" si="2"/>
        <v>-5318400</v>
      </c>
      <c r="L38" s="106">
        <f t="shared" si="2"/>
        <v>-6492570</v>
      </c>
      <c r="M38" s="106">
        <f t="shared" si="2"/>
        <v>12569744</v>
      </c>
      <c r="N38" s="106">
        <f t="shared" si="2"/>
        <v>758774</v>
      </c>
      <c r="O38" s="106">
        <f t="shared" si="2"/>
        <v>-7587042</v>
      </c>
      <c r="P38" s="106">
        <f t="shared" si="2"/>
        <v>-2234867</v>
      </c>
      <c r="Q38" s="106">
        <f t="shared" si="2"/>
        <v>9911567</v>
      </c>
      <c r="R38" s="106">
        <f t="shared" si="2"/>
        <v>89658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11170437</v>
      </c>
      <c r="X38" s="106">
        <f>IF(F22=F36,0,X22-X36)</f>
        <v>17673298</v>
      </c>
      <c r="Y38" s="106">
        <f t="shared" si="2"/>
        <v>-6502861</v>
      </c>
      <c r="Z38" s="201">
        <f>+IF(X38&lt;&gt;0,+(Y38/X38)*100,0)</f>
        <v>-36.794835915741366</v>
      </c>
      <c r="AA38" s="199">
        <f>+AA22-AA36</f>
        <v>-2228940</v>
      </c>
    </row>
    <row r="39" spans="1:27" ht="12.75">
      <c r="A39" s="181" t="s">
        <v>46</v>
      </c>
      <c r="B39" s="185"/>
      <c r="C39" s="155">
        <v>35919098</v>
      </c>
      <c r="D39" s="155">
        <v>0</v>
      </c>
      <c r="E39" s="156">
        <v>34359950</v>
      </c>
      <c r="F39" s="60">
        <v>0</v>
      </c>
      <c r="G39" s="60">
        <v>14456450</v>
      </c>
      <c r="H39" s="60">
        <v>0</v>
      </c>
      <c r="I39" s="60">
        <v>0</v>
      </c>
      <c r="J39" s="60">
        <v>14456450</v>
      </c>
      <c r="K39" s="60">
        <v>70804</v>
      </c>
      <c r="L39" s="60">
        <v>0</v>
      </c>
      <c r="M39" s="60">
        <v>0</v>
      </c>
      <c r="N39" s="60">
        <v>70804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14527254</v>
      </c>
      <c r="X39" s="60">
        <v>34359951</v>
      </c>
      <c r="Y39" s="60">
        <v>-19832697</v>
      </c>
      <c r="Z39" s="140">
        <v>-57.72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10375283</v>
      </c>
      <c r="D42" s="206">
        <f>SUM(D38:D41)</f>
        <v>0</v>
      </c>
      <c r="E42" s="207">
        <f t="shared" si="3"/>
        <v>35959538</v>
      </c>
      <c r="F42" s="88">
        <f t="shared" si="3"/>
        <v>-2228940</v>
      </c>
      <c r="G42" s="88">
        <f t="shared" si="3"/>
        <v>36517986</v>
      </c>
      <c r="H42" s="88">
        <f t="shared" si="3"/>
        <v>-5235983</v>
      </c>
      <c r="I42" s="88">
        <f t="shared" si="3"/>
        <v>-6503548</v>
      </c>
      <c r="J42" s="88">
        <f t="shared" si="3"/>
        <v>24778455</v>
      </c>
      <c r="K42" s="88">
        <f t="shared" si="3"/>
        <v>-5247596</v>
      </c>
      <c r="L42" s="88">
        <f t="shared" si="3"/>
        <v>-6492570</v>
      </c>
      <c r="M42" s="88">
        <f t="shared" si="3"/>
        <v>12569744</v>
      </c>
      <c r="N42" s="88">
        <f t="shared" si="3"/>
        <v>829578</v>
      </c>
      <c r="O42" s="88">
        <f t="shared" si="3"/>
        <v>-7587042</v>
      </c>
      <c r="P42" s="88">
        <f t="shared" si="3"/>
        <v>-2234867</v>
      </c>
      <c r="Q42" s="88">
        <f t="shared" si="3"/>
        <v>9911567</v>
      </c>
      <c r="R42" s="88">
        <f t="shared" si="3"/>
        <v>89658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25697691</v>
      </c>
      <c r="X42" s="88">
        <f t="shared" si="3"/>
        <v>52033249</v>
      </c>
      <c r="Y42" s="88">
        <f t="shared" si="3"/>
        <v>-26335558</v>
      </c>
      <c r="Z42" s="208">
        <f>+IF(X42&lt;&gt;0,+(Y42/X42)*100,0)</f>
        <v>-50.61294173654234</v>
      </c>
      <c r="AA42" s="206">
        <f>SUM(AA38:AA41)</f>
        <v>-2228940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10375283</v>
      </c>
      <c r="D44" s="210">
        <f>+D42-D43</f>
        <v>0</v>
      </c>
      <c r="E44" s="211">
        <f t="shared" si="4"/>
        <v>35959538</v>
      </c>
      <c r="F44" s="77">
        <f t="shared" si="4"/>
        <v>-2228940</v>
      </c>
      <c r="G44" s="77">
        <f t="shared" si="4"/>
        <v>36517986</v>
      </c>
      <c r="H44" s="77">
        <f t="shared" si="4"/>
        <v>-5235983</v>
      </c>
      <c r="I44" s="77">
        <f t="shared" si="4"/>
        <v>-6503548</v>
      </c>
      <c r="J44" s="77">
        <f t="shared" si="4"/>
        <v>24778455</v>
      </c>
      <c r="K44" s="77">
        <f t="shared" si="4"/>
        <v>-5247596</v>
      </c>
      <c r="L44" s="77">
        <f t="shared" si="4"/>
        <v>-6492570</v>
      </c>
      <c r="M44" s="77">
        <f t="shared" si="4"/>
        <v>12569744</v>
      </c>
      <c r="N44" s="77">
        <f t="shared" si="4"/>
        <v>829578</v>
      </c>
      <c r="O44" s="77">
        <f t="shared" si="4"/>
        <v>-7587042</v>
      </c>
      <c r="P44" s="77">
        <f t="shared" si="4"/>
        <v>-2234867</v>
      </c>
      <c r="Q44" s="77">
        <f t="shared" si="4"/>
        <v>9911567</v>
      </c>
      <c r="R44" s="77">
        <f t="shared" si="4"/>
        <v>89658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25697691</v>
      </c>
      <c r="X44" s="77">
        <f t="shared" si="4"/>
        <v>52033249</v>
      </c>
      <c r="Y44" s="77">
        <f t="shared" si="4"/>
        <v>-26335558</v>
      </c>
      <c r="Z44" s="212">
        <f>+IF(X44&lt;&gt;0,+(Y44/X44)*100,0)</f>
        <v>-50.61294173654234</v>
      </c>
      <c r="AA44" s="210">
        <f>+AA42-AA43</f>
        <v>-2228940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10375283</v>
      </c>
      <c r="D46" s="206">
        <f>SUM(D44:D45)</f>
        <v>0</v>
      </c>
      <c r="E46" s="207">
        <f t="shared" si="5"/>
        <v>35959538</v>
      </c>
      <c r="F46" s="88">
        <f t="shared" si="5"/>
        <v>-2228940</v>
      </c>
      <c r="G46" s="88">
        <f t="shared" si="5"/>
        <v>36517986</v>
      </c>
      <c r="H46" s="88">
        <f t="shared" si="5"/>
        <v>-5235983</v>
      </c>
      <c r="I46" s="88">
        <f t="shared" si="5"/>
        <v>-6503548</v>
      </c>
      <c r="J46" s="88">
        <f t="shared" si="5"/>
        <v>24778455</v>
      </c>
      <c r="K46" s="88">
        <f t="shared" si="5"/>
        <v>-5247596</v>
      </c>
      <c r="L46" s="88">
        <f t="shared" si="5"/>
        <v>-6492570</v>
      </c>
      <c r="M46" s="88">
        <f t="shared" si="5"/>
        <v>12569744</v>
      </c>
      <c r="N46" s="88">
        <f t="shared" si="5"/>
        <v>829578</v>
      </c>
      <c r="O46" s="88">
        <f t="shared" si="5"/>
        <v>-7587042</v>
      </c>
      <c r="P46" s="88">
        <f t="shared" si="5"/>
        <v>-2234867</v>
      </c>
      <c r="Q46" s="88">
        <f t="shared" si="5"/>
        <v>9911567</v>
      </c>
      <c r="R46" s="88">
        <f t="shared" si="5"/>
        <v>89658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25697691</v>
      </c>
      <c r="X46" s="88">
        <f t="shared" si="5"/>
        <v>52033249</v>
      </c>
      <c r="Y46" s="88">
        <f t="shared" si="5"/>
        <v>-26335558</v>
      </c>
      <c r="Z46" s="208">
        <f>+IF(X46&lt;&gt;0,+(Y46/X46)*100,0)</f>
        <v>-50.61294173654234</v>
      </c>
      <c r="AA46" s="206">
        <f>SUM(AA44:AA45)</f>
        <v>-2228940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10375283</v>
      </c>
      <c r="D48" s="217">
        <f>SUM(D46:D47)</f>
        <v>0</v>
      </c>
      <c r="E48" s="218">
        <f t="shared" si="6"/>
        <v>35959538</v>
      </c>
      <c r="F48" s="219">
        <f t="shared" si="6"/>
        <v>-2228940</v>
      </c>
      <c r="G48" s="219">
        <f t="shared" si="6"/>
        <v>36517986</v>
      </c>
      <c r="H48" s="220">
        <f t="shared" si="6"/>
        <v>-5235983</v>
      </c>
      <c r="I48" s="220">
        <f t="shared" si="6"/>
        <v>-6503548</v>
      </c>
      <c r="J48" s="220">
        <f t="shared" si="6"/>
        <v>24778455</v>
      </c>
      <c r="K48" s="220">
        <f t="shared" si="6"/>
        <v>-5247596</v>
      </c>
      <c r="L48" s="220">
        <f t="shared" si="6"/>
        <v>-6492570</v>
      </c>
      <c r="M48" s="219">
        <f t="shared" si="6"/>
        <v>12569744</v>
      </c>
      <c r="N48" s="219">
        <f t="shared" si="6"/>
        <v>829578</v>
      </c>
      <c r="O48" s="220">
        <f t="shared" si="6"/>
        <v>-7587042</v>
      </c>
      <c r="P48" s="220">
        <f t="shared" si="6"/>
        <v>-2234867</v>
      </c>
      <c r="Q48" s="220">
        <f t="shared" si="6"/>
        <v>9911567</v>
      </c>
      <c r="R48" s="220">
        <f t="shared" si="6"/>
        <v>89658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25697691</v>
      </c>
      <c r="X48" s="220">
        <f t="shared" si="6"/>
        <v>52033249</v>
      </c>
      <c r="Y48" s="220">
        <f t="shared" si="6"/>
        <v>-26335558</v>
      </c>
      <c r="Z48" s="221">
        <f>+IF(X48&lt;&gt;0,+(Y48/X48)*100,0)</f>
        <v>-50.61294173654234</v>
      </c>
      <c r="AA48" s="222">
        <f>SUM(AA46:AA47)</f>
        <v>-2228940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1600000</v>
      </c>
      <c r="F5" s="100">
        <f t="shared" si="0"/>
        <v>320000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1600000</v>
      </c>
      <c r="Y5" s="100">
        <f t="shared" si="0"/>
        <v>-1600000</v>
      </c>
      <c r="Z5" s="137">
        <f>+IF(X5&lt;&gt;0,+(Y5/X5)*100,0)</f>
        <v>-100</v>
      </c>
      <c r="AA5" s="153">
        <f>SUM(AA6:AA8)</f>
        <v>320000</v>
      </c>
    </row>
    <row r="6" spans="1:27" ht="12.75">
      <c r="A6" s="138" t="s">
        <v>75</v>
      </c>
      <c r="B6" s="136"/>
      <c r="C6" s="155"/>
      <c r="D6" s="155"/>
      <c r="E6" s="156">
        <v>250000</v>
      </c>
      <c r="F6" s="60">
        <v>320000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250000</v>
      </c>
      <c r="Y6" s="60">
        <v>-250000</v>
      </c>
      <c r="Z6" s="140">
        <v>-100</v>
      </c>
      <c r="AA6" s="62">
        <v>320000</v>
      </c>
    </row>
    <row r="7" spans="1:27" ht="12.75">
      <c r="A7" s="138" t="s">
        <v>76</v>
      </c>
      <c r="B7" s="136"/>
      <c r="C7" s="157"/>
      <c r="D7" s="157"/>
      <c r="E7" s="158">
        <v>150000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150000</v>
      </c>
      <c r="Y7" s="159">
        <v>-150000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>
        <v>1200000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1200000</v>
      </c>
      <c r="Y8" s="60">
        <v>-1200000</v>
      </c>
      <c r="Z8" s="140">
        <v>-100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41487128</v>
      </c>
      <c r="D15" s="153">
        <f>SUM(D16:D18)</f>
        <v>0</v>
      </c>
      <c r="E15" s="154">
        <f t="shared" si="2"/>
        <v>16359950</v>
      </c>
      <c r="F15" s="100">
        <f t="shared" si="2"/>
        <v>34360000</v>
      </c>
      <c r="G15" s="100">
        <f t="shared" si="2"/>
        <v>6613168</v>
      </c>
      <c r="H15" s="100">
        <f t="shared" si="2"/>
        <v>0</v>
      </c>
      <c r="I15" s="100">
        <f t="shared" si="2"/>
        <v>3811723</v>
      </c>
      <c r="J15" s="100">
        <f t="shared" si="2"/>
        <v>10424891</v>
      </c>
      <c r="K15" s="100">
        <f t="shared" si="2"/>
        <v>0</v>
      </c>
      <c r="L15" s="100">
        <f t="shared" si="2"/>
        <v>0</v>
      </c>
      <c r="M15" s="100">
        <f t="shared" si="2"/>
        <v>2403868</v>
      </c>
      <c r="N15" s="100">
        <f t="shared" si="2"/>
        <v>2403868</v>
      </c>
      <c r="O15" s="100">
        <f t="shared" si="2"/>
        <v>0</v>
      </c>
      <c r="P15" s="100">
        <f t="shared" si="2"/>
        <v>0</v>
      </c>
      <c r="Q15" s="100">
        <f t="shared" si="2"/>
        <v>1780106</v>
      </c>
      <c r="R15" s="100">
        <f t="shared" si="2"/>
        <v>1780106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14608865</v>
      </c>
      <c r="X15" s="100">
        <f t="shared" si="2"/>
        <v>12269961</v>
      </c>
      <c r="Y15" s="100">
        <f t="shared" si="2"/>
        <v>2338904</v>
      </c>
      <c r="Z15" s="137">
        <f>+IF(X15&lt;&gt;0,+(Y15/X15)*100,0)</f>
        <v>19.06203287850711</v>
      </c>
      <c r="AA15" s="102">
        <f>SUM(AA16:AA18)</f>
        <v>34360000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41487128</v>
      </c>
      <c r="D17" s="155"/>
      <c r="E17" s="156">
        <v>16359950</v>
      </c>
      <c r="F17" s="60">
        <v>34360000</v>
      </c>
      <c r="G17" s="60">
        <v>6613168</v>
      </c>
      <c r="H17" s="60"/>
      <c r="I17" s="60">
        <v>3811723</v>
      </c>
      <c r="J17" s="60">
        <v>10424891</v>
      </c>
      <c r="K17" s="60"/>
      <c r="L17" s="60"/>
      <c r="M17" s="60">
        <v>2403868</v>
      </c>
      <c r="N17" s="60">
        <v>2403868</v>
      </c>
      <c r="O17" s="60"/>
      <c r="P17" s="60"/>
      <c r="Q17" s="60">
        <v>1780106</v>
      </c>
      <c r="R17" s="60">
        <v>1780106</v>
      </c>
      <c r="S17" s="60"/>
      <c r="T17" s="60"/>
      <c r="U17" s="60"/>
      <c r="V17" s="60"/>
      <c r="W17" s="60">
        <v>14608865</v>
      </c>
      <c r="X17" s="60">
        <v>12269961</v>
      </c>
      <c r="Y17" s="60">
        <v>2338904</v>
      </c>
      <c r="Z17" s="140">
        <v>19.06</v>
      </c>
      <c r="AA17" s="62">
        <v>34360000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18000000</v>
      </c>
      <c r="F19" s="100">
        <f t="shared" si="3"/>
        <v>0</v>
      </c>
      <c r="G19" s="100">
        <f t="shared" si="3"/>
        <v>3232283</v>
      </c>
      <c r="H19" s="100">
        <f t="shared" si="3"/>
        <v>0</v>
      </c>
      <c r="I19" s="100">
        <f t="shared" si="3"/>
        <v>0</v>
      </c>
      <c r="J19" s="100">
        <f t="shared" si="3"/>
        <v>3232283</v>
      </c>
      <c r="K19" s="100">
        <f t="shared" si="3"/>
        <v>0</v>
      </c>
      <c r="L19" s="100">
        <f t="shared" si="3"/>
        <v>1715216</v>
      </c>
      <c r="M19" s="100">
        <f t="shared" si="3"/>
        <v>2462161</v>
      </c>
      <c r="N19" s="100">
        <f t="shared" si="3"/>
        <v>4177377</v>
      </c>
      <c r="O19" s="100">
        <f t="shared" si="3"/>
        <v>0</v>
      </c>
      <c r="P19" s="100">
        <f t="shared" si="3"/>
        <v>364974</v>
      </c>
      <c r="Q19" s="100">
        <f t="shared" si="3"/>
        <v>4513011</v>
      </c>
      <c r="R19" s="100">
        <f t="shared" si="3"/>
        <v>4877985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12287645</v>
      </c>
      <c r="X19" s="100">
        <f t="shared" si="3"/>
        <v>13500000</v>
      </c>
      <c r="Y19" s="100">
        <f t="shared" si="3"/>
        <v>-1212355</v>
      </c>
      <c r="Z19" s="137">
        <f>+IF(X19&lt;&gt;0,+(Y19/X19)*100,0)</f>
        <v>-8.980407407407407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>
        <v>18000000</v>
      </c>
      <c r="F20" s="60"/>
      <c r="G20" s="60">
        <v>3232283</v>
      </c>
      <c r="H20" s="60"/>
      <c r="I20" s="60"/>
      <c r="J20" s="60">
        <v>3232283</v>
      </c>
      <c r="K20" s="60"/>
      <c r="L20" s="60">
        <v>1715216</v>
      </c>
      <c r="M20" s="60">
        <v>2462161</v>
      </c>
      <c r="N20" s="60">
        <v>4177377</v>
      </c>
      <c r="O20" s="60"/>
      <c r="P20" s="60">
        <v>364974</v>
      </c>
      <c r="Q20" s="60">
        <v>4513011</v>
      </c>
      <c r="R20" s="60">
        <v>4877985</v>
      </c>
      <c r="S20" s="60"/>
      <c r="T20" s="60"/>
      <c r="U20" s="60"/>
      <c r="V20" s="60"/>
      <c r="W20" s="60">
        <v>12287645</v>
      </c>
      <c r="X20" s="60">
        <v>13500000</v>
      </c>
      <c r="Y20" s="60">
        <v>-1212355</v>
      </c>
      <c r="Z20" s="140">
        <v>-8.98</v>
      </c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41487128</v>
      </c>
      <c r="D25" s="217">
        <f>+D5+D9+D15+D19+D24</f>
        <v>0</v>
      </c>
      <c r="E25" s="230">
        <f t="shared" si="4"/>
        <v>35959950</v>
      </c>
      <c r="F25" s="219">
        <f t="shared" si="4"/>
        <v>34680000</v>
      </c>
      <c r="G25" s="219">
        <f t="shared" si="4"/>
        <v>9845451</v>
      </c>
      <c r="H25" s="219">
        <f t="shared" si="4"/>
        <v>0</v>
      </c>
      <c r="I25" s="219">
        <f t="shared" si="4"/>
        <v>3811723</v>
      </c>
      <c r="J25" s="219">
        <f t="shared" si="4"/>
        <v>13657174</v>
      </c>
      <c r="K25" s="219">
        <f t="shared" si="4"/>
        <v>0</v>
      </c>
      <c r="L25" s="219">
        <f t="shared" si="4"/>
        <v>1715216</v>
      </c>
      <c r="M25" s="219">
        <f t="shared" si="4"/>
        <v>4866029</v>
      </c>
      <c r="N25" s="219">
        <f t="shared" si="4"/>
        <v>6581245</v>
      </c>
      <c r="O25" s="219">
        <f t="shared" si="4"/>
        <v>0</v>
      </c>
      <c r="P25" s="219">
        <f t="shared" si="4"/>
        <v>364974</v>
      </c>
      <c r="Q25" s="219">
        <f t="shared" si="4"/>
        <v>6293117</v>
      </c>
      <c r="R25" s="219">
        <f t="shared" si="4"/>
        <v>6658091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26896510</v>
      </c>
      <c r="X25" s="219">
        <f t="shared" si="4"/>
        <v>27369961</v>
      </c>
      <c r="Y25" s="219">
        <f t="shared" si="4"/>
        <v>-473451</v>
      </c>
      <c r="Z25" s="231">
        <f>+IF(X25&lt;&gt;0,+(Y25/X25)*100,0)</f>
        <v>-1.7298197830826285</v>
      </c>
      <c r="AA25" s="232">
        <f>+AA5+AA9+AA15+AA19+AA24</f>
        <v>34680000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41487128</v>
      </c>
      <c r="D28" s="155"/>
      <c r="E28" s="156">
        <v>35959950</v>
      </c>
      <c r="F28" s="60">
        <v>34360000</v>
      </c>
      <c r="G28" s="60">
        <v>9845451</v>
      </c>
      <c r="H28" s="60"/>
      <c r="I28" s="60">
        <v>3811723</v>
      </c>
      <c r="J28" s="60">
        <v>13657174</v>
      </c>
      <c r="K28" s="60"/>
      <c r="L28" s="60">
        <v>1715216</v>
      </c>
      <c r="M28" s="60">
        <v>4866029</v>
      </c>
      <c r="N28" s="60">
        <v>6581245</v>
      </c>
      <c r="O28" s="60"/>
      <c r="P28" s="60">
        <v>364974</v>
      </c>
      <c r="Q28" s="60">
        <v>6293117</v>
      </c>
      <c r="R28" s="60">
        <v>6658091</v>
      </c>
      <c r="S28" s="60"/>
      <c r="T28" s="60"/>
      <c r="U28" s="60"/>
      <c r="V28" s="60"/>
      <c r="W28" s="60">
        <v>26896510</v>
      </c>
      <c r="X28" s="60">
        <v>34359951</v>
      </c>
      <c r="Y28" s="60">
        <v>-7463441</v>
      </c>
      <c r="Z28" s="140">
        <v>-21.72</v>
      </c>
      <c r="AA28" s="155">
        <v>34360000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41487128</v>
      </c>
      <c r="D32" s="210">
        <f>SUM(D28:D31)</f>
        <v>0</v>
      </c>
      <c r="E32" s="211">
        <f t="shared" si="5"/>
        <v>35959950</v>
      </c>
      <c r="F32" s="77">
        <f t="shared" si="5"/>
        <v>34360000</v>
      </c>
      <c r="G32" s="77">
        <f t="shared" si="5"/>
        <v>9845451</v>
      </c>
      <c r="H32" s="77">
        <f t="shared" si="5"/>
        <v>0</v>
      </c>
      <c r="I32" s="77">
        <f t="shared" si="5"/>
        <v>3811723</v>
      </c>
      <c r="J32" s="77">
        <f t="shared" si="5"/>
        <v>13657174</v>
      </c>
      <c r="K32" s="77">
        <f t="shared" si="5"/>
        <v>0</v>
      </c>
      <c r="L32" s="77">
        <f t="shared" si="5"/>
        <v>1715216</v>
      </c>
      <c r="M32" s="77">
        <f t="shared" si="5"/>
        <v>4866029</v>
      </c>
      <c r="N32" s="77">
        <f t="shared" si="5"/>
        <v>6581245</v>
      </c>
      <c r="O32" s="77">
        <f t="shared" si="5"/>
        <v>0</v>
      </c>
      <c r="P32" s="77">
        <f t="shared" si="5"/>
        <v>364974</v>
      </c>
      <c r="Q32" s="77">
        <f t="shared" si="5"/>
        <v>6293117</v>
      </c>
      <c r="R32" s="77">
        <f t="shared" si="5"/>
        <v>6658091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26896510</v>
      </c>
      <c r="X32" s="77">
        <f t="shared" si="5"/>
        <v>34359951</v>
      </c>
      <c r="Y32" s="77">
        <f t="shared" si="5"/>
        <v>-7463441</v>
      </c>
      <c r="Z32" s="212">
        <f>+IF(X32&lt;&gt;0,+(Y32/X32)*100,0)</f>
        <v>-21.721337728333783</v>
      </c>
      <c r="AA32" s="79">
        <f>SUM(AA28:AA31)</f>
        <v>34360000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>
        <v>320000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320000</v>
      </c>
    </row>
    <row r="36" spans="1:27" ht="12.75">
      <c r="A36" s="238" t="s">
        <v>139</v>
      </c>
      <c r="B36" s="149"/>
      <c r="C36" s="222">
        <f aca="true" t="shared" si="6" ref="C36:Y36">SUM(C32:C35)</f>
        <v>41487128</v>
      </c>
      <c r="D36" s="222">
        <f>SUM(D32:D35)</f>
        <v>0</v>
      </c>
      <c r="E36" s="218">
        <f t="shared" si="6"/>
        <v>35959950</v>
      </c>
      <c r="F36" s="220">
        <f t="shared" si="6"/>
        <v>34680000</v>
      </c>
      <c r="G36" s="220">
        <f t="shared" si="6"/>
        <v>9845451</v>
      </c>
      <c r="H36" s="220">
        <f t="shared" si="6"/>
        <v>0</v>
      </c>
      <c r="I36" s="220">
        <f t="shared" si="6"/>
        <v>3811723</v>
      </c>
      <c r="J36" s="220">
        <f t="shared" si="6"/>
        <v>13657174</v>
      </c>
      <c r="K36" s="220">
        <f t="shared" si="6"/>
        <v>0</v>
      </c>
      <c r="L36" s="220">
        <f t="shared" si="6"/>
        <v>1715216</v>
      </c>
      <c r="M36" s="220">
        <f t="shared" si="6"/>
        <v>4866029</v>
      </c>
      <c r="N36" s="220">
        <f t="shared" si="6"/>
        <v>6581245</v>
      </c>
      <c r="O36" s="220">
        <f t="shared" si="6"/>
        <v>0</v>
      </c>
      <c r="P36" s="220">
        <f t="shared" si="6"/>
        <v>364974</v>
      </c>
      <c r="Q36" s="220">
        <f t="shared" si="6"/>
        <v>6293117</v>
      </c>
      <c r="R36" s="220">
        <f t="shared" si="6"/>
        <v>6658091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26896510</v>
      </c>
      <c r="X36" s="220">
        <f t="shared" si="6"/>
        <v>34359951</v>
      </c>
      <c r="Y36" s="220">
        <f t="shared" si="6"/>
        <v>-7463441</v>
      </c>
      <c r="Z36" s="221">
        <f>+IF(X36&lt;&gt;0,+(Y36/X36)*100,0)</f>
        <v>-21.721337728333783</v>
      </c>
      <c r="AA36" s="239">
        <f>SUM(AA32:AA35)</f>
        <v>34680000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719257</v>
      </c>
      <c r="D6" s="155"/>
      <c r="E6" s="59">
        <v>1678797</v>
      </c>
      <c r="F6" s="60">
        <v>1679150</v>
      </c>
      <c r="G6" s="60">
        <v>21587664</v>
      </c>
      <c r="H6" s="60">
        <v>13134833</v>
      </c>
      <c r="I6" s="60">
        <v>3921588</v>
      </c>
      <c r="J6" s="60">
        <v>3921588</v>
      </c>
      <c r="K6" s="60">
        <v>6704680</v>
      </c>
      <c r="L6" s="60">
        <v>2734707</v>
      </c>
      <c r="M6" s="60">
        <v>4003214</v>
      </c>
      <c r="N6" s="60">
        <v>4003214</v>
      </c>
      <c r="O6" s="60">
        <v>2931458</v>
      </c>
      <c r="P6" s="60">
        <v>1251551</v>
      </c>
      <c r="Q6" s="60">
        <v>5028809</v>
      </c>
      <c r="R6" s="60">
        <v>5028809</v>
      </c>
      <c r="S6" s="60"/>
      <c r="T6" s="60"/>
      <c r="U6" s="60"/>
      <c r="V6" s="60"/>
      <c r="W6" s="60">
        <v>5028809</v>
      </c>
      <c r="X6" s="60">
        <v>1259363</v>
      </c>
      <c r="Y6" s="60">
        <v>3769446</v>
      </c>
      <c r="Z6" s="140">
        <v>299.31</v>
      </c>
      <c r="AA6" s="62">
        <v>1679150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2796095</v>
      </c>
      <c r="D8" s="155"/>
      <c r="E8" s="59">
        <v>3500000</v>
      </c>
      <c r="F8" s="60">
        <v>3500000</v>
      </c>
      <c r="G8" s="60">
        <v>91208360</v>
      </c>
      <c r="H8" s="60">
        <v>92290942</v>
      </c>
      <c r="I8" s="60">
        <v>93471074</v>
      </c>
      <c r="J8" s="60">
        <v>93471074</v>
      </c>
      <c r="K8" s="60">
        <v>92487569</v>
      </c>
      <c r="L8" s="60">
        <v>101044103</v>
      </c>
      <c r="M8" s="60">
        <v>102022293</v>
      </c>
      <c r="N8" s="60">
        <v>102022293</v>
      </c>
      <c r="O8" s="60">
        <v>102460867</v>
      </c>
      <c r="P8" s="60">
        <v>103242180</v>
      </c>
      <c r="Q8" s="60">
        <v>103917345</v>
      </c>
      <c r="R8" s="60">
        <v>103917345</v>
      </c>
      <c r="S8" s="60"/>
      <c r="T8" s="60"/>
      <c r="U8" s="60"/>
      <c r="V8" s="60"/>
      <c r="W8" s="60">
        <v>103917345</v>
      </c>
      <c r="X8" s="60">
        <v>2625000</v>
      </c>
      <c r="Y8" s="60">
        <v>101292345</v>
      </c>
      <c r="Z8" s="140">
        <v>3858.76</v>
      </c>
      <c r="AA8" s="62">
        <v>3500000</v>
      </c>
    </row>
    <row r="9" spans="1:27" ht="12.75">
      <c r="A9" s="249" t="s">
        <v>146</v>
      </c>
      <c r="B9" s="182"/>
      <c r="C9" s="155">
        <v>7261600</v>
      </c>
      <c r="D9" s="155"/>
      <c r="E9" s="59"/>
      <c r="F9" s="60"/>
      <c r="G9" s="60">
        <v>51459981</v>
      </c>
      <c r="H9" s="60">
        <v>51342269</v>
      </c>
      <c r="I9" s="60">
        <v>52443585</v>
      </c>
      <c r="J9" s="60">
        <v>52443585</v>
      </c>
      <c r="K9" s="60">
        <v>53050766</v>
      </c>
      <c r="L9" s="60">
        <v>54159893</v>
      </c>
      <c r="M9" s="60">
        <v>54730813</v>
      </c>
      <c r="N9" s="60">
        <v>54730813</v>
      </c>
      <c r="O9" s="60">
        <v>55757130</v>
      </c>
      <c r="P9" s="60">
        <v>56171099</v>
      </c>
      <c r="Q9" s="60">
        <v>57197628</v>
      </c>
      <c r="R9" s="60">
        <v>57197628</v>
      </c>
      <c r="S9" s="60"/>
      <c r="T9" s="60"/>
      <c r="U9" s="60"/>
      <c r="V9" s="60"/>
      <c r="W9" s="60">
        <v>57197628</v>
      </c>
      <c r="X9" s="60"/>
      <c r="Y9" s="60">
        <v>57197628</v>
      </c>
      <c r="Z9" s="140"/>
      <c r="AA9" s="62"/>
    </row>
    <row r="10" spans="1:27" ht="12.75">
      <c r="A10" s="249" t="s">
        <v>147</v>
      </c>
      <c r="B10" s="182"/>
      <c r="C10" s="155">
        <v>250417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135897</v>
      </c>
      <c r="D11" s="155"/>
      <c r="E11" s="59"/>
      <c r="F11" s="60"/>
      <c r="G11" s="60">
        <v>135897</v>
      </c>
      <c r="H11" s="60">
        <v>135897</v>
      </c>
      <c r="I11" s="60">
        <v>135897</v>
      </c>
      <c r="J11" s="60">
        <v>135897</v>
      </c>
      <c r="K11" s="60">
        <v>135897</v>
      </c>
      <c r="L11" s="60">
        <v>135897</v>
      </c>
      <c r="M11" s="60">
        <v>135897</v>
      </c>
      <c r="N11" s="60">
        <v>135897</v>
      </c>
      <c r="O11" s="60">
        <v>135897</v>
      </c>
      <c r="P11" s="60">
        <v>135897</v>
      </c>
      <c r="Q11" s="60">
        <v>135897</v>
      </c>
      <c r="R11" s="60">
        <v>135897</v>
      </c>
      <c r="S11" s="60"/>
      <c r="T11" s="60"/>
      <c r="U11" s="60"/>
      <c r="V11" s="60"/>
      <c r="W11" s="60">
        <v>135897</v>
      </c>
      <c r="X11" s="60"/>
      <c r="Y11" s="60">
        <v>135897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11163266</v>
      </c>
      <c r="D12" s="168">
        <f>SUM(D6:D11)</f>
        <v>0</v>
      </c>
      <c r="E12" s="72">
        <f t="shared" si="0"/>
        <v>5178797</v>
      </c>
      <c r="F12" s="73">
        <f t="shared" si="0"/>
        <v>5179150</v>
      </c>
      <c r="G12" s="73">
        <f t="shared" si="0"/>
        <v>164391902</v>
      </c>
      <c r="H12" s="73">
        <f t="shared" si="0"/>
        <v>156903941</v>
      </c>
      <c r="I12" s="73">
        <f t="shared" si="0"/>
        <v>149972144</v>
      </c>
      <c r="J12" s="73">
        <f t="shared" si="0"/>
        <v>149972144</v>
      </c>
      <c r="K12" s="73">
        <f t="shared" si="0"/>
        <v>152378912</v>
      </c>
      <c r="L12" s="73">
        <f t="shared" si="0"/>
        <v>158074600</v>
      </c>
      <c r="M12" s="73">
        <f t="shared" si="0"/>
        <v>160892217</v>
      </c>
      <c r="N12" s="73">
        <f t="shared" si="0"/>
        <v>160892217</v>
      </c>
      <c r="O12" s="73">
        <f t="shared" si="0"/>
        <v>161285352</v>
      </c>
      <c r="P12" s="73">
        <f t="shared" si="0"/>
        <v>160800727</v>
      </c>
      <c r="Q12" s="73">
        <f t="shared" si="0"/>
        <v>166279679</v>
      </c>
      <c r="R12" s="73">
        <f t="shared" si="0"/>
        <v>166279679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166279679</v>
      </c>
      <c r="X12" s="73">
        <f t="shared" si="0"/>
        <v>3884363</v>
      </c>
      <c r="Y12" s="73">
        <f t="shared" si="0"/>
        <v>162395316</v>
      </c>
      <c r="Z12" s="170">
        <f>+IF(X12&lt;&gt;0,+(Y12/X12)*100,0)</f>
        <v>4180.745105439425</v>
      </c>
      <c r="AA12" s="74">
        <f>SUM(AA6:AA11)</f>
        <v>5179150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10996786</v>
      </c>
      <c r="D17" s="155"/>
      <c r="E17" s="59">
        <v>10996786</v>
      </c>
      <c r="F17" s="60">
        <v>10997000</v>
      </c>
      <c r="G17" s="60">
        <v>10996786</v>
      </c>
      <c r="H17" s="60">
        <v>10996786</v>
      </c>
      <c r="I17" s="60">
        <v>10996786</v>
      </c>
      <c r="J17" s="60">
        <v>10996786</v>
      </c>
      <c r="K17" s="60">
        <v>10996787</v>
      </c>
      <c r="L17" s="60">
        <v>10996786</v>
      </c>
      <c r="M17" s="60">
        <v>10996787</v>
      </c>
      <c r="N17" s="60">
        <v>10996787</v>
      </c>
      <c r="O17" s="60">
        <v>10996787</v>
      </c>
      <c r="P17" s="60"/>
      <c r="Q17" s="60">
        <v>10996787</v>
      </c>
      <c r="R17" s="60">
        <v>10996787</v>
      </c>
      <c r="S17" s="60"/>
      <c r="T17" s="60"/>
      <c r="U17" s="60"/>
      <c r="V17" s="60"/>
      <c r="W17" s="60">
        <v>10996787</v>
      </c>
      <c r="X17" s="60">
        <v>8247750</v>
      </c>
      <c r="Y17" s="60">
        <v>2749037</v>
      </c>
      <c r="Z17" s="140">
        <v>33.33</v>
      </c>
      <c r="AA17" s="62">
        <v>10997000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>
        <v>10996787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267859526</v>
      </c>
      <c r="D19" s="155"/>
      <c r="E19" s="59">
        <v>288689883</v>
      </c>
      <c r="F19" s="60">
        <v>288689883</v>
      </c>
      <c r="G19" s="60">
        <v>269734189</v>
      </c>
      <c r="H19" s="60">
        <v>271769572</v>
      </c>
      <c r="I19" s="60">
        <v>275464168</v>
      </c>
      <c r="J19" s="60">
        <v>275464168</v>
      </c>
      <c r="K19" s="60">
        <v>275464168</v>
      </c>
      <c r="L19" s="60">
        <v>279246634</v>
      </c>
      <c r="M19" s="60">
        <v>282529429</v>
      </c>
      <c r="N19" s="60">
        <v>282529429</v>
      </c>
      <c r="O19" s="60">
        <v>284703657</v>
      </c>
      <c r="P19" s="60">
        <v>284726884</v>
      </c>
      <c r="Q19" s="60">
        <v>289184204</v>
      </c>
      <c r="R19" s="60">
        <v>289184204</v>
      </c>
      <c r="S19" s="60"/>
      <c r="T19" s="60"/>
      <c r="U19" s="60"/>
      <c r="V19" s="60"/>
      <c r="W19" s="60">
        <v>289184204</v>
      </c>
      <c r="X19" s="60">
        <v>216517412</v>
      </c>
      <c r="Y19" s="60">
        <v>72666792</v>
      </c>
      <c r="Z19" s="140">
        <v>33.56</v>
      </c>
      <c r="AA19" s="62">
        <v>288689883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23253</v>
      </c>
      <c r="D22" s="155"/>
      <c r="E22" s="59">
        <v>35568</v>
      </c>
      <c r="F22" s="60">
        <v>36000</v>
      </c>
      <c r="G22" s="60">
        <v>111092</v>
      </c>
      <c r="H22" s="60">
        <v>111092</v>
      </c>
      <c r="I22" s="60">
        <v>111092</v>
      </c>
      <c r="J22" s="60">
        <v>111092</v>
      </c>
      <c r="K22" s="60">
        <v>111092</v>
      </c>
      <c r="L22" s="60">
        <v>111092</v>
      </c>
      <c r="M22" s="60">
        <v>111092</v>
      </c>
      <c r="N22" s="60">
        <v>111092</v>
      </c>
      <c r="O22" s="60">
        <v>111092</v>
      </c>
      <c r="P22" s="60">
        <v>111092</v>
      </c>
      <c r="Q22" s="60">
        <v>111092</v>
      </c>
      <c r="R22" s="60">
        <v>111092</v>
      </c>
      <c r="S22" s="60"/>
      <c r="T22" s="60"/>
      <c r="U22" s="60"/>
      <c r="V22" s="60"/>
      <c r="W22" s="60">
        <v>111092</v>
      </c>
      <c r="X22" s="60">
        <v>27000</v>
      </c>
      <c r="Y22" s="60">
        <v>84092</v>
      </c>
      <c r="Z22" s="140">
        <v>311.45</v>
      </c>
      <c r="AA22" s="62">
        <v>36000</v>
      </c>
    </row>
    <row r="23" spans="1:27" ht="12.75">
      <c r="A23" s="249" t="s">
        <v>158</v>
      </c>
      <c r="B23" s="182"/>
      <c r="C23" s="155">
        <v>147149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279026714</v>
      </c>
      <c r="D24" s="168">
        <f>SUM(D15:D23)</f>
        <v>0</v>
      </c>
      <c r="E24" s="76">
        <f t="shared" si="1"/>
        <v>299722237</v>
      </c>
      <c r="F24" s="77">
        <f t="shared" si="1"/>
        <v>299722883</v>
      </c>
      <c r="G24" s="77">
        <f t="shared" si="1"/>
        <v>280842067</v>
      </c>
      <c r="H24" s="77">
        <f t="shared" si="1"/>
        <v>282877450</v>
      </c>
      <c r="I24" s="77">
        <f t="shared" si="1"/>
        <v>286572046</v>
      </c>
      <c r="J24" s="77">
        <f t="shared" si="1"/>
        <v>286572046</v>
      </c>
      <c r="K24" s="77">
        <f t="shared" si="1"/>
        <v>286572047</v>
      </c>
      <c r="L24" s="77">
        <f t="shared" si="1"/>
        <v>290354512</v>
      </c>
      <c r="M24" s="77">
        <f t="shared" si="1"/>
        <v>293637308</v>
      </c>
      <c r="N24" s="77">
        <f t="shared" si="1"/>
        <v>293637308</v>
      </c>
      <c r="O24" s="77">
        <f t="shared" si="1"/>
        <v>295811536</v>
      </c>
      <c r="P24" s="77">
        <f t="shared" si="1"/>
        <v>295834763</v>
      </c>
      <c r="Q24" s="77">
        <f t="shared" si="1"/>
        <v>300292083</v>
      </c>
      <c r="R24" s="77">
        <f t="shared" si="1"/>
        <v>300292083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300292083</v>
      </c>
      <c r="X24" s="77">
        <f t="shared" si="1"/>
        <v>224792162</v>
      </c>
      <c r="Y24" s="77">
        <f t="shared" si="1"/>
        <v>75499921</v>
      </c>
      <c r="Z24" s="212">
        <f>+IF(X24&lt;&gt;0,+(Y24/X24)*100,0)</f>
        <v>33.586545157210594</v>
      </c>
      <c r="AA24" s="79">
        <f>SUM(AA15:AA23)</f>
        <v>299722883</v>
      </c>
    </row>
    <row r="25" spans="1:27" ht="12.75">
      <c r="A25" s="250" t="s">
        <v>159</v>
      </c>
      <c r="B25" s="251"/>
      <c r="C25" s="168">
        <f aca="true" t="shared" si="2" ref="C25:Y25">+C12+C24</f>
        <v>290189980</v>
      </c>
      <c r="D25" s="168">
        <f>+D12+D24</f>
        <v>0</v>
      </c>
      <c r="E25" s="72">
        <f t="shared" si="2"/>
        <v>304901034</v>
      </c>
      <c r="F25" s="73">
        <f t="shared" si="2"/>
        <v>304902033</v>
      </c>
      <c r="G25" s="73">
        <f t="shared" si="2"/>
        <v>445233969</v>
      </c>
      <c r="H25" s="73">
        <f t="shared" si="2"/>
        <v>439781391</v>
      </c>
      <c r="I25" s="73">
        <f t="shared" si="2"/>
        <v>436544190</v>
      </c>
      <c r="J25" s="73">
        <f t="shared" si="2"/>
        <v>436544190</v>
      </c>
      <c r="K25" s="73">
        <f t="shared" si="2"/>
        <v>438950959</v>
      </c>
      <c r="L25" s="73">
        <f t="shared" si="2"/>
        <v>448429112</v>
      </c>
      <c r="M25" s="73">
        <f t="shared" si="2"/>
        <v>454529525</v>
      </c>
      <c r="N25" s="73">
        <f t="shared" si="2"/>
        <v>454529525</v>
      </c>
      <c r="O25" s="73">
        <f t="shared" si="2"/>
        <v>457096888</v>
      </c>
      <c r="P25" s="73">
        <f t="shared" si="2"/>
        <v>456635490</v>
      </c>
      <c r="Q25" s="73">
        <f t="shared" si="2"/>
        <v>466571762</v>
      </c>
      <c r="R25" s="73">
        <f t="shared" si="2"/>
        <v>466571762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466571762</v>
      </c>
      <c r="X25" s="73">
        <f t="shared" si="2"/>
        <v>228676525</v>
      </c>
      <c r="Y25" s="73">
        <f t="shared" si="2"/>
        <v>237895237</v>
      </c>
      <c r="Z25" s="170">
        <f>+IF(X25&lt;&gt;0,+(Y25/X25)*100,0)</f>
        <v>104.03133290572785</v>
      </c>
      <c r="AA25" s="74">
        <f>+AA12+AA24</f>
        <v>304902033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9270</v>
      </c>
      <c r="H29" s="60">
        <v>170</v>
      </c>
      <c r="I29" s="60">
        <v>1267309</v>
      </c>
      <c r="J29" s="60">
        <v>1267309</v>
      </c>
      <c r="K29" s="60"/>
      <c r="L29" s="60">
        <v>211870</v>
      </c>
      <c r="M29" s="60">
        <v>455078</v>
      </c>
      <c r="N29" s="60">
        <v>455078</v>
      </c>
      <c r="O29" s="60">
        <v>271374</v>
      </c>
      <c r="P29" s="60">
        <v>190502</v>
      </c>
      <c r="Q29" s="60">
        <v>93924</v>
      </c>
      <c r="R29" s="60">
        <v>93924</v>
      </c>
      <c r="S29" s="60"/>
      <c r="T29" s="60"/>
      <c r="U29" s="60"/>
      <c r="V29" s="60"/>
      <c r="W29" s="60">
        <v>93924</v>
      </c>
      <c r="X29" s="60"/>
      <c r="Y29" s="60">
        <v>93924</v>
      </c>
      <c r="Z29" s="140"/>
      <c r="AA29" s="62"/>
    </row>
    <row r="30" spans="1:27" ht="12.75">
      <c r="A30" s="249" t="s">
        <v>52</v>
      </c>
      <c r="B30" s="182"/>
      <c r="C30" s="155">
        <v>62698</v>
      </c>
      <c r="D30" s="155"/>
      <c r="E30" s="59"/>
      <c r="F30" s="60"/>
      <c r="G30" s="60"/>
      <c r="H30" s="60"/>
      <c r="I30" s="60"/>
      <c r="J30" s="60"/>
      <c r="K30" s="60">
        <v>45739</v>
      </c>
      <c r="L30" s="60"/>
      <c r="M30" s="60"/>
      <c r="N30" s="60"/>
      <c r="O30" s="60"/>
      <c r="P30" s="60">
        <v>6392017</v>
      </c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231899</v>
      </c>
      <c r="D31" s="155"/>
      <c r="E31" s="59"/>
      <c r="F31" s="60"/>
      <c r="G31" s="60">
        <v>231899</v>
      </c>
      <c r="H31" s="60">
        <v>231899</v>
      </c>
      <c r="I31" s="60">
        <v>232641</v>
      </c>
      <c r="J31" s="60">
        <v>232641</v>
      </c>
      <c r="K31" s="60">
        <v>236428</v>
      </c>
      <c r="L31" s="60">
        <v>236428</v>
      </c>
      <c r="M31" s="60">
        <v>236428</v>
      </c>
      <c r="N31" s="60">
        <v>236428</v>
      </c>
      <c r="O31" s="60">
        <v>236428</v>
      </c>
      <c r="P31" s="60">
        <v>237274</v>
      </c>
      <c r="Q31" s="60">
        <v>237274</v>
      </c>
      <c r="R31" s="60">
        <v>237274</v>
      </c>
      <c r="S31" s="60"/>
      <c r="T31" s="60"/>
      <c r="U31" s="60"/>
      <c r="V31" s="60"/>
      <c r="W31" s="60">
        <v>237274</v>
      </c>
      <c r="X31" s="60"/>
      <c r="Y31" s="60">
        <v>237274</v>
      </c>
      <c r="Z31" s="140"/>
      <c r="AA31" s="62"/>
    </row>
    <row r="32" spans="1:27" ht="12.75">
      <c r="A32" s="249" t="s">
        <v>164</v>
      </c>
      <c r="B32" s="182"/>
      <c r="C32" s="155">
        <v>34486596</v>
      </c>
      <c r="D32" s="155"/>
      <c r="E32" s="59">
        <v>4500000</v>
      </c>
      <c r="F32" s="60">
        <v>32715600</v>
      </c>
      <c r="G32" s="60">
        <v>14944208</v>
      </c>
      <c r="H32" s="60">
        <v>24161512</v>
      </c>
      <c r="I32" s="60">
        <v>25371222</v>
      </c>
      <c r="J32" s="60">
        <v>25371222</v>
      </c>
      <c r="K32" s="60">
        <v>25233412</v>
      </c>
      <c r="L32" s="60">
        <v>33349492</v>
      </c>
      <c r="M32" s="60">
        <v>26684043</v>
      </c>
      <c r="N32" s="60">
        <v>26684043</v>
      </c>
      <c r="O32" s="60">
        <v>27816165</v>
      </c>
      <c r="P32" s="60">
        <v>28391144</v>
      </c>
      <c r="Q32" s="60">
        <v>32040338</v>
      </c>
      <c r="R32" s="60">
        <v>32040338</v>
      </c>
      <c r="S32" s="60"/>
      <c r="T32" s="60"/>
      <c r="U32" s="60"/>
      <c r="V32" s="60"/>
      <c r="W32" s="60">
        <v>32040338</v>
      </c>
      <c r="X32" s="60">
        <v>24536700</v>
      </c>
      <c r="Y32" s="60">
        <v>7503638</v>
      </c>
      <c r="Z32" s="140">
        <v>30.58</v>
      </c>
      <c r="AA32" s="62">
        <v>32715600</v>
      </c>
    </row>
    <row r="33" spans="1:27" ht="12.75">
      <c r="A33" s="249" t="s">
        <v>165</v>
      </c>
      <c r="B33" s="182"/>
      <c r="C33" s="155"/>
      <c r="D33" s="155"/>
      <c r="E33" s="59"/>
      <c r="F33" s="60">
        <v>8158494</v>
      </c>
      <c r="G33" s="60">
        <v>94279647</v>
      </c>
      <c r="H33" s="60">
        <v>108791933</v>
      </c>
      <c r="I33" s="60">
        <v>109527215</v>
      </c>
      <c r="J33" s="60">
        <v>109527215</v>
      </c>
      <c r="K33" s="60">
        <v>110191301</v>
      </c>
      <c r="L33" s="60">
        <v>110776960</v>
      </c>
      <c r="M33" s="60">
        <v>110566292</v>
      </c>
      <c r="N33" s="60">
        <v>110566292</v>
      </c>
      <c r="O33" s="60">
        <v>107726709</v>
      </c>
      <c r="P33" s="60">
        <v>112385214</v>
      </c>
      <c r="Q33" s="60">
        <v>107856308</v>
      </c>
      <c r="R33" s="60">
        <v>107856308</v>
      </c>
      <c r="S33" s="60"/>
      <c r="T33" s="60"/>
      <c r="U33" s="60"/>
      <c r="V33" s="60"/>
      <c r="W33" s="60">
        <v>107856308</v>
      </c>
      <c r="X33" s="60">
        <v>6118871</v>
      </c>
      <c r="Y33" s="60">
        <v>101737437</v>
      </c>
      <c r="Z33" s="140">
        <v>1662.68</v>
      </c>
      <c r="AA33" s="62">
        <v>8158494</v>
      </c>
    </row>
    <row r="34" spans="1:27" ht="12.75">
      <c r="A34" s="250" t="s">
        <v>58</v>
      </c>
      <c r="B34" s="251"/>
      <c r="C34" s="168">
        <f aca="true" t="shared" si="3" ref="C34:Y34">SUM(C29:C33)</f>
        <v>34781193</v>
      </c>
      <c r="D34" s="168">
        <f>SUM(D29:D33)</f>
        <v>0</v>
      </c>
      <c r="E34" s="72">
        <f t="shared" si="3"/>
        <v>4500000</v>
      </c>
      <c r="F34" s="73">
        <f t="shared" si="3"/>
        <v>40874094</v>
      </c>
      <c r="G34" s="73">
        <f t="shared" si="3"/>
        <v>109465024</v>
      </c>
      <c r="H34" s="73">
        <f t="shared" si="3"/>
        <v>133185514</v>
      </c>
      <c r="I34" s="73">
        <f t="shared" si="3"/>
        <v>136398387</v>
      </c>
      <c r="J34" s="73">
        <f t="shared" si="3"/>
        <v>136398387</v>
      </c>
      <c r="K34" s="73">
        <f t="shared" si="3"/>
        <v>135706880</v>
      </c>
      <c r="L34" s="73">
        <f t="shared" si="3"/>
        <v>144574750</v>
      </c>
      <c r="M34" s="73">
        <f t="shared" si="3"/>
        <v>137941841</v>
      </c>
      <c r="N34" s="73">
        <f t="shared" si="3"/>
        <v>137941841</v>
      </c>
      <c r="O34" s="73">
        <f t="shared" si="3"/>
        <v>136050676</v>
      </c>
      <c r="P34" s="73">
        <f t="shared" si="3"/>
        <v>147596151</v>
      </c>
      <c r="Q34" s="73">
        <f t="shared" si="3"/>
        <v>140227844</v>
      </c>
      <c r="R34" s="73">
        <f t="shared" si="3"/>
        <v>140227844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140227844</v>
      </c>
      <c r="X34" s="73">
        <f t="shared" si="3"/>
        <v>30655571</v>
      </c>
      <c r="Y34" s="73">
        <f t="shared" si="3"/>
        <v>109572273</v>
      </c>
      <c r="Z34" s="170">
        <f>+IF(X34&lt;&gt;0,+(Y34/X34)*100,0)</f>
        <v>357.4302139079386</v>
      </c>
      <c r="AA34" s="74">
        <f>SUM(AA29:AA33)</f>
        <v>40874094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6457457</v>
      </c>
      <c r="D37" s="155"/>
      <c r="E37" s="59"/>
      <c r="F37" s="60"/>
      <c r="G37" s="60">
        <v>-68997</v>
      </c>
      <c r="H37" s="60">
        <v>6435684</v>
      </c>
      <c r="I37" s="60">
        <v>6426657</v>
      </c>
      <c r="J37" s="60">
        <v>6426657</v>
      </c>
      <c r="K37" s="60">
        <v>6418130</v>
      </c>
      <c r="L37" s="60">
        <v>6409103</v>
      </c>
      <c r="M37" s="60">
        <v>6409103</v>
      </c>
      <c r="N37" s="60">
        <v>6409103</v>
      </c>
      <c r="O37" s="60">
        <v>6392017</v>
      </c>
      <c r="P37" s="60"/>
      <c r="Q37" s="60">
        <v>6369981</v>
      </c>
      <c r="R37" s="60">
        <v>6369981</v>
      </c>
      <c r="S37" s="60"/>
      <c r="T37" s="60"/>
      <c r="U37" s="60"/>
      <c r="V37" s="60"/>
      <c r="W37" s="60">
        <v>6369981</v>
      </c>
      <c r="X37" s="60"/>
      <c r="Y37" s="60">
        <v>6369981</v>
      </c>
      <c r="Z37" s="140"/>
      <c r="AA37" s="62"/>
    </row>
    <row r="38" spans="1:27" ht="12.75">
      <c r="A38" s="249" t="s">
        <v>165</v>
      </c>
      <c r="B38" s="182"/>
      <c r="C38" s="155">
        <v>9011244</v>
      </c>
      <c r="D38" s="155"/>
      <c r="E38" s="59">
        <v>8158494</v>
      </c>
      <c r="F38" s="60"/>
      <c r="G38" s="60">
        <v>41902766</v>
      </c>
      <c r="H38" s="60">
        <v>42244976</v>
      </c>
      <c r="I38" s="60">
        <v>42335760</v>
      </c>
      <c r="J38" s="60">
        <v>42335760</v>
      </c>
      <c r="K38" s="60">
        <v>45000651</v>
      </c>
      <c r="L38" s="60">
        <v>45228830</v>
      </c>
      <c r="M38" s="60">
        <v>45391833</v>
      </c>
      <c r="N38" s="60">
        <v>45391833</v>
      </c>
      <c r="O38" s="60">
        <v>45566040</v>
      </c>
      <c r="P38" s="60">
        <v>45738548</v>
      </c>
      <c r="Q38" s="60">
        <v>45919233</v>
      </c>
      <c r="R38" s="60">
        <v>45919233</v>
      </c>
      <c r="S38" s="60"/>
      <c r="T38" s="60"/>
      <c r="U38" s="60"/>
      <c r="V38" s="60"/>
      <c r="W38" s="60">
        <v>45919233</v>
      </c>
      <c r="X38" s="60"/>
      <c r="Y38" s="60">
        <v>45919233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15468701</v>
      </c>
      <c r="D39" s="168">
        <f>SUM(D37:D38)</f>
        <v>0</v>
      </c>
      <c r="E39" s="76">
        <f t="shared" si="4"/>
        <v>8158494</v>
      </c>
      <c r="F39" s="77">
        <f t="shared" si="4"/>
        <v>0</v>
      </c>
      <c r="G39" s="77">
        <f t="shared" si="4"/>
        <v>41833769</v>
      </c>
      <c r="H39" s="77">
        <f t="shared" si="4"/>
        <v>48680660</v>
      </c>
      <c r="I39" s="77">
        <f t="shared" si="4"/>
        <v>48762417</v>
      </c>
      <c r="J39" s="77">
        <f t="shared" si="4"/>
        <v>48762417</v>
      </c>
      <c r="K39" s="77">
        <f t="shared" si="4"/>
        <v>51418781</v>
      </c>
      <c r="L39" s="77">
        <f t="shared" si="4"/>
        <v>51637933</v>
      </c>
      <c r="M39" s="77">
        <f t="shared" si="4"/>
        <v>51800936</v>
      </c>
      <c r="N39" s="77">
        <f t="shared" si="4"/>
        <v>51800936</v>
      </c>
      <c r="O39" s="77">
        <f t="shared" si="4"/>
        <v>51958057</v>
      </c>
      <c r="P39" s="77">
        <f t="shared" si="4"/>
        <v>45738548</v>
      </c>
      <c r="Q39" s="77">
        <f t="shared" si="4"/>
        <v>52289214</v>
      </c>
      <c r="R39" s="77">
        <f t="shared" si="4"/>
        <v>52289214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52289214</v>
      </c>
      <c r="X39" s="77">
        <f t="shared" si="4"/>
        <v>0</v>
      </c>
      <c r="Y39" s="77">
        <f t="shared" si="4"/>
        <v>52289214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50249894</v>
      </c>
      <c r="D40" s="168">
        <f>+D34+D39</f>
        <v>0</v>
      </c>
      <c r="E40" s="72">
        <f t="shared" si="5"/>
        <v>12658494</v>
      </c>
      <c r="F40" s="73">
        <f t="shared" si="5"/>
        <v>40874094</v>
      </c>
      <c r="G40" s="73">
        <f t="shared" si="5"/>
        <v>151298793</v>
      </c>
      <c r="H40" s="73">
        <f t="shared" si="5"/>
        <v>181866174</v>
      </c>
      <c r="I40" s="73">
        <f t="shared" si="5"/>
        <v>185160804</v>
      </c>
      <c r="J40" s="73">
        <f t="shared" si="5"/>
        <v>185160804</v>
      </c>
      <c r="K40" s="73">
        <f t="shared" si="5"/>
        <v>187125661</v>
      </c>
      <c r="L40" s="73">
        <f t="shared" si="5"/>
        <v>196212683</v>
      </c>
      <c r="M40" s="73">
        <f t="shared" si="5"/>
        <v>189742777</v>
      </c>
      <c r="N40" s="73">
        <f t="shared" si="5"/>
        <v>189742777</v>
      </c>
      <c r="O40" s="73">
        <f t="shared" si="5"/>
        <v>188008733</v>
      </c>
      <c r="P40" s="73">
        <f t="shared" si="5"/>
        <v>193334699</v>
      </c>
      <c r="Q40" s="73">
        <f t="shared" si="5"/>
        <v>192517058</v>
      </c>
      <c r="R40" s="73">
        <f t="shared" si="5"/>
        <v>192517058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192517058</v>
      </c>
      <c r="X40" s="73">
        <f t="shared" si="5"/>
        <v>30655571</v>
      </c>
      <c r="Y40" s="73">
        <f t="shared" si="5"/>
        <v>161861487</v>
      </c>
      <c r="Z40" s="170">
        <f>+IF(X40&lt;&gt;0,+(Y40/X40)*100,0)</f>
        <v>528.0002352590334</v>
      </c>
      <c r="AA40" s="74">
        <f>+AA34+AA39</f>
        <v>40874094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239940086</v>
      </c>
      <c r="D42" s="257">
        <f>+D25-D40</f>
        <v>0</v>
      </c>
      <c r="E42" s="258">
        <f t="shared" si="6"/>
        <v>292242540</v>
      </c>
      <c r="F42" s="259">
        <f t="shared" si="6"/>
        <v>264027939</v>
      </c>
      <c r="G42" s="259">
        <f t="shared" si="6"/>
        <v>293935176</v>
      </c>
      <c r="H42" s="259">
        <f t="shared" si="6"/>
        <v>257915217</v>
      </c>
      <c r="I42" s="259">
        <f t="shared" si="6"/>
        <v>251383386</v>
      </c>
      <c r="J42" s="259">
        <f t="shared" si="6"/>
        <v>251383386</v>
      </c>
      <c r="K42" s="259">
        <f t="shared" si="6"/>
        <v>251825298</v>
      </c>
      <c r="L42" s="259">
        <f t="shared" si="6"/>
        <v>252216429</v>
      </c>
      <c r="M42" s="259">
        <f t="shared" si="6"/>
        <v>264786748</v>
      </c>
      <c r="N42" s="259">
        <f t="shared" si="6"/>
        <v>264786748</v>
      </c>
      <c r="O42" s="259">
        <f t="shared" si="6"/>
        <v>269088155</v>
      </c>
      <c r="P42" s="259">
        <f t="shared" si="6"/>
        <v>263300791</v>
      </c>
      <c r="Q42" s="259">
        <f t="shared" si="6"/>
        <v>274054704</v>
      </c>
      <c r="R42" s="259">
        <f t="shared" si="6"/>
        <v>274054704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274054704</v>
      </c>
      <c r="X42" s="259">
        <f t="shared" si="6"/>
        <v>198020954</v>
      </c>
      <c r="Y42" s="259">
        <f t="shared" si="6"/>
        <v>76033750</v>
      </c>
      <c r="Z42" s="260">
        <f>+IF(X42&lt;&gt;0,+(Y42/X42)*100,0)</f>
        <v>38.39682036881814</v>
      </c>
      <c r="AA42" s="261">
        <f>+AA25-AA40</f>
        <v>264027939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239839738</v>
      </c>
      <c r="D45" s="155"/>
      <c r="E45" s="59">
        <v>292142191</v>
      </c>
      <c r="F45" s="60">
        <v>263927591</v>
      </c>
      <c r="G45" s="60">
        <v>293834828</v>
      </c>
      <c r="H45" s="60">
        <v>257814869</v>
      </c>
      <c r="I45" s="60">
        <v>251283038</v>
      </c>
      <c r="J45" s="60">
        <v>251283038</v>
      </c>
      <c r="K45" s="60">
        <v>251724950</v>
      </c>
      <c r="L45" s="60">
        <v>252116081</v>
      </c>
      <c r="M45" s="60">
        <v>264686400</v>
      </c>
      <c r="N45" s="60">
        <v>264686400</v>
      </c>
      <c r="O45" s="60">
        <v>268987807</v>
      </c>
      <c r="P45" s="60">
        <v>263200443</v>
      </c>
      <c r="Q45" s="60">
        <v>273954356</v>
      </c>
      <c r="R45" s="60">
        <v>273954356</v>
      </c>
      <c r="S45" s="60"/>
      <c r="T45" s="60"/>
      <c r="U45" s="60"/>
      <c r="V45" s="60"/>
      <c r="W45" s="60">
        <v>273954356</v>
      </c>
      <c r="X45" s="60">
        <v>197945693</v>
      </c>
      <c r="Y45" s="60">
        <v>76008663</v>
      </c>
      <c r="Z45" s="139">
        <v>38.4</v>
      </c>
      <c r="AA45" s="62">
        <v>263927591</v>
      </c>
    </row>
    <row r="46" spans="1:27" ht="12.7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>
        <v>100348</v>
      </c>
      <c r="H46" s="60">
        <v>100348</v>
      </c>
      <c r="I46" s="60">
        <v>100348</v>
      </c>
      <c r="J46" s="60">
        <v>100348</v>
      </c>
      <c r="K46" s="60">
        <v>100348</v>
      </c>
      <c r="L46" s="60">
        <v>100348</v>
      </c>
      <c r="M46" s="60">
        <v>100348</v>
      </c>
      <c r="N46" s="60">
        <v>100348</v>
      </c>
      <c r="O46" s="60">
        <v>100348</v>
      </c>
      <c r="P46" s="60">
        <v>100348</v>
      </c>
      <c r="Q46" s="60">
        <v>100348</v>
      </c>
      <c r="R46" s="60">
        <v>100348</v>
      </c>
      <c r="S46" s="60"/>
      <c r="T46" s="60"/>
      <c r="U46" s="60"/>
      <c r="V46" s="60"/>
      <c r="W46" s="60">
        <v>100348</v>
      </c>
      <c r="X46" s="60">
        <v>75261</v>
      </c>
      <c r="Y46" s="60">
        <v>25087</v>
      </c>
      <c r="Z46" s="139">
        <v>33.33</v>
      </c>
      <c r="AA46" s="62">
        <v>100348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239940086</v>
      </c>
      <c r="D48" s="217">
        <f>SUM(D45:D47)</f>
        <v>0</v>
      </c>
      <c r="E48" s="264">
        <f t="shared" si="7"/>
        <v>292242539</v>
      </c>
      <c r="F48" s="219">
        <f t="shared" si="7"/>
        <v>264027939</v>
      </c>
      <c r="G48" s="219">
        <f t="shared" si="7"/>
        <v>293935176</v>
      </c>
      <c r="H48" s="219">
        <f t="shared" si="7"/>
        <v>257915217</v>
      </c>
      <c r="I48" s="219">
        <f t="shared" si="7"/>
        <v>251383386</v>
      </c>
      <c r="J48" s="219">
        <f t="shared" si="7"/>
        <v>251383386</v>
      </c>
      <c r="K48" s="219">
        <f t="shared" si="7"/>
        <v>251825298</v>
      </c>
      <c r="L48" s="219">
        <f t="shared" si="7"/>
        <v>252216429</v>
      </c>
      <c r="M48" s="219">
        <f t="shared" si="7"/>
        <v>264786748</v>
      </c>
      <c r="N48" s="219">
        <f t="shared" si="7"/>
        <v>264786748</v>
      </c>
      <c r="O48" s="219">
        <f t="shared" si="7"/>
        <v>269088155</v>
      </c>
      <c r="P48" s="219">
        <f t="shared" si="7"/>
        <v>263300791</v>
      </c>
      <c r="Q48" s="219">
        <f t="shared" si="7"/>
        <v>274054704</v>
      </c>
      <c r="R48" s="219">
        <f t="shared" si="7"/>
        <v>274054704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274054704</v>
      </c>
      <c r="X48" s="219">
        <f t="shared" si="7"/>
        <v>198020954</v>
      </c>
      <c r="Y48" s="219">
        <f t="shared" si="7"/>
        <v>76033750</v>
      </c>
      <c r="Z48" s="265">
        <f>+IF(X48&lt;&gt;0,+(Y48/X48)*100,0)</f>
        <v>38.39682036881814</v>
      </c>
      <c r="AA48" s="232">
        <f>SUM(AA45:AA47)</f>
        <v>264027939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18408216</v>
      </c>
      <c r="F6" s="60">
        <v>6231218</v>
      </c>
      <c r="G6" s="60">
        <v>1127971</v>
      </c>
      <c r="H6" s="60">
        <v>285407</v>
      </c>
      <c r="I6" s="60">
        <v>177648</v>
      </c>
      <c r="J6" s="60">
        <v>1591026</v>
      </c>
      <c r="K6" s="60">
        <v>2202839</v>
      </c>
      <c r="L6" s="60">
        <v>419615</v>
      </c>
      <c r="M6" s="60">
        <v>199081</v>
      </c>
      <c r="N6" s="60">
        <v>2821535</v>
      </c>
      <c r="O6" s="60">
        <v>393658</v>
      </c>
      <c r="P6" s="60">
        <v>226963</v>
      </c>
      <c r="Q6" s="60">
        <v>391747</v>
      </c>
      <c r="R6" s="60">
        <v>1012368</v>
      </c>
      <c r="S6" s="60"/>
      <c r="T6" s="60"/>
      <c r="U6" s="60"/>
      <c r="V6" s="60"/>
      <c r="W6" s="60">
        <v>5424929</v>
      </c>
      <c r="X6" s="60">
        <v>5332691</v>
      </c>
      <c r="Y6" s="60">
        <v>92238</v>
      </c>
      <c r="Z6" s="140">
        <v>1.73</v>
      </c>
      <c r="AA6" s="62">
        <v>6231218</v>
      </c>
    </row>
    <row r="7" spans="1:27" ht="12.75">
      <c r="A7" s="249" t="s">
        <v>32</v>
      </c>
      <c r="B7" s="182"/>
      <c r="C7" s="155"/>
      <c r="D7" s="155"/>
      <c r="E7" s="59">
        <v>31353372</v>
      </c>
      <c r="F7" s="60">
        <v>18138372</v>
      </c>
      <c r="G7" s="60">
        <v>1111383</v>
      </c>
      <c r="H7" s="60">
        <v>1045294</v>
      </c>
      <c r="I7" s="60">
        <v>976551</v>
      </c>
      <c r="J7" s="60">
        <v>3133228</v>
      </c>
      <c r="K7" s="60">
        <v>926223</v>
      </c>
      <c r="L7" s="60">
        <v>1133464</v>
      </c>
      <c r="M7" s="60">
        <v>1023948</v>
      </c>
      <c r="N7" s="60">
        <v>3083635</v>
      </c>
      <c r="O7" s="60">
        <v>1157422</v>
      </c>
      <c r="P7" s="60">
        <v>1028809</v>
      </c>
      <c r="Q7" s="60">
        <v>953946</v>
      </c>
      <c r="R7" s="60">
        <v>3140177</v>
      </c>
      <c r="S7" s="60"/>
      <c r="T7" s="60"/>
      <c r="U7" s="60"/>
      <c r="V7" s="60"/>
      <c r="W7" s="60">
        <v>9357040</v>
      </c>
      <c r="X7" s="60">
        <v>10836914</v>
      </c>
      <c r="Y7" s="60">
        <v>-1479874</v>
      </c>
      <c r="Z7" s="140">
        <v>-13.66</v>
      </c>
      <c r="AA7" s="62">
        <v>18138372</v>
      </c>
    </row>
    <row r="8" spans="1:27" ht="12.75">
      <c r="A8" s="249" t="s">
        <v>178</v>
      </c>
      <c r="B8" s="182"/>
      <c r="C8" s="155">
        <v>30610070</v>
      </c>
      <c r="D8" s="155"/>
      <c r="E8" s="59">
        <v>15975120</v>
      </c>
      <c r="F8" s="60">
        <v>3062566</v>
      </c>
      <c r="G8" s="60">
        <v>582478</v>
      </c>
      <c r="H8" s="60">
        <v>4401657</v>
      </c>
      <c r="I8" s="60">
        <v>9044518</v>
      </c>
      <c r="J8" s="60">
        <v>14028653</v>
      </c>
      <c r="K8" s="60">
        <v>2854750</v>
      </c>
      <c r="L8" s="60">
        <v>3370983</v>
      </c>
      <c r="M8" s="60">
        <v>568216</v>
      </c>
      <c r="N8" s="60">
        <v>6793949</v>
      </c>
      <c r="O8" s="60">
        <v>333321</v>
      </c>
      <c r="P8" s="60">
        <v>1019147</v>
      </c>
      <c r="Q8" s="60">
        <v>3080822</v>
      </c>
      <c r="R8" s="60">
        <v>4433290</v>
      </c>
      <c r="S8" s="60"/>
      <c r="T8" s="60"/>
      <c r="U8" s="60"/>
      <c r="V8" s="60"/>
      <c r="W8" s="60">
        <v>25255892</v>
      </c>
      <c r="X8" s="60">
        <v>17396944</v>
      </c>
      <c r="Y8" s="60">
        <v>7858948</v>
      </c>
      <c r="Z8" s="140">
        <v>45.17</v>
      </c>
      <c r="AA8" s="62">
        <v>3062566</v>
      </c>
    </row>
    <row r="9" spans="1:27" ht="12.75">
      <c r="A9" s="249" t="s">
        <v>179</v>
      </c>
      <c r="B9" s="182"/>
      <c r="C9" s="155">
        <v>92930835</v>
      </c>
      <c r="D9" s="155"/>
      <c r="E9" s="59">
        <v>62659056</v>
      </c>
      <c r="F9" s="60">
        <v>62859000</v>
      </c>
      <c r="G9" s="60">
        <v>24125000</v>
      </c>
      <c r="H9" s="60">
        <v>2075000</v>
      </c>
      <c r="I9" s="60"/>
      <c r="J9" s="60">
        <v>26200000</v>
      </c>
      <c r="K9" s="60"/>
      <c r="L9" s="60">
        <v>1523000</v>
      </c>
      <c r="M9" s="60">
        <v>16555000</v>
      </c>
      <c r="N9" s="60">
        <v>18078000</v>
      </c>
      <c r="O9" s="60"/>
      <c r="P9" s="60">
        <v>2557000</v>
      </c>
      <c r="Q9" s="60">
        <v>14775000</v>
      </c>
      <c r="R9" s="60">
        <v>17332000</v>
      </c>
      <c r="S9" s="60"/>
      <c r="T9" s="60"/>
      <c r="U9" s="60"/>
      <c r="V9" s="60"/>
      <c r="W9" s="60">
        <v>61610000</v>
      </c>
      <c r="X9" s="60">
        <v>62859000</v>
      </c>
      <c r="Y9" s="60">
        <v>-1249000</v>
      </c>
      <c r="Z9" s="140">
        <v>-1.99</v>
      </c>
      <c r="AA9" s="62">
        <v>62859000</v>
      </c>
    </row>
    <row r="10" spans="1:27" ht="12.75">
      <c r="A10" s="249" t="s">
        <v>180</v>
      </c>
      <c r="B10" s="182"/>
      <c r="C10" s="155"/>
      <c r="D10" s="155"/>
      <c r="E10" s="59">
        <v>34359951</v>
      </c>
      <c r="F10" s="60">
        <v>34360000</v>
      </c>
      <c r="G10" s="60">
        <v>17588000</v>
      </c>
      <c r="H10" s="60">
        <v>1000000</v>
      </c>
      <c r="I10" s="60">
        <v>2500000</v>
      </c>
      <c r="J10" s="60">
        <v>21088000</v>
      </c>
      <c r="K10" s="60">
        <v>2500000</v>
      </c>
      <c r="L10" s="60">
        <v>1912000</v>
      </c>
      <c r="M10" s="60">
        <v>3721000</v>
      </c>
      <c r="N10" s="60">
        <v>8133000</v>
      </c>
      <c r="O10" s="60">
        <v>1000000</v>
      </c>
      <c r="P10" s="60">
        <v>1000000</v>
      </c>
      <c r="Q10" s="60">
        <v>5500000</v>
      </c>
      <c r="R10" s="60">
        <v>7500000</v>
      </c>
      <c r="S10" s="60"/>
      <c r="T10" s="60"/>
      <c r="U10" s="60"/>
      <c r="V10" s="60"/>
      <c r="W10" s="60">
        <v>36721000</v>
      </c>
      <c r="X10" s="60">
        <v>34360000</v>
      </c>
      <c r="Y10" s="60">
        <v>2361000</v>
      </c>
      <c r="Z10" s="140">
        <v>6.87</v>
      </c>
      <c r="AA10" s="62">
        <v>34360000</v>
      </c>
    </row>
    <row r="11" spans="1:27" ht="12.75">
      <c r="A11" s="249" t="s">
        <v>181</v>
      </c>
      <c r="B11" s="182"/>
      <c r="C11" s="155">
        <v>298280</v>
      </c>
      <c r="D11" s="155"/>
      <c r="E11" s="59">
        <v>402228</v>
      </c>
      <c r="F11" s="60">
        <v>158000</v>
      </c>
      <c r="G11" s="60">
        <v>63493</v>
      </c>
      <c r="H11" s="60">
        <v>12105</v>
      </c>
      <c r="I11" s="60">
        <v>8475</v>
      </c>
      <c r="J11" s="60">
        <v>84073</v>
      </c>
      <c r="K11" s="60">
        <v>8498</v>
      </c>
      <c r="L11" s="60">
        <v>8708</v>
      </c>
      <c r="M11" s="60">
        <v>21547</v>
      </c>
      <c r="N11" s="60">
        <v>38753</v>
      </c>
      <c r="O11" s="60">
        <v>9239</v>
      </c>
      <c r="P11" s="60">
        <v>3050</v>
      </c>
      <c r="Q11" s="60">
        <v>12694</v>
      </c>
      <c r="R11" s="60">
        <v>24983</v>
      </c>
      <c r="S11" s="60"/>
      <c r="T11" s="60"/>
      <c r="U11" s="60"/>
      <c r="V11" s="60"/>
      <c r="W11" s="60">
        <v>147809</v>
      </c>
      <c r="X11" s="60">
        <v>140836</v>
      </c>
      <c r="Y11" s="60">
        <v>6973</v>
      </c>
      <c r="Z11" s="140">
        <v>4.95</v>
      </c>
      <c r="AA11" s="62">
        <v>158000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-92838218</v>
      </c>
      <c r="D14" s="155"/>
      <c r="E14" s="59">
        <v>-118587569</v>
      </c>
      <c r="F14" s="60">
        <v>-108059997</v>
      </c>
      <c r="G14" s="60">
        <v>-29050944</v>
      </c>
      <c r="H14" s="60">
        <v>-22319966</v>
      </c>
      <c r="I14" s="60">
        <v>-10506581</v>
      </c>
      <c r="J14" s="60">
        <v>-61877491</v>
      </c>
      <c r="K14" s="60">
        <v>-5886459</v>
      </c>
      <c r="L14" s="60">
        <v>-9498309</v>
      </c>
      <c r="M14" s="60">
        <v>-20811574</v>
      </c>
      <c r="N14" s="60">
        <v>-36196342</v>
      </c>
      <c r="O14" s="60">
        <v>-3721515</v>
      </c>
      <c r="P14" s="60">
        <v>-7498253</v>
      </c>
      <c r="Q14" s="60">
        <v>-17830842</v>
      </c>
      <c r="R14" s="60">
        <v>-29050610</v>
      </c>
      <c r="S14" s="60"/>
      <c r="T14" s="60"/>
      <c r="U14" s="60"/>
      <c r="V14" s="60"/>
      <c r="W14" s="60">
        <v>-127124443</v>
      </c>
      <c r="X14" s="60">
        <v>-108985200</v>
      </c>
      <c r="Y14" s="60">
        <v>-18139243</v>
      </c>
      <c r="Z14" s="140">
        <v>16.64</v>
      </c>
      <c r="AA14" s="62">
        <v>-108059997</v>
      </c>
    </row>
    <row r="15" spans="1:27" ht="12.75">
      <c r="A15" s="249" t="s">
        <v>40</v>
      </c>
      <c r="B15" s="182"/>
      <c r="C15" s="155">
        <v>-2065316</v>
      </c>
      <c r="D15" s="155"/>
      <c r="E15" s="59">
        <v>-3621000</v>
      </c>
      <c r="F15" s="60">
        <v>-80001</v>
      </c>
      <c r="G15" s="60">
        <v>-3310</v>
      </c>
      <c r="H15" s="60">
        <v>-3659</v>
      </c>
      <c r="I15" s="60">
        <v>-3183</v>
      </c>
      <c r="J15" s="60">
        <v>-10152</v>
      </c>
      <c r="K15" s="60">
        <v>-3516</v>
      </c>
      <c r="L15" s="60">
        <v>-3072</v>
      </c>
      <c r="M15" s="60">
        <v>-6836</v>
      </c>
      <c r="N15" s="60">
        <v>-13424</v>
      </c>
      <c r="O15" s="60">
        <v>-2949</v>
      </c>
      <c r="P15" s="60">
        <v>-2756</v>
      </c>
      <c r="Q15" s="60">
        <v>-5476</v>
      </c>
      <c r="R15" s="60">
        <v>-11181</v>
      </c>
      <c r="S15" s="60"/>
      <c r="T15" s="60"/>
      <c r="U15" s="60"/>
      <c r="V15" s="60"/>
      <c r="W15" s="60">
        <v>-34757</v>
      </c>
      <c r="X15" s="60">
        <v>-41961</v>
      </c>
      <c r="Y15" s="60">
        <v>7204</v>
      </c>
      <c r="Z15" s="140">
        <v>-17.17</v>
      </c>
      <c r="AA15" s="62">
        <v>-80001</v>
      </c>
    </row>
    <row r="16" spans="1:27" ht="12.75">
      <c r="A16" s="249" t="s">
        <v>42</v>
      </c>
      <c r="B16" s="182"/>
      <c r="C16" s="155"/>
      <c r="D16" s="155"/>
      <c r="E16" s="59">
        <v>-4990000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28935651</v>
      </c>
      <c r="D17" s="168">
        <f t="shared" si="0"/>
        <v>0</v>
      </c>
      <c r="E17" s="72">
        <f t="shared" si="0"/>
        <v>35959374</v>
      </c>
      <c r="F17" s="73">
        <f t="shared" si="0"/>
        <v>16669158</v>
      </c>
      <c r="G17" s="73">
        <f t="shared" si="0"/>
        <v>15544071</v>
      </c>
      <c r="H17" s="73">
        <f t="shared" si="0"/>
        <v>-13504162</v>
      </c>
      <c r="I17" s="73">
        <f t="shared" si="0"/>
        <v>2197428</v>
      </c>
      <c r="J17" s="73">
        <f t="shared" si="0"/>
        <v>4237337</v>
      </c>
      <c r="K17" s="73">
        <f t="shared" si="0"/>
        <v>2602335</v>
      </c>
      <c r="L17" s="73">
        <f t="shared" si="0"/>
        <v>-1133611</v>
      </c>
      <c r="M17" s="73">
        <f t="shared" si="0"/>
        <v>1270382</v>
      </c>
      <c r="N17" s="73">
        <f t="shared" si="0"/>
        <v>2739106</v>
      </c>
      <c r="O17" s="73">
        <f t="shared" si="0"/>
        <v>-830824</v>
      </c>
      <c r="P17" s="73">
        <f t="shared" si="0"/>
        <v>-1666040</v>
      </c>
      <c r="Q17" s="73">
        <f t="shared" si="0"/>
        <v>6877891</v>
      </c>
      <c r="R17" s="73">
        <f t="shared" si="0"/>
        <v>4381027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11357470</v>
      </c>
      <c r="X17" s="73">
        <f t="shared" si="0"/>
        <v>21899224</v>
      </c>
      <c r="Y17" s="73">
        <f t="shared" si="0"/>
        <v>-10541754</v>
      </c>
      <c r="Z17" s="170">
        <f>+IF(X17&lt;&gt;0,+(Y17/X17)*100,0)</f>
        <v>-48.13756871019722</v>
      </c>
      <c r="AA17" s="74">
        <f>SUM(AA6:AA16)</f>
        <v>16669158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290482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-29691639</v>
      </c>
      <c r="D26" s="155"/>
      <c r="E26" s="59">
        <v>-34359948</v>
      </c>
      <c r="F26" s="60">
        <v>-34360002</v>
      </c>
      <c r="G26" s="60"/>
      <c r="H26" s="60"/>
      <c r="I26" s="60">
        <v>-4174757</v>
      </c>
      <c r="J26" s="60">
        <v>-4174757</v>
      </c>
      <c r="K26" s="60"/>
      <c r="L26" s="60"/>
      <c r="M26" s="60"/>
      <c r="N26" s="60"/>
      <c r="O26" s="60"/>
      <c r="P26" s="60"/>
      <c r="Q26" s="60">
        <v>-7030718</v>
      </c>
      <c r="R26" s="60">
        <v>-7030718</v>
      </c>
      <c r="S26" s="60"/>
      <c r="T26" s="60"/>
      <c r="U26" s="60"/>
      <c r="V26" s="60"/>
      <c r="W26" s="60">
        <v>-11205475</v>
      </c>
      <c r="X26" s="60">
        <v>-23750901</v>
      </c>
      <c r="Y26" s="60">
        <v>12545426</v>
      </c>
      <c r="Z26" s="140">
        <v>-52.82</v>
      </c>
      <c r="AA26" s="62">
        <v>-34360002</v>
      </c>
    </row>
    <row r="27" spans="1:27" ht="12.75">
      <c r="A27" s="250" t="s">
        <v>192</v>
      </c>
      <c r="B27" s="251"/>
      <c r="C27" s="168">
        <f aca="true" t="shared" si="1" ref="C27:Y27">SUM(C21:C26)</f>
        <v>-29401157</v>
      </c>
      <c r="D27" s="168">
        <f>SUM(D21:D26)</f>
        <v>0</v>
      </c>
      <c r="E27" s="72">
        <f t="shared" si="1"/>
        <v>-34359948</v>
      </c>
      <c r="F27" s="73">
        <f t="shared" si="1"/>
        <v>-34360002</v>
      </c>
      <c r="G27" s="73">
        <f t="shared" si="1"/>
        <v>0</v>
      </c>
      <c r="H27" s="73">
        <f t="shared" si="1"/>
        <v>0</v>
      </c>
      <c r="I27" s="73">
        <f t="shared" si="1"/>
        <v>-4174757</v>
      </c>
      <c r="J27" s="73">
        <f t="shared" si="1"/>
        <v>-4174757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-7030718</v>
      </c>
      <c r="R27" s="73">
        <f t="shared" si="1"/>
        <v>-7030718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-11205475</v>
      </c>
      <c r="X27" s="73">
        <f t="shared" si="1"/>
        <v>-23750901</v>
      </c>
      <c r="Y27" s="73">
        <f t="shared" si="1"/>
        <v>12545426</v>
      </c>
      <c r="Z27" s="170">
        <f>+IF(X27&lt;&gt;0,+(Y27/X27)*100,0)</f>
        <v>-52.82084245982921</v>
      </c>
      <c r="AA27" s="74">
        <f>SUM(AA21:AA26)</f>
        <v>-34360002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68997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68997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-396509</v>
      </c>
      <c r="D38" s="153">
        <f>+D17+D27+D36</f>
        <v>0</v>
      </c>
      <c r="E38" s="99">
        <f t="shared" si="3"/>
        <v>1599426</v>
      </c>
      <c r="F38" s="100">
        <f t="shared" si="3"/>
        <v>-17690844</v>
      </c>
      <c r="G38" s="100">
        <f t="shared" si="3"/>
        <v>15544071</v>
      </c>
      <c r="H38" s="100">
        <f t="shared" si="3"/>
        <v>-13504162</v>
      </c>
      <c r="I38" s="100">
        <f t="shared" si="3"/>
        <v>-1977329</v>
      </c>
      <c r="J38" s="100">
        <f t="shared" si="3"/>
        <v>62580</v>
      </c>
      <c r="K38" s="100">
        <f t="shared" si="3"/>
        <v>2602335</v>
      </c>
      <c r="L38" s="100">
        <f t="shared" si="3"/>
        <v>-1133611</v>
      </c>
      <c r="M38" s="100">
        <f t="shared" si="3"/>
        <v>1270382</v>
      </c>
      <c r="N38" s="100">
        <f t="shared" si="3"/>
        <v>2739106</v>
      </c>
      <c r="O38" s="100">
        <f t="shared" si="3"/>
        <v>-830824</v>
      </c>
      <c r="P38" s="100">
        <f t="shared" si="3"/>
        <v>-1666040</v>
      </c>
      <c r="Q38" s="100">
        <f t="shared" si="3"/>
        <v>-152827</v>
      </c>
      <c r="R38" s="100">
        <f t="shared" si="3"/>
        <v>-2649691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151995</v>
      </c>
      <c r="X38" s="100">
        <f t="shared" si="3"/>
        <v>-1851677</v>
      </c>
      <c r="Y38" s="100">
        <f t="shared" si="3"/>
        <v>2003672</v>
      </c>
      <c r="Z38" s="137">
        <f>+IF(X38&lt;&gt;0,+(Y38/X38)*100,0)</f>
        <v>-108.20850504704653</v>
      </c>
      <c r="AA38" s="102">
        <f>+AA17+AA27+AA36</f>
        <v>-17690844</v>
      </c>
    </row>
    <row r="39" spans="1:27" ht="12.75">
      <c r="A39" s="249" t="s">
        <v>200</v>
      </c>
      <c r="B39" s="182"/>
      <c r="C39" s="153">
        <v>1115766</v>
      </c>
      <c r="D39" s="153"/>
      <c r="E39" s="99">
        <v>1092031</v>
      </c>
      <c r="F39" s="100">
        <v>111880</v>
      </c>
      <c r="G39" s="100">
        <v>111880</v>
      </c>
      <c r="H39" s="100">
        <v>15655951</v>
      </c>
      <c r="I39" s="100">
        <v>2151789</v>
      </c>
      <c r="J39" s="100">
        <v>111880</v>
      </c>
      <c r="K39" s="100">
        <v>174460</v>
      </c>
      <c r="L39" s="100">
        <v>2776795</v>
      </c>
      <c r="M39" s="100">
        <v>1643184</v>
      </c>
      <c r="N39" s="100">
        <v>174460</v>
      </c>
      <c r="O39" s="100">
        <v>2913566</v>
      </c>
      <c r="P39" s="100">
        <v>2082742</v>
      </c>
      <c r="Q39" s="100">
        <v>416702</v>
      </c>
      <c r="R39" s="100">
        <v>2913566</v>
      </c>
      <c r="S39" s="100"/>
      <c r="T39" s="100"/>
      <c r="U39" s="100"/>
      <c r="V39" s="100"/>
      <c r="W39" s="100">
        <v>111880</v>
      </c>
      <c r="X39" s="100">
        <v>111880</v>
      </c>
      <c r="Y39" s="100"/>
      <c r="Z39" s="137"/>
      <c r="AA39" s="102">
        <v>111880</v>
      </c>
    </row>
    <row r="40" spans="1:27" ht="12.75">
      <c r="A40" s="269" t="s">
        <v>201</v>
      </c>
      <c r="B40" s="256"/>
      <c r="C40" s="257">
        <v>719257</v>
      </c>
      <c r="D40" s="257"/>
      <c r="E40" s="258">
        <v>2691456</v>
      </c>
      <c r="F40" s="259">
        <v>-17578964</v>
      </c>
      <c r="G40" s="259">
        <v>15655951</v>
      </c>
      <c r="H40" s="259">
        <v>2151789</v>
      </c>
      <c r="I40" s="259">
        <v>174460</v>
      </c>
      <c r="J40" s="259">
        <v>174460</v>
      </c>
      <c r="K40" s="259">
        <v>2776795</v>
      </c>
      <c r="L40" s="259">
        <v>1643184</v>
      </c>
      <c r="M40" s="259">
        <v>2913566</v>
      </c>
      <c r="N40" s="259">
        <v>2913566</v>
      </c>
      <c r="O40" s="259">
        <v>2082742</v>
      </c>
      <c r="P40" s="259">
        <v>416702</v>
      </c>
      <c r="Q40" s="259">
        <v>263875</v>
      </c>
      <c r="R40" s="259">
        <v>263875</v>
      </c>
      <c r="S40" s="259"/>
      <c r="T40" s="259"/>
      <c r="U40" s="259"/>
      <c r="V40" s="259"/>
      <c r="W40" s="259">
        <v>263875</v>
      </c>
      <c r="X40" s="259">
        <v>-1739797</v>
      </c>
      <c r="Y40" s="259">
        <v>2003672</v>
      </c>
      <c r="Z40" s="260">
        <v>-115.17</v>
      </c>
      <c r="AA40" s="261">
        <v>-17578964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41487128</v>
      </c>
      <c r="D5" s="200">
        <f t="shared" si="0"/>
        <v>0</v>
      </c>
      <c r="E5" s="106">
        <f t="shared" si="0"/>
        <v>35959950</v>
      </c>
      <c r="F5" s="106">
        <f t="shared" si="0"/>
        <v>28957000</v>
      </c>
      <c r="G5" s="106">
        <f t="shared" si="0"/>
        <v>9845451</v>
      </c>
      <c r="H5" s="106">
        <f t="shared" si="0"/>
        <v>0</v>
      </c>
      <c r="I5" s="106">
        <f t="shared" si="0"/>
        <v>3811723</v>
      </c>
      <c r="J5" s="106">
        <f t="shared" si="0"/>
        <v>13657174</v>
      </c>
      <c r="K5" s="106">
        <f t="shared" si="0"/>
        <v>0</v>
      </c>
      <c r="L5" s="106">
        <f t="shared" si="0"/>
        <v>1715216</v>
      </c>
      <c r="M5" s="106">
        <f t="shared" si="0"/>
        <v>4866029</v>
      </c>
      <c r="N5" s="106">
        <f t="shared" si="0"/>
        <v>6581245</v>
      </c>
      <c r="O5" s="106">
        <f t="shared" si="0"/>
        <v>0</v>
      </c>
      <c r="P5" s="106">
        <f t="shared" si="0"/>
        <v>364974</v>
      </c>
      <c r="Q5" s="106">
        <f t="shared" si="0"/>
        <v>6293117</v>
      </c>
      <c r="R5" s="106">
        <f t="shared" si="0"/>
        <v>6658091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26896510</v>
      </c>
      <c r="X5" s="106">
        <f t="shared" si="0"/>
        <v>21717750</v>
      </c>
      <c r="Y5" s="106">
        <f t="shared" si="0"/>
        <v>5178760</v>
      </c>
      <c r="Z5" s="201">
        <f>+IF(X5&lt;&gt;0,+(Y5/X5)*100,0)</f>
        <v>23.845748293446604</v>
      </c>
      <c r="AA5" s="199">
        <f>SUM(AA11:AA18)</f>
        <v>28957000</v>
      </c>
    </row>
    <row r="6" spans="1:27" ht="12.75">
      <c r="A6" s="291" t="s">
        <v>205</v>
      </c>
      <c r="B6" s="142"/>
      <c r="C6" s="62">
        <v>25772110</v>
      </c>
      <c r="D6" s="156"/>
      <c r="E6" s="60"/>
      <c r="F6" s="60"/>
      <c r="G6" s="60"/>
      <c r="H6" s="60"/>
      <c r="I6" s="60">
        <v>2059672</v>
      </c>
      <c r="J6" s="60">
        <v>2059672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2059672</v>
      </c>
      <c r="X6" s="60"/>
      <c r="Y6" s="60">
        <v>2059672</v>
      </c>
      <c r="Z6" s="140"/>
      <c r="AA6" s="155"/>
    </row>
    <row r="7" spans="1:27" ht="12.75">
      <c r="A7" s="291" t="s">
        <v>206</v>
      </c>
      <c r="B7" s="142"/>
      <c r="C7" s="62">
        <v>1180160</v>
      </c>
      <c r="D7" s="156"/>
      <c r="E7" s="60">
        <v>18000000</v>
      </c>
      <c r="F7" s="60">
        <v>21701000</v>
      </c>
      <c r="G7" s="60">
        <v>3232283</v>
      </c>
      <c r="H7" s="60"/>
      <c r="I7" s="60">
        <v>771062</v>
      </c>
      <c r="J7" s="60">
        <v>4003345</v>
      </c>
      <c r="K7" s="60"/>
      <c r="L7" s="60">
        <v>1715216</v>
      </c>
      <c r="M7" s="60">
        <v>3748289</v>
      </c>
      <c r="N7" s="60">
        <v>5463505</v>
      </c>
      <c r="O7" s="60"/>
      <c r="P7" s="60">
        <v>364974</v>
      </c>
      <c r="Q7" s="60">
        <v>4513011</v>
      </c>
      <c r="R7" s="60">
        <v>4877985</v>
      </c>
      <c r="S7" s="60"/>
      <c r="T7" s="60"/>
      <c r="U7" s="60"/>
      <c r="V7" s="60"/>
      <c r="W7" s="60">
        <v>14344835</v>
      </c>
      <c r="X7" s="60">
        <v>16275750</v>
      </c>
      <c r="Y7" s="60">
        <v>-1930915</v>
      </c>
      <c r="Z7" s="140">
        <v>-11.86</v>
      </c>
      <c r="AA7" s="155">
        <v>21701000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>
        <v>5673893</v>
      </c>
      <c r="H10" s="60"/>
      <c r="I10" s="60"/>
      <c r="J10" s="60">
        <v>5673893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5673893</v>
      </c>
      <c r="X10" s="60"/>
      <c r="Y10" s="60">
        <v>5673893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26952270</v>
      </c>
      <c r="D11" s="294">
        <f t="shared" si="1"/>
        <v>0</v>
      </c>
      <c r="E11" s="295">
        <f t="shared" si="1"/>
        <v>18000000</v>
      </c>
      <c r="F11" s="295">
        <f t="shared" si="1"/>
        <v>21701000</v>
      </c>
      <c r="G11" s="295">
        <f t="shared" si="1"/>
        <v>8906176</v>
      </c>
      <c r="H11" s="295">
        <f t="shared" si="1"/>
        <v>0</v>
      </c>
      <c r="I11" s="295">
        <f t="shared" si="1"/>
        <v>2830734</v>
      </c>
      <c r="J11" s="295">
        <f t="shared" si="1"/>
        <v>11736910</v>
      </c>
      <c r="K11" s="295">
        <f t="shared" si="1"/>
        <v>0</v>
      </c>
      <c r="L11" s="295">
        <f t="shared" si="1"/>
        <v>1715216</v>
      </c>
      <c r="M11" s="295">
        <f t="shared" si="1"/>
        <v>3748289</v>
      </c>
      <c r="N11" s="295">
        <f t="shared" si="1"/>
        <v>5463505</v>
      </c>
      <c r="O11" s="295">
        <f t="shared" si="1"/>
        <v>0</v>
      </c>
      <c r="P11" s="295">
        <f t="shared" si="1"/>
        <v>364974</v>
      </c>
      <c r="Q11" s="295">
        <f t="shared" si="1"/>
        <v>4513011</v>
      </c>
      <c r="R11" s="295">
        <f t="shared" si="1"/>
        <v>4877985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22078400</v>
      </c>
      <c r="X11" s="295">
        <f t="shared" si="1"/>
        <v>16275750</v>
      </c>
      <c r="Y11" s="295">
        <f t="shared" si="1"/>
        <v>5802650</v>
      </c>
      <c r="Z11" s="296">
        <f>+IF(X11&lt;&gt;0,+(Y11/X11)*100,0)</f>
        <v>35.65212048599911</v>
      </c>
      <c r="AA11" s="297">
        <f>SUM(AA6:AA10)</f>
        <v>21701000</v>
      </c>
    </row>
    <row r="12" spans="1:27" ht="12.75">
      <c r="A12" s="298" t="s">
        <v>211</v>
      </c>
      <c r="B12" s="136"/>
      <c r="C12" s="62"/>
      <c r="D12" s="156"/>
      <c r="E12" s="60"/>
      <c r="F12" s="60">
        <v>6936000</v>
      </c>
      <c r="G12" s="60">
        <v>939275</v>
      </c>
      <c r="H12" s="60"/>
      <c r="I12" s="60">
        <v>980989</v>
      </c>
      <c r="J12" s="60">
        <v>1920264</v>
      </c>
      <c r="K12" s="60"/>
      <c r="L12" s="60"/>
      <c r="M12" s="60">
        <v>1117740</v>
      </c>
      <c r="N12" s="60">
        <v>1117740</v>
      </c>
      <c r="O12" s="60"/>
      <c r="P12" s="60"/>
      <c r="Q12" s="60">
        <v>1780106</v>
      </c>
      <c r="R12" s="60">
        <v>1780106</v>
      </c>
      <c r="S12" s="60"/>
      <c r="T12" s="60"/>
      <c r="U12" s="60"/>
      <c r="V12" s="60"/>
      <c r="W12" s="60">
        <v>4818110</v>
      </c>
      <c r="X12" s="60">
        <v>5202000</v>
      </c>
      <c r="Y12" s="60">
        <v>-383890</v>
      </c>
      <c r="Z12" s="140">
        <v>-7.38</v>
      </c>
      <c r="AA12" s="155">
        <v>6936000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14534858</v>
      </c>
      <c r="D15" s="156"/>
      <c r="E15" s="60">
        <v>17959950</v>
      </c>
      <c r="F15" s="60">
        <v>320000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240000</v>
      </c>
      <c r="Y15" s="60">
        <v>-240000</v>
      </c>
      <c r="Z15" s="140">
        <v>-100</v>
      </c>
      <c r="AA15" s="155">
        <v>320000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5723000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4292250</v>
      </c>
      <c r="Y20" s="100">
        <f t="shared" si="2"/>
        <v>-4292250</v>
      </c>
      <c r="Z20" s="137">
        <f>+IF(X20&lt;&gt;0,+(Y20/X20)*100,0)</f>
        <v>-100</v>
      </c>
      <c r="AA20" s="153">
        <f>SUM(AA26:AA33)</f>
        <v>5723000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>
        <v>1995000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1496250</v>
      </c>
      <c r="Y22" s="60">
        <v>-1496250</v>
      </c>
      <c r="Z22" s="140">
        <v>-100</v>
      </c>
      <c r="AA22" s="155">
        <v>1995000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1995000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1496250</v>
      </c>
      <c r="Y26" s="295">
        <f t="shared" si="3"/>
        <v>-1496250</v>
      </c>
      <c r="Z26" s="296">
        <f>+IF(X26&lt;&gt;0,+(Y26/X26)*100,0)</f>
        <v>-100</v>
      </c>
      <c r="AA26" s="297">
        <f>SUM(AA21:AA25)</f>
        <v>1995000</v>
      </c>
    </row>
    <row r="27" spans="1:27" ht="12.75">
      <c r="A27" s="298" t="s">
        <v>211</v>
      </c>
      <c r="B27" s="147"/>
      <c r="C27" s="62"/>
      <c r="D27" s="156"/>
      <c r="E27" s="60"/>
      <c r="F27" s="60">
        <v>3728000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2796000</v>
      </c>
      <c r="Y27" s="60">
        <v>-2796000</v>
      </c>
      <c r="Z27" s="140">
        <v>-100</v>
      </c>
      <c r="AA27" s="155">
        <v>3728000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25772110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2059672</v>
      </c>
      <c r="J36" s="60">
        <f t="shared" si="4"/>
        <v>2059672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2059672</v>
      </c>
      <c r="X36" s="60">
        <f t="shared" si="4"/>
        <v>0</v>
      </c>
      <c r="Y36" s="60">
        <f t="shared" si="4"/>
        <v>2059672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1180160</v>
      </c>
      <c r="D37" s="156">
        <f t="shared" si="4"/>
        <v>0</v>
      </c>
      <c r="E37" s="60">
        <f t="shared" si="4"/>
        <v>18000000</v>
      </c>
      <c r="F37" s="60">
        <f t="shared" si="4"/>
        <v>23696000</v>
      </c>
      <c r="G37" s="60">
        <f t="shared" si="4"/>
        <v>3232283</v>
      </c>
      <c r="H37" s="60">
        <f t="shared" si="4"/>
        <v>0</v>
      </c>
      <c r="I37" s="60">
        <f t="shared" si="4"/>
        <v>771062</v>
      </c>
      <c r="J37" s="60">
        <f t="shared" si="4"/>
        <v>4003345</v>
      </c>
      <c r="K37" s="60">
        <f t="shared" si="4"/>
        <v>0</v>
      </c>
      <c r="L37" s="60">
        <f t="shared" si="4"/>
        <v>1715216</v>
      </c>
      <c r="M37" s="60">
        <f t="shared" si="4"/>
        <v>3748289</v>
      </c>
      <c r="N37" s="60">
        <f t="shared" si="4"/>
        <v>5463505</v>
      </c>
      <c r="O37" s="60">
        <f t="shared" si="4"/>
        <v>0</v>
      </c>
      <c r="P37" s="60">
        <f t="shared" si="4"/>
        <v>364974</v>
      </c>
      <c r="Q37" s="60">
        <f t="shared" si="4"/>
        <v>4513011</v>
      </c>
      <c r="R37" s="60">
        <f t="shared" si="4"/>
        <v>4877985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14344835</v>
      </c>
      <c r="X37" s="60">
        <f t="shared" si="4"/>
        <v>17772000</v>
      </c>
      <c r="Y37" s="60">
        <f t="shared" si="4"/>
        <v>-3427165</v>
      </c>
      <c r="Z37" s="140">
        <f t="shared" si="5"/>
        <v>-19.284070447895566</v>
      </c>
      <c r="AA37" s="155">
        <f>AA7+AA22</f>
        <v>23696000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5673893</v>
      </c>
      <c r="H40" s="60">
        <f t="shared" si="4"/>
        <v>0</v>
      </c>
      <c r="I40" s="60">
        <f t="shared" si="4"/>
        <v>0</v>
      </c>
      <c r="J40" s="60">
        <f t="shared" si="4"/>
        <v>5673893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5673893</v>
      </c>
      <c r="X40" s="60">
        <f t="shared" si="4"/>
        <v>0</v>
      </c>
      <c r="Y40" s="60">
        <f t="shared" si="4"/>
        <v>5673893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26952270</v>
      </c>
      <c r="D41" s="294">
        <f t="shared" si="6"/>
        <v>0</v>
      </c>
      <c r="E41" s="295">
        <f t="shared" si="6"/>
        <v>18000000</v>
      </c>
      <c r="F41" s="295">
        <f t="shared" si="6"/>
        <v>23696000</v>
      </c>
      <c r="G41" s="295">
        <f t="shared" si="6"/>
        <v>8906176</v>
      </c>
      <c r="H41" s="295">
        <f t="shared" si="6"/>
        <v>0</v>
      </c>
      <c r="I41" s="295">
        <f t="shared" si="6"/>
        <v>2830734</v>
      </c>
      <c r="J41" s="295">
        <f t="shared" si="6"/>
        <v>11736910</v>
      </c>
      <c r="K41" s="295">
        <f t="shared" si="6"/>
        <v>0</v>
      </c>
      <c r="L41" s="295">
        <f t="shared" si="6"/>
        <v>1715216</v>
      </c>
      <c r="M41" s="295">
        <f t="shared" si="6"/>
        <v>3748289</v>
      </c>
      <c r="N41" s="295">
        <f t="shared" si="6"/>
        <v>5463505</v>
      </c>
      <c r="O41" s="295">
        <f t="shared" si="6"/>
        <v>0</v>
      </c>
      <c r="P41" s="295">
        <f t="shared" si="6"/>
        <v>364974</v>
      </c>
      <c r="Q41" s="295">
        <f t="shared" si="6"/>
        <v>4513011</v>
      </c>
      <c r="R41" s="295">
        <f t="shared" si="6"/>
        <v>4877985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22078400</v>
      </c>
      <c r="X41" s="295">
        <f t="shared" si="6"/>
        <v>17772000</v>
      </c>
      <c r="Y41" s="295">
        <f t="shared" si="6"/>
        <v>4306400</v>
      </c>
      <c r="Z41" s="296">
        <f t="shared" si="5"/>
        <v>24.231375196939005</v>
      </c>
      <c r="AA41" s="297">
        <f>SUM(AA36:AA40)</f>
        <v>23696000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10664000</v>
      </c>
      <c r="G42" s="54">
        <f t="shared" si="7"/>
        <v>939275</v>
      </c>
      <c r="H42" s="54">
        <f t="shared" si="7"/>
        <v>0</v>
      </c>
      <c r="I42" s="54">
        <f t="shared" si="7"/>
        <v>980989</v>
      </c>
      <c r="J42" s="54">
        <f t="shared" si="7"/>
        <v>1920264</v>
      </c>
      <c r="K42" s="54">
        <f t="shared" si="7"/>
        <v>0</v>
      </c>
      <c r="L42" s="54">
        <f t="shared" si="7"/>
        <v>0</v>
      </c>
      <c r="M42" s="54">
        <f t="shared" si="7"/>
        <v>1117740</v>
      </c>
      <c r="N42" s="54">
        <f t="shared" si="7"/>
        <v>1117740</v>
      </c>
      <c r="O42" s="54">
        <f t="shared" si="7"/>
        <v>0</v>
      </c>
      <c r="P42" s="54">
        <f t="shared" si="7"/>
        <v>0</v>
      </c>
      <c r="Q42" s="54">
        <f t="shared" si="7"/>
        <v>1780106</v>
      </c>
      <c r="R42" s="54">
        <f t="shared" si="7"/>
        <v>1780106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4818110</v>
      </c>
      <c r="X42" s="54">
        <f t="shared" si="7"/>
        <v>7998000</v>
      </c>
      <c r="Y42" s="54">
        <f t="shared" si="7"/>
        <v>-3179890</v>
      </c>
      <c r="Z42" s="184">
        <f t="shared" si="5"/>
        <v>-39.75856464116029</v>
      </c>
      <c r="AA42" s="130">
        <f aca="true" t="shared" si="8" ref="AA42:AA48">AA12+AA27</f>
        <v>10664000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14534858</v>
      </c>
      <c r="D45" s="129">
        <f t="shared" si="7"/>
        <v>0</v>
      </c>
      <c r="E45" s="54">
        <f t="shared" si="7"/>
        <v>17959950</v>
      </c>
      <c r="F45" s="54">
        <f t="shared" si="7"/>
        <v>320000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240000</v>
      </c>
      <c r="Y45" s="54">
        <f t="shared" si="7"/>
        <v>-240000</v>
      </c>
      <c r="Z45" s="184">
        <f t="shared" si="5"/>
        <v>-100</v>
      </c>
      <c r="AA45" s="130">
        <f t="shared" si="8"/>
        <v>320000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41487128</v>
      </c>
      <c r="D49" s="218">
        <f t="shared" si="9"/>
        <v>0</v>
      </c>
      <c r="E49" s="220">
        <f t="shared" si="9"/>
        <v>35959950</v>
      </c>
      <c r="F49" s="220">
        <f t="shared" si="9"/>
        <v>34680000</v>
      </c>
      <c r="G49" s="220">
        <f t="shared" si="9"/>
        <v>9845451</v>
      </c>
      <c r="H49" s="220">
        <f t="shared" si="9"/>
        <v>0</v>
      </c>
      <c r="I49" s="220">
        <f t="shared" si="9"/>
        <v>3811723</v>
      </c>
      <c r="J49" s="220">
        <f t="shared" si="9"/>
        <v>13657174</v>
      </c>
      <c r="K49" s="220">
        <f t="shared" si="9"/>
        <v>0</v>
      </c>
      <c r="L49" s="220">
        <f t="shared" si="9"/>
        <v>1715216</v>
      </c>
      <c r="M49" s="220">
        <f t="shared" si="9"/>
        <v>4866029</v>
      </c>
      <c r="N49" s="220">
        <f t="shared" si="9"/>
        <v>6581245</v>
      </c>
      <c r="O49" s="220">
        <f t="shared" si="9"/>
        <v>0</v>
      </c>
      <c r="P49" s="220">
        <f t="shared" si="9"/>
        <v>364974</v>
      </c>
      <c r="Q49" s="220">
        <f t="shared" si="9"/>
        <v>6293117</v>
      </c>
      <c r="R49" s="220">
        <f t="shared" si="9"/>
        <v>6658091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26896510</v>
      </c>
      <c r="X49" s="220">
        <f t="shared" si="9"/>
        <v>26010000</v>
      </c>
      <c r="Y49" s="220">
        <f t="shared" si="9"/>
        <v>886510</v>
      </c>
      <c r="Z49" s="221">
        <f t="shared" si="5"/>
        <v>3.4083429450211455</v>
      </c>
      <c r="AA49" s="222">
        <f>SUM(AA41:AA48)</f>
        <v>34680000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363034</v>
      </c>
      <c r="J51" s="54">
        <f t="shared" si="10"/>
        <v>363034</v>
      </c>
      <c r="K51" s="54">
        <f t="shared" si="10"/>
        <v>0</v>
      </c>
      <c r="L51" s="54">
        <f t="shared" si="10"/>
        <v>0</v>
      </c>
      <c r="M51" s="54">
        <f t="shared" si="10"/>
        <v>713257</v>
      </c>
      <c r="N51" s="54">
        <f t="shared" si="10"/>
        <v>713257</v>
      </c>
      <c r="O51" s="54">
        <f t="shared" si="10"/>
        <v>0</v>
      </c>
      <c r="P51" s="54">
        <f t="shared" si="10"/>
        <v>0</v>
      </c>
      <c r="Q51" s="54">
        <f t="shared" si="10"/>
        <v>737601</v>
      </c>
      <c r="R51" s="54">
        <f t="shared" si="10"/>
        <v>737601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1813892</v>
      </c>
      <c r="X51" s="54">
        <f t="shared" si="10"/>
        <v>0</v>
      </c>
      <c r="Y51" s="54">
        <f t="shared" si="10"/>
        <v>1813892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>
        <v>363034</v>
      </c>
      <c r="J58" s="60">
        <v>363034</v>
      </c>
      <c r="K58" s="60"/>
      <c r="L58" s="60"/>
      <c r="M58" s="60">
        <v>713257</v>
      </c>
      <c r="N58" s="60">
        <v>713257</v>
      </c>
      <c r="O58" s="60"/>
      <c r="P58" s="60"/>
      <c r="Q58" s="60">
        <v>737601</v>
      </c>
      <c r="R58" s="60">
        <v>737601</v>
      </c>
      <c r="S58" s="60"/>
      <c r="T58" s="60"/>
      <c r="U58" s="60"/>
      <c r="V58" s="60"/>
      <c r="W58" s="60">
        <v>1813892</v>
      </c>
      <c r="X58" s="60"/>
      <c r="Y58" s="60">
        <v>1813892</v>
      </c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19981</v>
      </c>
      <c r="H65" s="60">
        <v>19981</v>
      </c>
      <c r="I65" s="60">
        <v>50480</v>
      </c>
      <c r="J65" s="60">
        <v>90442</v>
      </c>
      <c r="K65" s="60">
        <v>50480</v>
      </c>
      <c r="L65" s="60">
        <v>50480</v>
      </c>
      <c r="M65" s="60">
        <v>50480</v>
      </c>
      <c r="N65" s="60">
        <v>151440</v>
      </c>
      <c r="O65" s="60">
        <v>50480</v>
      </c>
      <c r="P65" s="60">
        <v>50480</v>
      </c>
      <c r="Q65" s="60">
        <v>50480</v>
      </c>
      <c r="R65" s="60">
        <v>151440</v>
      </c>
      <c r="S65" s="60"/>
      <c r="T65" s="60"/>
      <c r="U65" s="60"/>
      <c r="V65" s="60"/>
      <c r="W65" s="60">
        <v>393322</v>
      </c>
      <c r="X65" s="60"/>
      <c r="Y65" s="60">
        <v>393322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>
        <v>35058</v>
      </c>
      <c r="J66" s="275">
        <v>35058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35058</v>
      </c>
      <c r="X66" s="275"/>
      <c r="Y66" s="275">
        <v>35058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17878</v>
      </c>
      <c r="H67" s="60">
        <v>6854</v>
      </c>
      <c r="I67" s="60">
        <v>23534</v>
      </c>
      <c r="J67" s="60">
        <v>48266</v>
      </c>
      <c r="K67" s="60">
        <v>15374</v>
      </c>
      <c r="L67" s="60">
        <v>19967</v>
      </c>
      <c r="M67" s="60">
        <v>14432</v>
      </c>
      <c r="N67" s="60">
        <v>49773</v>
      </c>
      <c r="O67" s="60"/>
      <c r="P67" s="60"/>
      <c r="Q67" s="60"/>
      <c r="R67" s="60"/>
      <c r="S67" s="60"/>
      <c r="T67" s="60"/>
      <c r="U67" s="60"/>
      <c r="V67" s="60"/>
      <c r="W67" s="60">
        <v>98039</v>
      </c>
      <c r="X67" s="60"/>
      <c r="Y67" s="60">
        <v>98039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6630000</v>
      </c>
      <c r="F68" s="60"/>
      <c r="G68" s="60"/>
      <c r="H68" s="60"/>
      <c r="I68" s="60"/>
      <c r="J68" s="60"/>
      <c r="K68" s="60">
        <v>87257</v>
      </c>
      <c r="L68" s="60">
        <v>42258</v>
      </c>
      <c r="M68" s="60">
        <v>36492</v>
      </c>
      <c r="N68" s="60">
        <v>166007</v>
      </c>
      <c r="O68" s="60">
        <v>41595</v>
      </c>
      <c r="P68" s="60">
        <v>109866</v>
      </c>
      <c r="Q68" s="60">
        <v>2700</v>
      </c>
      <c r="R68" s="60">
        <v>154161</v>
      </c>
      <c r="S68" s="60"/>
      <c r="T68" s="60"/>
      <c r="U68" s="60"/>
      <c r="V68" s="60"/>
      <c r="W68" s="60">
        <v>320168</v>
      </c>
      <c r="X68" s="60"/>
      <c r="Y68" s="60">
        <v>320168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6630000</v>
      </c>
      <c r="F69" s="220">
        <f t="shared" si="12"/>
        <v>0</v>
      </c>
      <c r="G69" s="220">
        <f t="shared" si="12"/>
        <v>37859</v>
      </c>
      <c r="H69" s="220">
        <f t="shared" si="12"/>
        <v>26835</v>
      </c>
      <c r="I69" s="220">
        <f t="shared" si="12"/>
        <v>109072</v>
      </c>
      <c r="J69" s="220">
        <f t="shared" si="12"/>
        <v>173766</v>
      </c>
      <c r="K69" s="220">
        <f t="shared" si="12"/>
        <v>153111</v>
      </c>
      <c r="L69" s="220">
        <f t="shared" si="12"/>
        <v>112705</v>
      </c>
      <c r="M69" s="220">
        <f t="shared" si="12"/>
        <v>101404</v>
      </c>
      <c r="N69" s="220">
        <f t="shared" si="12"/>
        <v>367220</v>
      </c>
      <c r="O69" s="220">
        <f t="shared" si="12"/>
        <v>92075</v>
      </c>
      <c r="P69" s="220">
        <f t="shared" si="12"/>
        <v>160346</v>
      </c>
      <c r="Q69" s="220">
        <f t="shared" si="12"/>
        <v>53180</v>
      </c>
      <c r="R69" s="220">
        <f t="shared" si="12"/>
        <v>305601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846587</v>
      </c>
      <c r="X69" s="220">
        <f t="shared" si="12"/>
        <v>0</v>
      </c>
      <c r="Y69" s="220">
        <f t="shared" si="12"/>
        <v>846587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26952270</v>
      </c>
      <c r="D5" s="357">
        <f t="shared" si="0"/>
        <v>0</v>
      </c>
      <c r="E5" s="356">
        <f t="shared" si="0"/>
        <v>18000000</v>
      </c>
      <c r="F5" s="358">
        <f t="shared" si="0"/>
        <v>21701000</v>
      </c>
      <c r="G5" s="358">
        <f t="shared" si="0"/>
        <v>8906176</v>
      </c>
      <c r="H5" s="356">
        <f t="shared" si="0"/>
        <v>0</v>
      </c>
      <c r="I5" s="356">
        <f t="shared" si="0"/>
        <v>2830734</v>
      </c>
      <c r="J5" s="358">
        <f t="shared" si="0"/>
        <v>11736910</v>
      </c>
      <c r="K5" s="358">
        <f t="shared" si="0"/>
        <v>0</v>
      </c>
      <c r="L5" s="356">
        <f t="shared" si="0"/>
        <v>1715216</v>
      </c>
      <c r="M5" s="356">
        <f t="shared" si="0"/>
        <v>3748289</v>
      </c>
      <c r="N5" s="358">
        <f t="shared" si="0"/>
        <v>5463505</v>
      </c>
      <c r="O5" s="358">
        <f t="shared" si="0"/>
        <v>0</v>
      </c>
      <c r="P5" s="356">
        <f t="shared" si="0"/>
        <v>364974</v>
      </c>
      <c r="Q5" s="356">
        <f t="shared" si="0"/>
        <v>4513011</v>
      </c>
      <c r="R5" s="358">
        <f t="shared" si="0"/>
        <v>4877985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22078400</v>
      </c>
      <c r="X5" s="356">
        <f t="shared" si="0"/>
        <v>16275750</v>
      </c>
      <c r="Y5" s="358">
        <f t="shared" si="0"/>
        <v>5802650</v>
      </c>
      <c r="Z5" s="359">
        <f>+IF(X5&lt;&gt;0,+(Y5/X5)*100,0)</f>
        <v>35.65212048599911</v>
      </c>
      <c r="AA5" s="360">
        <f>+AA6+AA8+AA11+AA13+AA15</f>
        <v>21701000</v>
      </c>
    </row>
    <row r="6" spans="1:27" ht="12.75">
      <c r="A6" s="361" t="s">
        <v>205</v>
      </c>
      <c r="B6" s="142"/>
      <c r="C6" s="60">
        <f>+C7</f>
        <v>25772110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2059672</v>
      </c>
      <c r="J6" s="59">
        <f t="shared" si="1"/>
        <v>2059672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2059672</v>
      </c>
      <c r="X6" s="60">
        <f t="shared" si="1"/>
        <v>0</v>
      </c>
      <c r="Y6" s="59">
        <f t="shared" si="1"/>
        <v>2059672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25772110</v>
      </c>
      <c r="D7" s="340"/>
      <c r="E7" s="60"/>
      <c r="F7" s="59"/>
      <c r="G7" s="59"/>
      <c r="H7" s="60"/>
      <c r="I7" s="60">
        <v>2059672</v>
      </c>
      <c r="J7" s="59">
        <v>2059672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2059672</v>
      </c>
      <c r="X7" s="60"/>
      <c r="Y7" s="59">
        <v>2059672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1180160</v>
      </c>
      <c r="D8" s="340">
        <f t="shared" si="2"/>
        <v>0</v>
      </c>
      <c r="E8" s="60">
        <f t="shared" si="2"/>
        <v>18000000</v>
      </c>
      <c r="F8" s="59">
        <f t="shared" si="2"/>
        <v>21701000</v>
      </c>
      <c r="G8" s="59">
        <f t="shared" si="2"/>
        <v>3232283</v>
      </c>
      <c r="H8" s="60">
        <f t="shared" si="2"/>
        <v>0</v>
      </c>
      <c r="I8" s="60">
        <f t="shared" si="2"/>
        <v>771062</v>
      </c>
      <c r="J8" s="59">
        <f t="shared" si="2"/>
        <v>4003345</v>
      </c>
      <c r="K8" s="59">
        <f t="shared" si="2"/>
        <v>0</v>
      </c>
      <c r="L8" s="60">
        <f t="shared" si="2"/>
        <v>1715216</v>
      </c>
      <c r="M8" s="60">
        <f t="shared" si="2"/>
        <v>3748289</v>
      </c>
      <c r="N8" s="59">
        <f t="shared" si="2"/>
        <v>5463505</v>
      </c>
      <c r="O8" s="59">
        <f t="shared" si="2"/>
        <v>0</v>
      </c>
      <c r="P8" s="60">
        <f t="shared" si="2"/>
        <v>364974</v>
      </c>
      <c r="Q8" s="60">
        <f t="shared" si="2"/>
        <v>4513011</v>
      </c>
      <c r="R8" s="59">
        <f t="shared" si="2"/>
        <v>4877985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14344835</v>
      </c>
      <c r="X8" s="60">
        <f t="shared" si="2"/>
        <v>16275750</v>
      </c>
      <c r="Y8" s="59">
        <f t="shared" si="2"/>
        <v>-1930915</v>
      </c>
      <c r="Z8" s="61">
        <f>+IF(X8&lt;&gt;0,+(Y8/X8)*100,0)</f>
        <v>-11.863754358478104</v>
      </c>
      <c r="AA8" s="62">
        <f>SUM(AA9:AA10)</f>
        <v>21701000</v>
      </c>
    </row>
    <row r="9" spans="1:27" ht="12.75">
      <c r="A9" s="291" t="s">
        <v>230</v>
      </c>
      <c r="B9" s="142"/>
      <c r="C9" s="60"/>
      <c r="D9" s="340"/>
      <c r="E9" s="60">
        <v>18000000</v>
      </c>
      <c r="F9" s="59">
        <v>18000000</v>
      </c>
      <c r="G9" s="59">
        <v>3232283</v>
      </c>
      <c r="H9" s="60"/>
      <c r="I9" s="60"/>
      <c r="J9" s="59">
        <v>3232283</v>
      </c>
      <c r="K9" s="59"/>
      <c r="L9" s="60">
        <v>1715216</v>
      </c>
      <c r="M9" s="60">
        <v>2462161</v>
      </c>
      <c r="N9" s="59">
        <v>4177377</v>
      </c>
      <c r="O9" s="59"/>
      <c r="P9" s="60">
        <v>364974</v>
      </c>
      <c r="Q9" s="60">
        <v>4513011</v>
      </c>
      <c r="R9" s="59">
        <v>4877985</v>
      </c>
      <c r="S9" s="59"/>
      <c r="T9" s="60"/>
      <c r="U9" s="60"/>
      <c r="V9" s="59"/>
      <c r="W9" s="59">
        <v>12287645</v>
      </c>
      <c r="X9" s="60">
        <v>13500000</v>
      </c>
      <c r="Y9" s="59">
        <v>-1212355</v>
      </c>
      <c r="Z9" s="61">
        <v>-8.98</v>
      </c>
      <c r="AA9" s="62">
        <v>18000000</v>
      </c>
    </row>
    <row r="10" spans="1:27" ht="12.75">
      <c r="A10" s="291" t="s">
        <v>231</v>
      </c>
      <c r="B10" s="142"/>
      <c r="C10" s="60">
        <v>1180160</v>
      </c>
      <c r="D10" s="340"/>
      <c r="E10" s="60"/>
      <c r="F10" s="59">
        <v>3701000</v>
      </c>
      <c r="G10" s="59"/>
      <c r="H10" s="60"/>
      <c r="I10" s="60">
        <v>771062</v>
      </c>
      <c r="J10" s="59">
        <v>771062</v>
      </c>
      <c r="K10" s="59"/>
      <c r="L10" s="60"/>
      <c r="M10" s="60">
        <v>1286128</v>
      </c>
      <c r="N10" s="59">
        <v>1286128</v>
      </c>
      <c r="O10" s="59"/>
      <c r="P10" s="60"/>
      <c r="Q10" s="60"/>
      <c r="R10" s="59"/>
      <c r="S10" s="59"/>
      <c r="T10" s="60"/>
      <c r="U10" s="60"/>
      <c r="V10" s="59"/>
      <c r="W10" s="59">
        <v>2057190</v>
      </c>
      <c r="X10" s="60">
        <v>2775750</v>
      </c>
      <c r="Y10" s="59">
        <v>-718560</v>
      </c>
      <c r="Z10" s="61">
        <v>-25.89</v>
      </c>
      <c r="AA10" s="62">
        <v>3701000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5673893</v>
      </c>
      <c r="H15" s="60">
        <f t="shared" si="5"/>
        <v>0</v>
      </c>
      <c r="I15" s="60">
        <f t="shared" si="5"/>
        <v>0</v>
      </c>
      <c r="J15" s="59">
        <f t="shared" si="5"/>
        <v>5673893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5673893</v>
      </c>
      <c r="X15" s="60">
        <f t="shared" si="5"/>
        <v>0</v>
      </c>
      <c r="Y15" s="59">
        <f t="shared" si="5"/>
        <v>5673893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>
        <v>41454</v>
      </c>
      <c r="H17" s="60"/>
      <c r="I17" s="60"/>
      <c r="J17" s="59">
        <v>41454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41454</v>
      </c>
      <c r="X17" s="60"/>
      <c r="Y17" s="59">
        <v>41454</v>
      </c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5632439</v>
      </c>
      <c r="H20" s="60"/>
      <c r="I20" s="60"/>
      <c r="J20" s="59">
        <v>5632439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5632439</v>
      </c>
      <c r="X20" s="60"/>
      <c r="Y20" s="59">
        <v>5632439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6936000</v>
      </c>
      <c r="G22" s="345">
        <f t="shared" si="6"/>
        <v>939275</v>
      </c>
      <c r="H22" s="343">
        <f t="shared" si="6"/>
        <v>0</v>
      </c>
      <c r="I22" s="343">
        <f t="shared" si="6"/>
        <v>980989</v>
      </c>
      <c r="J22" s="345">
        <f t="shared" si="6"/>
        <v>1920264</v>
      </c>
      <c r="K22" s="345">
        <f t="shared" si="6"/>
        <v>0</v>
      </c>
      <c r="L22" s="343">
        <f t="shared" si="6"/>
        <v>0</v>
      </c>
      <c r="M22" s="343">
        <f t="shared" si="6"/>
        <v>1117740</v>
      </c>
      <c r="N22" s="345">
        <f t="shared" si="6"/>
        <v>1117740</v>
      </c>
      <c r="O22" s="345">
        <f t="shared" si="6"/>
        <v>0</v>
      </c>
      <c r="P22" s="343">
        <f t="shared" si="6"/>
        <v>0</v>
      </c>
      <c r="Q22" s="343">
        <f t="shared" si="6"/>
        <v>1780106</v>
      </c>
      <c r="R22" s="345">
        <f t="shared" si="6"/>
        <v>1780106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4818110</v>
      </c>
      <c r="X22" s="343">
        <f t="shared" si="6"/>
        <v>5202000</v>
      </c>
      <c r="Y22" s="345">
        <f t="shared" si="6"/>
        <v>-383890</v>
      </c>
      <c r="Z22" s="336">
        <f>+IF(X22&lt;&gt;0,+(Y22/X22)*100,0)</f>
        <v>-7.379661668589005</v>
      </c>
      <c r="AA22" s="350">
        <f>SUM(AA23:AA32)</f>
        <v>6936000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1055000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791250</v>
      </c>
      <c r="Y24" s="59">
        <v>-791250</v>
      </c>
      <c r="Z24" s="61">
        <v>-100</v>
      </c>
      <c r="AA24" s="62">
        <v>1055000</v>
      </c>
    </row>
    <row r="25" spans="1:27" ht="12.75">
      <c r="A25" s="361" t="s">
        <v>239</v>
      </c>
      <c r="B25" s="142"/>
      <c r="C25" s="60"/>
      <c r="D25" s="340"/>
      <c r="E25" s="60"/>
      <c r="F25" s="59">
        <v>5881000</v>
      </c>
      <c r="G25" s="59">
        <v>835184</v>
      </c>
      <c r="H25" s="60"/>
      <c r="I25" s="60">
        <v>980989</v>
      </c>
      <c r="J25" s="59">
        <v>1816173</v>
      </c>
      <c r="K25" s="59"/>
      <c r="L25" s="60"/>
      <c r="M25" s="60">
        <v>717596</v>
      </c>
      <c r="N25" s="59">
        <v>717596</v>
      </c>
      <c r="O25" s="59"/>
      <c r="P25" s="60"/>
      <c r="Q25" s="60">
        <v>1780106</v>
      </c>
      <c r="R25" s="59">
        <v>1780106</v>
      </c>
      <c r="S25" s="59"/>
      <c r="T25" s="60"/>
      <c r="U25" s="60"/>
      <c r="V25" s="59"/>
      <c r="W25" s="59">
        <v>4313875</v>
      </c>
      <c r="X25" s="60">
        <v>4410750</v>
      </c>
      <c r="Y25" s="59">
        <v>-96875</v>
      </c>
      <c r="Z25" s="61">
        <v>-2.2</v>
      </c>
      <c r="AA25" s="62">
        <v>5881000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>
        <v>26165</v>
      </c>
      <c r="H27" s="60"/>
      <c r="I27" s="60"/>
      <c r="J27" s="59">
        <v>26165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26165</v>
      </c>
      <c r="X27" s="60"/>
      <c r="Y27" s="59">
        <v>26165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>
        <v>77926</v>
      </c>
      <c r="H32" s="60"/>
      <c r="I32" s="60"/>
      <c r="J32" s="59">
        <v>77926</v>
      </c>
      <c r="K32" s="59"/>
      <c r="L32" s="60"/>
      <c r="M32" s="60">
        <v>400144</v>
      </c>
      <c r="N32" s="59">
        <v>400144</v>
      </c>
      <c r="O32" s="59"/>
      <c r="P32" s="60"/>
      <c r="Q32" s="60"/>
      <c r="R32" s="59"/>
      <c r="S32" s="59"/>
      <c r="T32" s="60"/>
      <c r="U32" s="60"/>
      <c r="V32" s="59"/>
      <c r="W32" s="59">
        <v>478070</v>
      </c>
      <c r="X32" s="60"/>
      <c r="Y32" s="59">
        <v>478070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14534858</v>
      </c>
      <c r="D40" s="344">
        <f t="shared" si="9"/>
        <v>0</v>
      </c>
      <c r="E40" s="343">
        <f t="shared" si="9"/>
        <v>17959950</v>
      </c>
      <c r="F40" s="345">
        <f t="shared" si="9"/>
        <v>320000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240000</v>
      </c>
      <c r="Y40" s="345">
        <f t="shared" si="9"/>
        <v>-240000</v>
      </c>
      <c r="Z40" s="336">
        <f>+IF(X40&lt;&gt;0,+(Y40/X40)*100,0)</f>
        <v>-100</v>
      </c>
      <c r="AA40" s="350">
        <f>SUM(AA41:AA49)</f>
        <v>320000</v>
      </c>
    </row>
    <row r="41" spans="1:27" ht="12.75">
      <c r="A41" s="361" t="s">
        <v>248</v>
      </c>
      <c r="B41" s="142"/>
      <c r="C41" s="362">
        <v>384699</v>
      </c>
      <c r="D41" s="363"/>
      <c r="E41" s="362"/>
      <c r="F41" s="364">
        <v>320000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240000</v>
      </c>
      <c r="Y41" s="364">
        <v>-240000</v>
      </c>
      <c r="Z41" s="365">
        <v>-100</v>
      </c>
      <c r="AA41" s="366">
        <v>320000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1297973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4802096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8050090</v>
      </c>
      <c r="D49" s="368"/>
      <c r="E49" s="54">
        <v>17959950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41487128</v>
      </c>
      <c r="D60" s="346">
        <f t="shared" si="14"/>
        <v>0</v>
      </c>
      <c r="E60" s="219">
        <f t="shared" si="14"/>
        <v>35959950</v>
      </c>
      <c r="F60" s="264">
        <f t="shared" si="14"/>
        <v>28957000</v>
      </c>
      <c r="G60" s="264">
        <f t="shared" si="14"/>
        <v>9845451</v>
      </c>
      <c r="H60" s="219">
        <f t="shared" si="14"/>
        <v>0</v>
      </c>
      <c r="I60" s="219">
        <f t="shared" si="14"/>
        <v>3811723</v>
      </c>
      <c r="J60" s="264">
        <f t="shared" si="14"/>
        <v>13657174</v>
      </c>
      <c r="K60" s="264">
        <f t="shared" si="14"/>
        <v>0</v>
      </c>
      <c r="L60" s="219">
        <f t="shared" si="14"/>
        <v>1715216</v>
      </c>
      <c r="M60" s="219">
        <f t="shared" si="14"/>
        <v>4866029</v>
      </c>
      <c r="N60" s="264">
        <f t="shared" si="14"/>
        <v>6581245</v>
      </c>
      <c r="O60" s="264">
        <f t="shared" si="14"/>
        <v>0</v>
      </c>
      <c r="P60" s="219">
        <f t="shared" si="14"/>
        <v>364974</v>
      </c>
      <c r="Q60" s="219">
        <f t="shared" si="14"/>
        <v>6293117</v>
      </c>
      <c r="R60" s="264">
        <f t="shared" si="14"/>
        <v>6658091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26896510</v>
      </c>
      <c r="X60" s="219">
        <f t="shared" si="14"/>
        <v>21717750</v>
      </c>
      <c r="Y60" s="264">
        <f t="shared" si="14"/>
        <v>5178760</v>
      </c>
      <c r="Z60" s="337">
        <f>+IF(X60&lt;&gt;0,+(Y60/X60)*100,0)</f>
        <v>23.845748293446604</v>
      </c>
      <c r="AA60" s="232">
        <f>+AA57+AA54+AA51+AA40+AA37+AA34+AA22+AA5</f>
        <v>28957000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1995000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1496250</v>
      </c>
      <c r="Y5" s="358">
        <f t="shared" si="0"/>
        <v>-1496250</v>
      </c>
      <c r="Z5" s="359">
        <f>+IF(X5&lt;&gt;0,+(Y5/X5)*100,0)</f>
        <v>-100</v>
      </c>
      <c r="AA5" s="360">
        <f>+AA6+AA8+AA11+AA13+AA15</f>
        <v>1995000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1995000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1496250</v>
      </c>
      <c r="Y8" s="59">
        <f t="shared" si="2"/>
        <v>-1496250</v>
      </c>
      <c r="Z8" s="61">
        <f>+IF(X8&lt;&gt;0,+(Y8/X8)*100,0)</f>
        <v>-100</v>
      </c>
      <c r="AA8" s="62">
        <f>SUM(AA9:AA10)</f>
        <v>1995000</v>
      </c>
    </row>
    <row r="9" spans="1:27" ht="12.75">
      <c r="A9" s="291" t="s">
        <v>230</v>
      </c>
      <c r="B9" s="142"/>
      <c r="C9" s="60"/>
      <c r="D9" s="340"/>
      <c r="E9" s="60"/>
      <c r="F9" s="59">
        <v>1995000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1496250</v>
      </c>
      <c r="Y9" s="59">
        <v>-1496250</v>
      </c>
      <c r="Z9" s="61">
        <v>-100</v>
      </c>
      <c r="AA9" s="62">
        <v>1995000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3728000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2796000</v>
      </c>
      <c r="Y22" s="345">
        <f t="shared" si="6"/>
        <v>-2796000</v>
      </c>
      <c r="Z22" s="336">
        <f>+IF(X22&lt;&gt;0,+(Y22/X22)*100,0)</f>
        <v>-100</v>
      </c>
      <c r="AA22" s="350">
        <f>SUM(AA23:AA32)</f>
        <v>3728000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2505000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1878750</v>
      </c>
      <c r="Y24" s="59">
        <v>-1878750</v>
      </c>
      <c r="Z24" s="61">
        <v>-100</v>
      </c>
      <c r="AA24" s="62">
        <v>2505000</v>
      </c>
    </row>
    <row r="25" spans="1:27" ht="12.75">
      <c r="A25" s="361" t="s">
        <v>239</v>
      </c>
      <c r="B25" s="142"/>
      <c r="C25" s="60"/>
      <c r="D25" s="340"/>
      <c r="E25" s="60"/>
      <c r="F25" s="59">
        <v>1223000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917250</v>
      </c>
      <c r="Y25" s="59">
        <v>-917250</v>
      </c>
      <c r="Z25" s="61">
        <v>-100</v>
      </c>
      <c r="AA25" s="62">
        <v>1223000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5723000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4292250</v>
      </c>
      <c r="Y60" s="264">
        <f t="shared" si="14"/>
        <v>-4292250</v>
      </c>
      <c r="Z60" s="337">
        <f>+IF(X60&lt;&gt;0,+(Y60/X60)*100,0)</f>
        <v>-100</v>
      </c>
      <c r="AA60" s="232">
        <f>+AA57+AA54+AA51+AA40+AA37+AA34+AA22+AA5</f>
        <v>5723000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2017-05-05T09:27:18Z</dcterms:created>
  <dcterms:modified xsi:type="dcterms:W3CDTF">2017-05-05T09:27:21Z</dcterms:modified>
  <cp:category/>
  <cp:version/>
  <cp:contentType/>
  <cp:contentStatus/>
</cp:coreProperties>
</file>