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<sst xmlns="http://schemas.openxmlformats.org/spreadsheetml/2006/main" count="857" uniqueCount="303">
  <si>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Nongoma(KZN265)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</si>
  <si>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</si>
  <si>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</si>
  <si>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</si>
  <si>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</si>
  <si>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</si>
  <si>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</si>
  <si>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</si>
  <si>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</si>
  <si>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</si>
  <si>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</si>
  <si>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</si>
  <si>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</si>
  <si>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</si>
  <si>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</si>
  <si>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</si>
  <si>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</si>
  <si>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</si>
  <si>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</si>
  <si>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</si>
  <si>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</si>
  <si>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</si>
  <si>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</si>
  <si>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</si>
  <si>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</si>
  <si>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</si>
  <si>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</si>
  <si>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</si>
  <si>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</si>
  <si>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</si>
  <si>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</si>
  <si>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</si>
  <si>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</si>
  <si>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</si>
  <si>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</si>
  <si>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</si>
  <si>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</si>
  <si>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</si>
  <si>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</si>
  <si>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</si>
  <si>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</si>
  <si>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</si>
  <si>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</si>
  <si>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</si>
  <si>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</si>
  <si>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</si>
  <si>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</si>
  <si>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</si>
  <si>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</si>
  <si>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</si>
  <si>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</si>
  <si>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</si>
  <si>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</si>
  <si>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</si>
  <si>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</si>
  <si>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</si>
  <si>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</si>
  <si>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</si>
  <si>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</si>
  <si>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</si>
  <si>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</si>
  <si>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</si>
  <si>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</si>
  <si>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</si>
  <si>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</si>
  <si>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</si>
  <si>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</si>
  <si>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</si>
  <si>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</si>
  <si>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</si>
  <si>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Nongoma(KZN265)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</si>
  <si>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</si>
  <si>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</si>
  <si>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</si>
  <si>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</si>
  <si>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</si>
  <si>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</si>
  <si>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</si>
  <si>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</si>
  <si>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</si>
  <si>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</si>
  <si>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</si>
  <si>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</si>
  <si>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</si>
  <si>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</si>
  <si>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</si>
  <si>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</si>
  <si>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</si>
  <si>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</si>
  <si>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</si>
  <si>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</si>
  <si>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</si>
  <si>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</si>
  <si>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</si>
  <si>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</si>
  <si>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</si>
  <si>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</si>
  <si>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</si>
  <si>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</si>
  <si>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</si>
  <si>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Nongoma(KZN265)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</si>
  <si>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</si>
  <si>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</si>
  <si>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</si>
  <si>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</si>
  <si>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</si>
  <si>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</si>
  <si>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</si>
  <si>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</si>
  <si>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</si>
  <si>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</si>
  <si>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</si>
  <si>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</si>
  <si>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</si>
  <si>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</si>
  <si>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</si>
  <si>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</si>
  <si>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</si>
  <si>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</si>
  <si>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</si>
  <si>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</si>
  <si>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</si>
  <si>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</si>
  <si>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</si>
  <si>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</si>
  <si>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</si>
  <si>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</si>
  <si>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</si>
  <si>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</si>
  <si>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Nongoma(KZN265)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</si>
  <si>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</si>
  <si>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</si>
  <si>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</si>
  <si>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</si>
  <si>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</si>
  <si>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</si>
  <si>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</si>
  <si>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</si>
  <si>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</si>
  <si>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</si>
  <si>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Nongoma(KZN265)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</si>
  <si>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</si>
  <si>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</si>
  <si>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</si>
  <si>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</si>
  <si>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</si>
  <si>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</si>
  <si>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</si>
  <si>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</si>
  <si>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</si>
  <si>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</si>
  <si>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</si>
  <si>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</si>
  <si>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</si>
  <si>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</si>
  <si>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</si>
  <si>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</si>
  <si>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</si>
  <si>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</si>
  <si>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</si>
  <si>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</si>
  <si>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</si>
  <si>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</si>
  <si>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</si>
  <si>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</si>
  <si>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</si>
  <si>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</si>
  <si>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</si>
  <si>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</si>
  <si>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</si>
  <si>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</si>
  <si>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</si>
  <si>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</si>
  <si>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</si>
  <si>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Nongoma(KZN265)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</si>
  <si>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</si>
  <si>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</si>
  <si>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</si>
  <si>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</si>
  <si>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</si>
  <si>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</si>
  <si>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</si>
  <si>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</si>
  <si>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</si>
  <si>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</si>
  <si>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</si>
  <si>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</si>
  <si>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</si>
  <si>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</si>
  <si>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</si>
  <si>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</si>
  <si>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</si>
  <si>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</si>
  <si>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</si>
  <si>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</si>
  <si>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</si>
  <si>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</si>
  <si>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</si>
  <si>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</si>
  <si>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</si>
  <si>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</si>
  <si>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</si>
  <si>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Nongoma(KZN265)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</si>
  <si>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</si>
  <si>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</si>
  <si>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</si>
  <si>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</si>
  <si>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</si>
  <si>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</si>
  <si>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</si>
  <si>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</si>
  <si>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</si>
  <si>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</si>
  <si>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</si>
  <si>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</si>
  <si>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</si>
  <si>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</si>
  <si>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</si>
  <si>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</si>
  <si>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</si>
  <si>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</si>
  <si>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</si>
  <si>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</si>
  <si>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</si>
  <si>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</si>
  <si>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</si>
  <si>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</si>
  <si>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Nongoma(KZN265)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</si>
  <si>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</si>
  <si>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</si>
  <si>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</si>
  <si>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</si>
  <si>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</si>
  <si>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</si>
  <si>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</si>
  <si>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</si>
  <si>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</si>
  <si>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</si>
  <si>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</si>
  <si>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</si>
  <si>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</si>
  <si>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</si>
  <si>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</si>
  <si>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</si>
  <si>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</si>
  <si>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</si>
  <si>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</si>
  <si>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</si>
  <si>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</si>
  <si>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</si>
  <si>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</si>
  <si>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</si>
  <si>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</si>
  <si>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</si>
  <si>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</si>
  <si>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</si>
  <si>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</si>
  <si>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</si>
  <si>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</si>
  <si>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</si>
  <si>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</si>
  <si>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</si>
  <si>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</si>
  <si>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Nongoma(KZN265)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</si>
  <si>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</si>
  <si>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</si>
  <si>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Nongoma(KZN265)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</si>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</sst>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18230205</v>
      </c>
      <c r="C5" s="19">
        <v>0</v>
      </c>
      <c r="D5" s="59">
        <v>23748944</v>
      </c>
      <c r="E5" s="60">
        <v>23748944</v>
      </c>
      <c r="F5" s="60">
        <v>10180971</v>
      </c>
      <c r="G5" s="60">
        <v>1059095</v>
      </c>
      <c r="H5" s="60">
        <v>1415967</v>
      </c>
      <c r="I5" s="60">
        <v>12656033</v>
      </c>
      <c r="J5" s="60">
        <v>1032084</v>
      </c>
      <c r="K5" s="60">
        <v>1039382</v>
      </c>
      <c r="L5" s="60">
        <v>1025444</v>
      </c>
      <c r="M5" s="60">
        <v>3096910</v>
      </c>
      <c r="N5" s="60">
        <v>1017985</v>
      </c>
      <c r="O5" s="60">
        <v>1026258</v>
      </c>
      <c r="P5" s="60">
        <v>1057236</v>
      </c>
      <c r="Q5" s="60">
        <v>3101479</v>
      </c>
      <c r="R5" s="60">
        <v>0</v>
      </c>
      <c r="S5" s="60">
        <v>0</v>
      </c>
      <c r="T5" s="60">
        <v>0</v>
      </c>
      <c r="U5" s="60">
        <v>0</v>
      </c>
      <c r="V5" s="60">
        <v>18854422</v>
      </c>
      <c r="W5" s="60">
        <v>17811756</v>
      </c>
      <c r="X5" s="60">
        <v>1042666</v>
      </c>
      <c r="Y5" s="61">
        <v>5.85</v>
      </c>
      <c r="Z5" s="62">
        <v>23748944</v>
      </c>
    </row>
    <row r="6" spans="1:26" ht="12.75">
      <c r="A6" s="58" t="s">
        <v>32</v>
      </c>
      <c r="B6" s="19">
        <v>1685461</v>
      </c>
      <c r="C6" s="19">
        <v>0</v>
      </c>
      <c r="D6" s="59">
        <v>1789665</v>
      </c>
      <c r="E6" s="60">
        <v>1789665</v>
      </c>
      <c r="F6" s="60">
        <v>144558</v>
      </c>
      <c r="G6" s="60">
        <v>143720</v>
      </c>
      <c r="H6" s="60">
        <v>143720</v>
      </c>
      <c r="I6" s="60">
        <v>431998</v>
      </c>
      <c r="J6" s="60">
        <v>143720</v>
      </c>
      <c r="K6" s="60">
        <v>143720</v>
      </c>
      <c r="L6" s="60">
        <v>143720</v>
      </c>
      <c r="M6" s="60">
        <v>431160</v>
      </c>
      <c r="N6" s="60">
        <v>143720</v>
      </c>
      <c r="O6" s="60">
        <v>143560</v>
      </c>
      <c r="P6" s="60">
        <v>144038</v>
      </c>
      <c r="Q6" s="60">
        <v>431318</v>
      </c>
      <c r="R6" s="60">
        <v>0</v>
      </c>
      <c r="S6" s="60">
        <v>0</v>
      </c>
      <c r="T6" s="60">
        <v>0</v>
      </c>
      <c r="U6" s="60">
        <v>0</v>
      </c>
      <c r="V6" s="60">
        <v>1294476</v>
      </c>
      <c r="W6" s="60">
        <v>1342503</v>
      </c>
      <c r="X6" s="60">
        <v>-48027</v>
      </c>
      <c r="Y6" s="61">
        <v>-3.58</v>
      </c>
      <c r="Z6" s="62">
        <v>1789665</v>
      </c>
    </row>
    <row r="7" spans="1:26" ht="12.75">
      <c r="A7" s="58" t="s">
        <v>33</v>
      </c>
      <c r="B7" s="19">
        <v>1813802</v>
      </c>
      <c r="C7" s="19">
        <v>0</v>
      </c>
      <c r="D7" s="59">
        <v>1720397</v>
      </c>
      <c r="E7" s="60">
        <v>1720397</v>
      </c>
      <c r="F7" s="60">
        <v>175926</v>
      </c>
      <c r="G7" s="60">
        <v>182910</v>
      </c>
      <c r="H7" s="60">
        <v>180652</v>
      </c>
      <c r="I7" s="60">
        <v>539488</v>
      </c>
      <c r="J7" s="60">
        <v>119350</v>
      </c>
      <c r="K7" s="60">
        <v>74260</v>
      </c>
      <c r="L7" s="60">
        <v>151477</v>
      </c>
      <c r="M7" s="60">
        <v>345087</v>
      </c>
      <c r="N7" s="60">
        <v>164465</v>
      </c>
      <c r="O7" s="60">
        <v>118771</v>
      </c>
      <c r="P7" s="60">
        <v>139107</v>
      </c>
      <c r="Q7" s="60">
        <v>422343</v>
      </c>
      <c r="R7" s="60">
        <v>0</v>
      </c>
      <c r="S7" s="60">
        <v>0</v>
      </c>
      <c r="T7" s="60">
        <v>0</v>
      </c>
      <c r="U7" s="60">
        <v>0</v>
      </c>
      <c r="V7" s="60">
        <v>1306918</v>
      </c>
      <c r="W7" s="60">
        <v>1289997</v>
      </c>
      <c r="X7" s="60">
        <v>16921</v>
      </c>
      <c r="Y7" s="61">
        <v>1.31</v>
      </c>
      <c r="Z7" s="62">
        <v>1720397</v>
      </c>
    </row>
    <row r="8" spans="1:26" ht="12.75">
      <c r="A8" s="58" t="s">
        <v>34</v>
      </c>
      <c r="B8" s="19">
        <v>129307103</v>
      </c>
      <c r="C8" s="19">
        <v>0</v>
      </c>
      <c r="D8" s="59">
        <v>124761000</v>
      </c>
      <c r="E8" s="60">
        <v>124761000</v>
      </c>
      <c r="F8" s="60">
        <v>50795232</v>
      </c>
      <c r="G8" s="60">
        <v>356225</v>
      </c>
      <c r="H8" s="60">
        <v>332197</v>
      </c>
      <c r="I8" s="60">
        <v>51483654</v>
      </c>
      <c r="J8" s="60">
        <v>387208</v>
      </c>
      <c r="K8" s="60">
        <v>1006391</v>
      </c>
      <c r="L8" s="60">
        <v>40976522</v>
      </c>
      <c r="M8" s="60">
        <v>42370121</v>
      </c>
      <c r="N8" s="60">
        <v>165867</v>
      </c>
      <c r="O8" s="60">
        <v>264863</v>
      </c>
      <c r="P8" s="60">
        <v>30616727</v>
      </c>
      <c r="Q8" s="60">
        <v>31047457</v>
      </c>
      <c r="R8" s="60">
        <v>0</v>
      </c>
      <c r="S8" s="60">
        <v>0</v>
      </c>
      <c r="T8" s="60">
        <v>0</v>
      </c>
      <c r="U8" s="60">
        <v>0</v>
      </c>
      <c r="V8" s="60">
        <v>124901232</v>
      </c>
      <c r="W8" s="60">
        <v>123768701</v>
      </c>
      <c r="X8" s="60">
        <v>1132531</v>
      </c>
      <c r="Y8" s="61">
        <v>0.92</v>
      </c>
      <c r="Z8" s="62">
        <v>124761000</v>
      </c>
    </row>
    <row r="9" spans="1:26" ht="12.75">
      <c r="A9" s="58" t="s">
        <v>35</v>
      </c>
      <c r="B9" s="19">
        <v>3859917</v>
      </c>
      <c r="C9" s="19">
        <v>0</v>
      </c>
      <c r="D9" s="59">
        <v>1529380</v>
      </c>
      <c r="E9" s="60">
        <v>1529380</v>
      </c>
      <c r="F9" s="60">
        <v>107684</v>
      </c>
      <c r="G9" s="60">
        <v>99005</v>
      </c>
      <c r="H9" s="60">
        <v>117570</v>
      </c>
      <c r="I9" s="60">
        <v>324259</v>
      </c>
      <c r="J9" s="60">
        <v>92692</v>
      </c>
      <c r="K9" s="60">
        <v>170303</v>
      </c>
      <c r="L9" s="60">
        <v>107176</v>
      </c>
      <c r="M9" s="60">
        <v>370171</v>
      </c>
      <c r="N9" s="60">
        <v>200642</v>
      </c>
      <c r="O9" s="60">
        <v>164678</v>
      </c>
      <c r="P9" s="60">
        <v>189735</v>
      </c>
      <c r="Q9" s="60">
        <v>555055</v>
      </c>
      <c r="R9" s="60">
        <v>0</v>
      </c>
      <c r="S9" s="60">
        <v>0</v>
      </c>
      <c r="T9" s="60">
        <v>0</v>
      </c>
      <c r="U9" s="60">
        <v>0</v>
      </c>
      <c r="V9" s="60">
        <v>1249485</v>
      </c>
      <c r="W9" s="60">
        <v>1146753</v>
      </c>
      <c r="X9" s="60">
        <v>102732</v>
      </c>
      <c r="Y9" s="61">
        <v>8.96</v>
      </c>
      <c r="Z9" s="62">
        <v>1529380</v>
      </c>
    </row>
    <row r="10" spans="1:26" ht="22.5">
      <c r="A10" s="63" t="s">
        <v>278</v>
      </c>
      <c r="B10" s="64">
        <f>SUM(B5:B9)</f>
        <v>154896488</v>
      </c>
      <c r="C10" s="64">
        <f>SUM(C5:C9)</f>
        <v>0</v>
      </c>
      <c r="D10" s="65">
        <f aca="true" t="shared" si="0" ref="D10:Z10">SUM(D5:D9)</f>
        <v>153549386</v>
      </c>
      <c r="E10" s="66">
        <f t="shared" si="0"/>
        <v>153549386</v>
      </c>
      <c r="F10" s="66">
        <f t="shared" si="0"/>
        <v>61404371</v>
      </c>
      <c r="G10" s="66">
        <f t="shared" si="0"/>
        <v>1840955</v>
      </c>
      <c r="H10" s="66">
        <f t="shared" si="0"/>
        <v>2190106</v>
      </c>
      <c r="I10" s="66">
        <f t="shared" si="0"/>
        <v>65435432</v>
      </c>
      <c r="J10" s="66">
        <f t="shared" si="0"/>
        <v>1775054</v>
      </c>
      <c r="K10" s="66">
        <f t="shared" si="0"/>
        <v>2434056</v>
      </c>
      <c r="L10" s="66">
        <f t="shared" si="0"/>
        <v>42404339</v>
      </c>
      <c r="M10" s="66">
        <f t="shared" si="0"/>
        <v>46613449</v>
      </c>
      <c r="N10" s="66">
        <f t="shared" si="0"/>
        <v>1692679</v>
      </c>
      <c r="O10" s="66">
        <f t="shared" si="0"/>
        <v>1718130</v>
      </c>
      <c r="P10" s="66">
        <f t="shared" si="0"/>
        <v>32146843</v>
      </c>
      <c r="Q10" s="66">
        <f t="shared" si="0"/>
        <v>35557652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147606533</v>
      </c>
      <c r="W10" s="66">
        <f t="shared" si="0"/>
        <v>145359710</v>
      </c>
      <c r="X10" s="66">
        <f t="shared" si="0"/>
        <v>2246823</v>
      </c>
      <c r="Y10" s="67">
        <f>+IF(W10&lt;&gt;0,(X10/W10)*100,0)</f>
        <v>1.545698598325492</v>
      </c>
      <c r="Z10" s="68">
        <f t="shared" si="0"/>
        <v>153549386</v>
      </c>
    </row>
    <row r="11" spans="1:26" ht="12.75">
      <c r="A11" s="58" t="s">
        <v>37</v>
      </c>
      <c r="B11" s="19">
        <v>67668060</v>
      </c>
      <c r="C11" s="19">
        <v>0</v>
      </c>
      <c r="D11" s="59">
        <v>65755178</v>
      </c>
      <c r="E11" s="60">
        <v>65755178</v>
      </c>
      <c r="F11" s="60">
        <v>5613424</v>
      </c>
      <c r="G11" s="60">
        <v>5566750</v>
      </c>
      <c r="H11" s="60">
        <v>5402874</v>
      </c>
      <c r="I11" s="60">
        <v>16583048</v>
      </c>
      <c r="J11" s="60">
        <v>5382440</v>
      </c>
      <c r="K11" s="60">
        <v>8256087</v>
      </c>
      <c r="L11" s="60">
        <v>5233659</v>
      </c>
      <c r="M11" s="60">
        <v>18872186</v>
      </c>
      <c r="N11" s="60">
        <v>6216625</v>
      </c>
      <c r="O11" s="60">
        <v>6746336</v>
      </c>
      <c r="P11" s="60">
        <v>6308664</v>
      </c>
      <c r="Q11" s="60">
        <v>19271625</v>
      </c>
      <c r="R11" s="60">
        <v>0</v>
      </c>
      <c r="S11" s="60">
        <v>0</v>
      </c>
      <c r="T11" s="60">
        <v>0</v>
      </c>
      <c r="U11" s="60">
        <v>0</v>
      </c>
      <c r="V11" s="60">
        <v>54726859</v>
      </c>
      <c r="W11" s="60">
        <v>49316247</v>
      </c>
      <c r="X11" s="60">
        <v>5410612</v>
      </c>
      <c r="Y11" s="61">
        <v>10.97</v>
      </c>
      <c r="Z11" s="62">
        <v>65755178</v>
      </c>
    </row>
    <row r="12" spans="1:26" ht="12.75">
      <c r="A12" s="58" t="s">
        <v>38</v>
      </c>
      <c r="B12" s="19">
        <v>12494879</v>
      </c>
      <c r="C12" s="19">
        <v>0</v>
      </c>
      <c r="D12" s="59">
        <v>12715501</v>
      </c>
      <c r="E12" s="60">
        <v>12715501</v>
      </c>
      <c r="F12" s="60">
        <v>971610</v>
      </c>
      <c r="G12" s="60">
        <v>1051373</v>
      </c>
      <c r="H12" s="60">
        <v>1045091</v>
      </c>
      <c r="I12" s="60">
        <v>3068074</v>
      </c>
      <c r="J12" s="60">
        <v>1044904</v>
      </c>
      <c r="K12" s="60">
        <v>1044684</v>
      </c>
      <c r="L12" s="60">
        <v>1044684</v>
      </c>
      <c r="M12" s="60">
        <v>3134272</v>
      </c>
      <c r="N12" s="60">
        <v>1457485</v>
      </c>
      <c r="O12" s="60">
        <v>1045207</v>
      </c>
      <c r="P12" s="60">
        <v>1260183</v>
      </c>
      <c r="Q12" s="60">
        <v>3762875</v>
      </c>
      <c r="R12" s="60">
        <v>0</v>
      </c>
      <c r="S12" s="60">
        <v>0</v>
      </c>
      <c r="T12" s="60">
        <v>0</v>
      </c>
      <c r="U12" s="60">
        <v>0</v>
      </c>
      <c r="V12" s="60">
        <v>9965221</v>
      </c>
      <c r="W12" s="60">
        <v>9537003</v>
      </c>
      <c r="X12" s="60">
        <v>428218</v>
      </c>
      <c r="Y12" s="61">
        <v>4.49</v>
      </c>
      <c r="Z12" s="62">
        <v>12715501</v>
      </c>
    </row>
    <row r="13" spans="1:26" ht="12.75">
      <c r="A13" s="58" t="s">
        <v>279</v>
      </c>
      <c r="B13" s="19">
        <v>10395852</v>
      </c>
      <c r="C13" s="19">
        <v>0</v>
      </c>
      <c r="D13" s="59">
        <v>10150547</v>
      </c>
      <c r="E13" s="60">
        <v>10150547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845879</v>
      </c>
      <c r="M13" s="60">
        <v>845879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845879</v>
      </c>
      <c r="W13" s="60">
        <v>7613253</v>
      </c>
      <c r="X13" s="60">
        <v>-6767374</v>
      </c>
      <c r="Y13" s="61">
        <v>-88.89</v>
      </c>
      <c r="Z13" s="62">
        <v>10150547</v>
      </c>
    </row>
    <row r="14" spans="1:26" ht="12.75">
      <c r="A14" s="58" t="s">
        <v>40</v>
      </c>
      <c r="B14" s="19">
        <v>128738</v>
      </c>
      <c r="C14" s="19">
        <v>0</v>
      </c>
      <c r="D14" s="59">
        <v>482035</v>
      </c>
      <c r="E14" s="60">
        <v>482035</v>
      </c>
      <c r="F14" s="60">
        <v>443</v>
      </c>
      <c r="G14" s="60">
        <v>319</v>
      </c>
      <c r="H14" s="60">
        <v>0</v>
      </c>
      <c r="I14" s="60">
        <v>762</v>
      </c>
      <c r="J14" s="60">
        <v>204</v>
      </c>
      <c r="K14" s="60">
        <v>890</v>
      </c>
      <c r="L14" s="60">
        <v>104</v>
      </c>
      <c r="M14" s="60">
        <v>1198</v>
      </c>
      <c r="N14" s="60">
        <v>463</v>
      </c>
      <c r="O14" s="60">
        <v>754</v>
      </c>
      <c r="P14" s="60">
        <v>102</v>
      </c>
      <c r="Q14" s="60">
        <v>1319</v>
      </c>
      <c r="R14" s="60">
        <v>0</v>
      </c>
      <c r="S14" s="60">
        <v>0</v>
      </c>
      <c r="T14" s="60">
        <v>0</v>
      </c>
      <c r="U14" s="60">
        <v>0</v>
      </c>
      <c r="V14" s="60">
        <v>3279</v>
      </c>
      <c r="W14" s="60">
        <v>381000</v>
      </c>
      <c r="X14" s="60">
        <v>-377721</v>
      </c>
      <c r="Y14" s="61">
        <v>-99.14</v>
      </c>
      <c r="Z14" s="62">
        <v>482035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876383</v>
      </c>
      <c r="C16" s="19">
        <v>0</v>
      </c>
      <c r="D16" s="59">
        <v>217139</v>
      </c>
      <c r="E16" s="60">
        <v>217139</v>
      </c>
      <c r="F16" s="60">
        <v>55500</v>
      </c>
      <c r="G16" s="60">
        <v>379969</v>
      </c>
      <c r="H16" s="60">
        <v>166148</v>
      </c>
      <c r="I16" s="60">
        <v>601617</v>
      </c>
      <c r="J16" s="60">
        <v>167256</v>
      </c>
      <c r="K16" s="60">
        <v>165763</v>
      </c>
      <c r="L16" s="60">
        <v>162008</v>
      </c>
      <c r="M16" s="60">
        <v>495027</v>
      </c>
      <c r="N16" s="60">
        <v>167448</v>
      </c>
      <c r="O16" s="60">
        <v>164319</v>
      </c>
      <c r="P16" s="60">
        <v>163645</v>
      </c>
      <c r="Q16" s="60">
        <v>495412</v>
      </c>
      <c r="R16" s="60">
        <v>0</v>
      </c>
      <c r="S16" s="60">
        <v>0</v>
      </c>
      <c r="T16" s="60">
        <v>0</v>
      </c>
      <c r="U16" s="60">
        <v>0</v>
      </c>
      <c r="V16" s="60">
        <v>1592056</v>
      </c>
      <c r="W16" s="60">
        <v>162747</v>
      </c>
      <c r="X16" s="60">
        <v>1429309</v>
      </c>
      <c r="Y16" s="61">
        <v>878.24</v>
      </c>
      <c r="Z16" s="62">
        <v>217139</v>
      </c>
    </row>
    <row r="17" spans="1:26" ht="12.75">
      <c r="A17" s="58" t="s">
        <v>43</v>
      </c>
      <c r="B17" s="19">
        <v>48499068</v>
      </c>
      <c r="C17" s="19">
        <v>0</v>
      </c>
      <c r="D17" s="59">
        <v>58578464</v>
      </c>
      <c r="E17" s="60">
        <v>58578464</v>
      </c>
      <c r="F17" s="60">
        <v>5126474</v>
      </c>
      <c r="G17" s="60">
        <v>5329565</v>
      </c>
      <c r="H17" s="60">
        <v>5383049</v>
      </c>
      <c r="I17" s="60">
        <v>15839088</v>
      </c>
      <c r="J17" s="60">
        <v>7998055</v>
      </c>
      <c r="K17" s="60">
        <v>6298290</v>
      </c>
      <c r="L17" s="60">
        <v>7341689</v>
      </c>
      <c r="M17" s="60">
        <v>21638034</v>
      </c>
      <c r="N17" s="60">
        <v>5379374</v>
      </c>
      <c r="O17" s="60">
        <v>5139461</v>
      </c>
      <c r="P17" s="60">
        <v>5522254</v>
      </c>
      <c r="Q17" s="60">
        <v>16041089</v>
      </c>
      <c r="R17" s="60">
        <v>0</v>
      </c>
      <c r="S17" s="60">
        <v>0</v>
      </c>
      <c r="T17" s="60">
        <v>0</v>
      </c>
      <c r="U17" s="60">
        <v>0</v>
      </c>
      <c r="V17" s="60">
        <v>53518211</v>
      </c>
      <c r="W17" s="60">
        <v>43934256</v>
      </c>
      <c r="X17" s="60">
        <v>9583955</v>
      </c>
      <c r="Y17" s="61">
        <v>21.81</v>
      </c>
      <c r="Z17" s="62">
        <v>58578464</v>
      </c>
    </row>
    <row r="18" spans="1:26" ht="12.75">
      <c r="A18" s="70" t="s">
        <v>44</v>
      </c>
      <c r="B18" s="71">
        <f>SUM(B11:B17)</f>
        <v>140062980</v>
      </c>
      <c r="C18" s="71">
        <f>SUM(C11:C17)</f>
        <v>0</v>
      </c>
      <c r="D18" s="72">
        <f aca="true" t="shared" si="1" ref="D18:Z18">SUM(D11:D17)</f>
        <v>147898864</v>
      </c>
      <c r="E18" s="73">
        <f t="shared" si="1"/>
        <v>147898864</v>
      </c>
      <c r="F18" s="73">
        <f t="shared" si="1"/>
        <v>11767451</v>
      </c>
      <c r="G18" s="73">
        <f t="shared" si="1"/>
        <v>12327976</v>
      </c>
      <c r="H18" s="73">
        <f t="shared" si="1"/>
        <v>11997162</v>
      </c>
      <c r="I18" s="73">
        <f t="shared" si="1"/>
        <v>36092589</v>
      </c>
      <c r="J18" s="73">
        <f t="shared" si="1"/>
        <v>14592859</v>
      </c>
      <c r="K18" s="73">
        <f t="shared" si="1"/>
        <v>15765714</v>
      </c>
      <c r="L18" s="73">
        <f t="shared" si="1"/>
        <v>14628023</v>
      </c>
      <c r="M18" s="73">
        <f t="shared" si="1"/>
        <v>44986596</v>
      </c>
      <c r="N18" s="73">
        <f t="shared" si="1"/>
        <v>13221395</v>
      </c>
      <c r="O18" s="73">
        <f t="shared" si="1"/>
        <v>13096077</v>
      </c>
      <c r="P18" s="73">
        <f t="shared" si="1"/>
        <v>13254848</v>
      </c>
      <c r="Q18" s="73">
        <f t="shared" si="1"/>
        <v>39572320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120651505</v>
      </c>
      <c r="W18" s="73">
        <f t="shared" si="1"/>
        <v>110944506</v>
      </c>
      <c r="X18" s="73">
        <f t="shared" si="1"/>
        <v>9706999</v>
      </c>
      <c r="Y18" s="67">
        <f>+IF(W18&lt;&gt;0,(X18/W18)*100,0)</f>
        <v>8.749418380392807</v>
      </c>
      <c r="Z18" s="74">
        <f t="shared" si="1"/>
        <v>147898864</v>
      </c>
    </row>
    <row r="19" spans="1:26" ht="12.75">
      <c r="A19" s="70" t="s">
        <v>45</v>
      </c>
      <c r="B19" s="75">
        <f>+B10-B18</f>
        <v>14833508</v>
      </c>
      <c r="C19" s="75">
        <f>+C10-C18</f>
        <v>0</v>
      </c>
      <c r="D19" s="76">
        <f aca="true" t="shared" si="2" ref="D19:Z19">+D10-D18</f>
        <v>5650522</v>
      </c>
      <c r="E19" s="77">
        <f t="shared" si="2"/>
        <v>5650522</v>
      </c>
      <c r="F19" s="77">
        <f t="shared" si="2"/>
        <v>49636920</v>
      </c>
      <c r="G19" s="77">
        <f t="shared" si="2"/>
        <v>-10487021</v>
      </c>
      <c r="H19" s="77">
        <f t="shared" si="2"/>
        <v>-9807056</v>
      </c>
      <c r="I19" s="77">
        <f t="shared" si="2"/>
        <v>29342843</v>
      </c>
      <c r="J19" s="77">
        <f t="shared" si="2"/>
        <v>-12817805</v>
      </c>
      <c r="K19" s="77">
        <f t="shared" si="2"/>
        <v>-13331658</v>
      </c>
      <c r="L19" s="77">
        <f t="shared" si="2"/>
        <v>27776316</v>
      </c>
      <c r="M19" s="77">
        <f t="shared" si="2"/>
        <v>1626853</v>
      </c>
      <c r="N19" s="77">
        <f t="shared" si="2"/>
        <v>-11528716</v>
      </c>
      <c r="O19" s="77">
        <f t="shared" si="2"/>
        <v>-11377947</v>
      </c>
      <c r="P19" s="77">
        <f t="shared" si="2"/>
        <v>18891995</v>
      </c>
      <c r="Q19" s="77">
        <f t="shared" si="2"/>
        <v>-4014668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26955028</v>
      </c>
      <c r="W19" s="77">
        <f>IF(E10=E18,0,W10-W18)</f>
        <v>34415204</v>
      </c>
      <c r="X19" s="77">
        <f t="shared" si="2"/>
        <v>-7460176</v>
      </c>
      <c r="Y19" s="78">
        <f>+IF(W19&lt;&gt;0,(X19/W19)*100,0)</f>
        <v>-21.67697741963116</v>
      </c>
      <c r="Z19" s="79">
        <f t="shared" si="2"/>
        <v>5650522</v>
      </c>
    </row>
    <row r="20" spans="1:26" ht="12.75">
      <c r="A20" s="58" t="s">
        <v>46</v>
      </c>
      <c r="B20" s="19">
        <v>47505098</v>
      </c>
      <c r="C20" s="19">
        <v>0</v>
      </c>
      <c r="D20" s="59">
        <v>44417000</v>
      </c>
      <c r="E20" s="60">
        <v>44417000</v>
      </c>
      <c r="F20" s="60">
        <v>10320132</v>
      </c>
      <c r="G20" s="60">
        <v>6670005</v>
      </c>
      <c r="H20" s="60">
        <v>5791497</v>
      </c>
      <c r="I20" s="60">
        <v>22781634</v>
      </c>
      <c r="J20" s="60">
        <v>3602524</v>
      </c>
      <c r="K20" s="60">
        <v>1981665</v>
      </c>
      <c r="L20" s="60">
        <v>9121963</v>
      </c>
      <c r="M20" s="60">
        <v>14706152</v>
      </c>
      <c r="N20" s="60">
        <v>484915</v>
      </c>
      <c r="O20" s="60">
        <v>1391727</v>
      </c>
      <c r="P20" s="60">
        <v>1833881</v>
      </c>
      <c r="Q20" s="60">
        <v>3710523</v>
      </c>
      <c r="R20" s="60">
        <v>0</v>
      </c>
      <c r="S20" s="60">
        <v>0</v>
      </c>
      <c r="T20" s="60">
        <v>0</v>
      </c>
      <c r="U20" s="60">
        <v>0</v>
      </c>
      <c r="V20" s="60">
        <v>41198309</v>
      </c>
      <c r="W20" s="60">
        <v>44417001</v>
      </c>
      <c r="X20" s="60">
        <v>-3218692</v>
      </c>
      <c r="Y20" s="61">
        <v>-7.25</v>
      </c>
      <c r="Z20" s="62">
        <v>44417000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62338606</v>
      </c>
      <c r="C22" s="86">
        <f>SUM(C19:C21)</f>
        <v>0</v>
      </c>
      <c r="D22" s="87">
        <f aca="true" t="shared" si="3" ref="D22:Z22">SUM(D19:D21)</f>
        <v>50067522</v>
      </c>
      <c r="E22" s="88">
        <f t="shared" si="3"/>
        <v>50067522</v>
      </c>
      <c r="F22" s="88">
        <f t="shared" si="3"/>
        <v>59957052</v>
      </c>
      <c r="G22" s="88">
        <f t="shared" si="3"/>
        <v>-3817016</v>
      </c>
      <c r="H22" s="88">
        <f t="shared" si="3"/>
        <v>-4015559</v>
      </c>
      <c r="I22" s="88">
        <f t="shared" si="3"/>
        <v>52124477</v>
      </c>
      <c r="J22" s="88">
        <f t="shared" si="3"/>
        <v>-9215281</v>
      </c>
      <c r="K22" s="88">
        <f t="shared" si="3"/>
        <v>-11349993</v>
      </c>
      <c r="L22" s="88">
        <f t="shared" si="3"/>
        <v>36898279</v>
      </c>
      <c r="M22" s="88">
        <f t="shared" si="3"/>
        <v>16333005</v>
      </c>
      <c r="N22" s="88">
        <f t="shared" si="3"/>
        <v>-11043801</v>
      </c>
      <c r="O22" s="88">
        <f t="shared" si="3"/>
        <v>-9986220</v>
      </c>
      <c r="P22" s="88">
        <f t="shared" si="3"/>
        <v>20725876</v>
      </c>
      <c r="Q22" s="88">
        <f t="shared" si="3"/>
        <v>-304145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68153337</v>
      </c>
      <c r="W22" s="88">
        <f t="shared" si="3"/>
        <v>78832205</v>
      </c>
      <c r="X22" s="88">
        <f t="shared" si="3"/>
        <v>-10678868</v>
      </c>
      <c r="Y22" s="89">
        <f>+IF(W22&lt;&gt;0,(X22/W22)*100,0)</f>
        <v>-13.546326656726142</v>
      </c>
      <c r="Z22" s="90">
        <f t="shared" si="3"/>
        <v>50067522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62338606</v>
      </c>
      <c r="C24" s="75">
        <f>SUM(C22:C23)</f>
        <v>0</v>
      </c>
      <c r="D24" s="76">
        <f aca="true" t="shared" si="4" ref="D24:Z24">SUM(D22:D23)</f>
        <v>50067522</v>
      </c>
      <c r="E24" s="77">
        <f t="shared" si="4"/>
        <v>50067522</v>
      </c>
      <c r="F24" s="77">
        <f t="shared" si="4"/>
        <v>59957052</v>
      </c>
      <c r="G24" s="77">
        <f t="shared" si="4"/>
        <v>-3817016</v>
      </c>
      <c r="H24" s="77">
        <f t="shared" si="4"/>
        <v>-4015559</v>
      </c>
      <c r="I24" s="77">
        <f t="shared" si="4"/>
        <v>52124477</v>
      </c>
      <c r="J24" s="77">
        <f t="shared" si="4"/>
        <v>-9215281</v>
      </c>
      <c r="K24" s="77">
        <f t="shared" si="4"/>
        <v>-11349993</v>
      </c>
      <c r="L24" s="77">
        <f t="shared" si="4"/>
        <v>36898279</v>
      </c>
      <c r="M24" s="77">
        <f t="shared" si="4"/>
        <v>16333005</v>
      </c>
      <c r="N24" s="77">
        <f t="shared" si="4"/>
        <v>-11043801</v>
      </c>
      <c r="O24" s="77">
        <f t="shared" si="4"/>
        <v>-9986220</v>
      </c>
      <c r="P24" s="77">
        <f t="shared" si="4"/>
        <v>20725876</v>
      </c>
      <c r="Q24" s="77">
        <f t="shared" si="4"/>
        <v>-304145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68153337</v>
      </c>
      <c r="W24" s="77">
        <f t="shared" si="4"/>
        <v>78832205</v>
      </c>
      <c r="X24" s="77">
        <f t="shared" si="4"/>
        <v>-10678868</v>
      </c>
      <c r="Y24" s="78">
        <f>+IF(W24&lt;&gt;0,(X24/W24)*100,0)</f>
        <v>-13.546326656726142</v>
      </c>
      <c r="Z24" s="79">
        <f t="shared" si="4"/>
        <v>50067522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52438182</v>
      </c>
      <c r="C27" s="22">
        <v>0</v>
      </c>
      <c r="D27" s="99">
        <v>54167000</v>
      </c>
      <c r="E27" s="100">
        <v>54167000</v>
      </c>
      <c r="F27" s="100">
        <v>9980577</v>
      </c>
      <c r="G27" s="100">
        <v>5109405</v>
      </c>
      <c r="H27" s="100">
        <v>6072294</v>
      </c>
      <c r="I27" s="100">
        <v>21162276</v>
      </c>
      <c r="J27" s="100">
        <v>3514378</v>
      </c>
      <c r="K27" s="100">
        <v>1738303</v>
      </c>
      <c r="L27" s="100">
        <v>9481327</v>
      </c>
      <c r="M27" s="100">
        <v>14734008</v>
      </c>
      <c r="N27" s="100">
        <v>2601264</v>
      </c>
      <c r="O27" s="100">
        <v>1677304</v>
      </c>
      <c r="P27" s="100">
        <v>1963565</v>
      </c>
      <c r="Q27" s="100">
        <v>6242133</v>
      </c>
      <c r="R27" s="100">
        <v>0</v>
      </c>
      <c r="S27" s="100">
        <v>0</v>
      </c>
      <c r="T27" s="100">
        <v>0</v>
      </c>
      <c r="U27" s="100">
        <v>0</v>
      </c>
      <c r="V27" s="100">
        <v>42138417</v>
      </c>
      <c r="W27" s="100">
        <v>40625250</v>
      </c>
      <c r="X27" s="100">
        <v>1513167</v>
      </c>
      <c r="Y27" s="101">
        <v>3.72</v>
      </c>
      <c r="Z27" s="102">
        <v>54167000</v>
      </c>
    </row>
    <row r="28" spans="1:26" ht="12.75">
      <c r="A28" s="103" t="s">
        <v>46</v>
      </c>
      <c r="B28" s="19">
        <v>48486905</v>
      </c>
      <c r="C28" s="19">
        <v>0</v>
      </c>
      <c r="D28" s="59">
        <v>44417000</v>
      </c>
      <c r="E28" s="60">
        <v>44417000</v>
      </c>
      <c r="F28" s="60">
        <v>8452491</v>
      </c>
      <c r="G28" s="60">
        <v>4939930</v>
      </c>
      <c r="H28" s="60">
        <v>5291694</v>
      </c>
      <c r="I28" s="60">
        <v>18684115</v>
      </c>
      <c r="J28" s="60">
        <v>3383996</v>
      </c>
      <c r="K28" s="60">
        <v>1738303</v>
      </c>
      <c r="L28" s="60">
        <v>9043518</v>
      </c>
      <c r="M28" s="60">
        <v>14165817</v>
      </c>
      <c r="N28" s="60">
        <v>425364</v>
      </c>
      <c r="O28" s="60">
        <v>1225915</v>
      </c>
      <c r="P28" s="60">
        <v>1653740</v>
      </c>
      <c r="Q28" s="60">
        <v>3305019</v>
      </c>
      <c r="R28" s="60">
        <v>0</v>
      </c>
      <c r="S28" s="60">
        <v>0</v>
      </c>
      <c r="T28" s="60">
        <v>0</v>
      </c>
      <c r="U28" s="60">
        <v>0</v>
      </c>
      <c r="V28" s="60">
        <v>36154951</v>
      </c>
      <c r="W28" s="60">
        <v>33312750</v>
      </c>
      <c r="X28" s="60">
        <v>2842201</v>
      </c>
      <c r="Y28" s="61">
        <v>8.53</v>
      </c>
      <c r="Z28" s="62">
        <v>44417000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5950000</v>
      </c>
      <c r="E30" s="60">
        <v>5950000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4462500</v>
      </c>
      <c r="X30" s="60">
        <v>-4462500</v>
      </c>
      <c r="Y30" s="61">
        <v>-100</v>
      </c>
      <c r="Z30" s="62">
        <v>5950000</v>
      </c>
    </row>
    <row r="31" spans="1:26" ht="12.75">
      <c r="A31" s="58" t="s">
        <v>53</v>
      </c>
      <c r="B31" s="19">
        <v>3951277</v>
      </c>
      <c r="C31" s="19">
        <v>0</v>
      </c>
      <c r="D31" s="59">
        <v>3800000</v>
      </c>
      <c r="E31" s="60">
        <v>3800000</v>
      </c>
      <c r="F31" s="60">
        <v>1528085</v>
      </c>
      <c r="G31" s="60">
        <v>169474</v>
      </c>
      <c r="H31" s="60">
        <v>780600</v>
      </c>
      <c r="I31" s="60">
        <v>2478159</v>
      </c>
      <c r="J31" s="60">
        <v>130383</v>
      </c>
      <c r="K31" s="60">
        <v>0</v>
      </c>
      <c r="L31" s="60">
        <v>437809</v>
      </c>
      <c r="M31" s="60">
        <v>568192</v>
      </c>
      <c r="N31" s="60">
        <v>2175900</v>
      </c>
      <c r="O31" s="60">
        <v>451389</v>
      </c>
      <c r="P31" s="60">
        <v>309825</v>
      </c>
      <c r="Q31" s="60">
        <v>2937114</v>
      </c>
      <c r="R31" s="60">
        <v>0</v>
      </c>
      <c r="S31" s="60">
        <v>0</v>
      </c>
      <c r="T31" s="60">
        <v>0</v>
      </c>
      <c r="U31" s="60">
        <v>0</v>
      </c>
      <c r="V31" s="60">
        <v>5983465</v>
      </c>
      <c r="W31" s="60">
        <v>2850000</v>
      </c>
      <c r="X31" s="60">
        <v>3133465</v>
      </c>
      <c r="Y31" s="61">
        <v>109.95</v>
      </c>
      <c r="Z31" s="62">
        <v>3800000</v>
      </c>
    </row>
    <row r="32" spans="1:26" ht="12.75">
      <c r="A32" s="70" t="s">
        <v>54</v>
      </c>
      <c r="B32" s="22">
        <f>SUM(B28:B31)</f>
        <v>52438182</v>
      </c>
      <c r="C32" s="22">
        <f>SUM(C28:C31)</f>
        <v>0</v>
      </c>
      <c r="D32" s="99">
        <f aca="true" t="shared" si="5" ref="D32:Z32">SUM(D28:D31)</f>
        <v>54167000</v>
      </c>
      <c r="E32" s="100">
        <f t="shared" si="5"/>
        <v>54167000</v>
      </c>
      <c r="F32" s="100">
        <f t="shared" si="5"/>
        <v>9980576</v>
      </c>
      <c r="G32" s="100">
        <f t="shared" si="5"/>
        <v>5109404</v>
      </c>
      <c r="H32" s="100">
        <f t="shared" si="5"/>
        <v>6072294</v>
      </c>
      <c r="I32" s="100">
        <f t="shared" si="5"/>
        <v>21162274</v>
      </c>
      <c r="J32" s="100">
        <f t="shared" si="5"/>
        <v>3514379</v>
      </c>
      <c r="K32" s="100">
        <f t="shared" si="5"/>
        <v>1738303</v>
      </c>
      <c r="L32" s="100">
        <f t="shared" si="5"/>
        <v>9481327</v>
      </c>
      <c r="M32" s="100">
        <f t="shared" si="5"/>
        <v>14734009</v>
      </c>
      <c r="N32" s="100">
        <f t="shared" si="5"/>
        <v>2601264</v>
      </c>
      <c r="O32" s="100">
        <f t="shared" si="5"/>
        <v>1677304</v>
      </c>
      <c r="P32" s="100">
        <f t="shared" si="5"/>
        <v>1963565</v>
      </c>
      <c r="Q32" s="100">
        <f t="shared" si="5"/>
        <v>6242133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42138416</v>
      </c>
      <c r="W32" s="100">
        <f t="shared" si="5"/>
        <v>40625250</v>
      </c>
      <c r="X32" s="100">
        <f t="shared" si="5"/>
        <v>1513166</v>
      </c>
      <c r="Y32" s="101">
        <f>+IF(W32&lt;&gt;0,(X32/W32)*100,0)</f>
        <v>3.7246933865022367</v>
      </c>
      <c r="Z32" s="102">
        <f t="shared" si="5"/>
        <v>54167000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33293025</v>
      </c>
      <c r="C35" s="19">
        <v>0</v>
      </c>
      <c r="D35" s="59">
        <v>40766270</v>
      </c>
      <c r="E35" s="60">
        <v>40766270</v>
      </c>
      <c r="F35" s="60">
        <v>77802551</v>
      </c>
      <c r="G35" s="60">
        <v>77802551</v>
      </c>
      <c r="H35" s="60">
        <v>51878502</v>
      </c>
      <c r="I35" s="60">
        <v>51878502</v>
      </c>
      <c r="J35" s="60">
        <v>51878502</v>
      </c>
      <c r="K35" s="60">
        <v>51878502</v>
      </c>
      <c r="L35" s="60">
        <v>64625239</v>
      </c>
      <c r="M35" s="60">
        <v>64625239</v>
      </c>
      <c r="N35" s="60">
        <v>64625239</v>
      </c>
      <c r="O35" s="60">
        <v>64625239</v>
      </c>
      <c r="P35" s="60">
        <v>64625239</v>
      </c>
      <c r="Q35" s="60">
        <v>64625239</v>
      </c>
      <c r="R35" s="60">
        <v>0</v>
      </c>
      <c r="S35" s="60">
        <v>0</v>
      </c>
      <c r="T35" s="60">
        <v>0</v>
      </c>
      <c r="U35" s="60">
        <v>0</v>
      </c>
      <c r="V35" s="60">
        <v>64625239</v>
      </c>
      <c r="W35" s="60">
        <v>30574703</v>
      </c>
      <c r="X35" s="60">
        <v>34050536</v>
      </c>
      <c r="Y35" s="61">
        <v>111.37</v>
      </c>
      <c r="Z35" s="62">
        <v>40766270</v>
      </c>
    </row>
    <row r="36" spans="1:26" ht="12.75">
      <c r="A36" s="58" t="s">
        <v>57</v>
      </c>
      <c r="B36" s="19">
        <v>297421008</v>
      </c>
      <c r="C36" s="19">
        <v>0</v>
      </c>
      <c r="D36" s="59">
        <v>348331642</v>
      </c>
      <c r="E36" s="60">
        <v>348331642</v>
      </c>
      <c r="F36" s="60">
        <v>305968856</v>
      </c>
      <c r="G36" s="60">
        <v>305968856</v>
      </c>
      <c r="H36" s="60">
        <v>315399699</v>
      </c>
      <c r="I36" s="60">
        <v>315399699</v>
      </c>
      <c r="J36" s="60">
        <v>315399699</v>
      </c>
      <c r="K36" s="60">
        <v>315399699</v>
      </c>
      <c r="L36" s="60">
        <v>326773674</v>
      </c>
      <c r="M36" s="60">
        <v>326773674</v>
      </c>
      <c r="N36" s="60">
        <v>326773674</v>
      </c>
      <c r="O36" s="60">
        <v>326773674</v>
      </c>
      <c r="P36" s="60">
        <v>326773674</v>
      </c>
      <c r="Q36" s="60">
        <v>326773674</v>
      </c>
      <c r="R36" s="60">
        <v>0</v>
      </c>
      <c r="S36" s="60">
        <v>0</v>
      </c>
      <c r="T36" s="60">
        <v>0</v>
      </c>
      <c r="U36" s="60">
        <v>0</v>
      </c>
      <c r="V36" s="60">
        <v>326773674</v>
      </c>
      <c r="W36" s="60">
        <v>261248732</v>
      </c>
      <c r="X36" s="60">
        <v>65524942</v>
      </c>
      <c r="Y36" s="61">
        <v>25.08</v>
      </c>
      <c r="Z36" s="62">
        <v>348331642</v>
      </c>
    </row>
    <row r="37" spans="1:26" ht="12.75">
      <c r="A37" s="58" t="s">
        <v>58</v>
      </c>
      <c r="B37" s="19">
        <v>16507646</v>
      </c>
      <c r="C37" s="19">
        <v>0</v>
      </c>
      <c r="D37" s="59">
        <v>17368330</v>
      </c>
      <c r="E37" s="60">
        <v>17368330</v>
      </c>
      <c r="F37" s="60">
        <v>19088929</v>
      </c>
      <c r="G37" s="60">
        <v>19088929</v>
      </c>
      <c r="H37" s="60">
        <v>13029900</v>
      </c>
      <c r="I37" s="60">
        <v>13029900</v>
      </c>
      <c r="J37" s="60">
        <v>13029900</v>
      </c>
      <c r="K37" s="60">
        <v>13029900</v>
      </c>
      <c r="L37" s="60">
        <v>15954317</v>
      </c>
      <c r="M37" s="60">
        <v>15954317</v>
      </c>
      <c r="N37" s="60">
        <v>15954317</v>
      </c>
      <c r="O37" s="60">
        <v>15954317</v>
      </c>
      <c r="P37" s="60">
        <v>15954317</v>
      </c>
      <c r="Q37" s="60">
        <v>15954317</v>
      </c>
      <c r="R37" s="60">
        <v>0</v>
      </c>
      <c r="S37" s="60">
        <v>0</v>
      </c>
      <c r="T37" s="60">
        <v>0</v>
      </c>
      <c r="U37" s="60">
        <v>0</v>
      </c>
      <c r="V37" s="60">
        <v>15954317</v>
      </c>
      <c r="W37" s="60">
        <v>13026248</v>
      </c>
      <c r="X37" s="60">
        <v>2928069</v>
      </c>
      <c r="Y37" s="61">
        <v>22.48</v>
      </c>
      <c r="Z37" s="62">
        <v>17368330</v>
      </c>
    </row>
    <row r="38" spans="1:26" ht="12.75">
      <c r="A38" s="58" t="s">
        <v>59</v>
      </c>
      <c r="B38" s="19">
        <v>9385332</v>
      </c>
      <c r="C38" s="19">
        <v>0</v>
      </c>
      <c r="D38" s="59">
        <v>10578197</v>
      </c>
      <c r="E38" s="60">
        <v>10578197</v>
      </c>
      <c r="F38" s="60">
        <v>9385332</v>
      </c>
      <c r="G38" s="60">
        <v>9385332</v>
      </c>
      <c r="H38" s="60">
        <v>9385332</v>
      </c>
      <c r="I38" s="60">
        <v>9385332</v>
      </c>
      <c r="J38" s="60">
        <v>9385332</v>
      </c>
      <c r="K38" s="60">
        <v>9385332</v>
      </c>
      <c r="L38" s="60">
        <v>9385332</v>
      </c>
      <c r="M38" s="60">
        <v>9385332</v>
      </c>
      <c r="N38" s="60">
        <v>9385332</v>
      </c>
      <c r="O38" s="60">
        <v>9385332</v>
      </c>
      <c r="P38" s="60">
        <v>9385332</v>
      </c>
      <c r="Q38" s="60">
        <v>9385332</v>
      </c>
      <c r="R38" s="60">
        <v>0</v>
      </c>
      <c r="S38" s="60">
        <v>0</v>
      </c>
      <c r="T38" s="60">
        <v>0</v>
      </c>
      <c r="U38" s="60">
        <v>0</v>
      </c>
      <c r="V38" s="60">
        <v>9385332</v>
      </c>
      <c r="W38" s="60">
        <v>7933648</v>
      </c>
      <c r="X38" s="60">
        <v>1451684</v>
      </c>
      <c r="Y38" s="61">
        <v>18.3</v>
      </c>
      <c r="Z38" s="62">
        <v>10578197</v>
      </c>
    </row>
    <row r="39" spans="1:26" ht="12.75">
      <c r="A39" s="58" t="s">
        <v>60</v>
      </c>
      <c r="B39" s="19">
        <v>304821055</v>
      </c>
      <c r="C39" s="19">
        <v>0</v>
      </c>
      <c r="D39" s="59">
        <v>361151385</v>
      </c>
      <c r="E39" s="60">
        <v>361151385</v>
      </c>
      <c r="F39" s="60">
        <v>355297146</v>
      </c>
      <c r="G39" s="60">
        <v>355297146</v>
      </c>
      <c r="H39" s="60">
        <v>344862969</v>
      </c>
      <c r="I39" s="60">
        <v>344862969</v>
      </c>
      <c r="J39" s="60">
        <v>344862969</v>
      </c>
      <c r="K39" s="60">
        <v>344862969</v>
      </c>
      <c r="L39" s="60">
        <v>366059264</v>
      </c>
      <c r="M39" s="60">
        <v>366059264</v>
      </c>
      <c r="N39" s="60">
        <v>366059264</v>
      </c>
      <c r="O39" s="60">
        <v>366059264</v>
      </c>
      <c r="P39" s="60">
        <v>366059264</v>
      </c>
      <c r="Q39" s="60">
        <v>366059264</v>
      </c>
      <c r="R39" s="60">
        <v>0</v>
      </c>
      <c r="S39" s="60">
        <v>0</v>
      </c>
      <c r="T39" s="60">
        <v>0</v>
      </c>
      <c r="U39" s="60">
        <v>0</v>
      </c>
      <c r="V39" s="60">
        <v>366059264</v>
      </c>
      <c r="W39" s="60">
        <v>270863539</v>
      </c>
      <c r="X39" s="60">
        <v>95195725</v>
      </c>
      <c r="Y39" s="61">
        <v>35.15</v>
      </c>
      <c r="Z39" s="62">
        <v>361151385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40908326</v>
      </c>
      <c r="C42" s="19">
        <v>0</v>
      </c>
      <c r="D42" s="59">
        <v>53710847</v>
      </c>
      <c r="E42" s="60">
        <v>53710847</v>
      </c>
      <c r="F42" s="60">
        <v>59132811</v>
      </c>
      <c r="G42" s="60">
        <v>-8082761</v>
      </c>
      <c r="H42" s="60">
        <v>-10690058</v>
      </c>
      <c r="I42" s="60">
        <v>40359992</v>
      </c>
      <c r="J42" s="60">
        <v>-5128136</v>
      </c>
      <c r="K42" s="60">
        <v>-12955877</v>
      </c>
      <c r="L42" s="60">
        <v>44799620</v>
      </c>
      <c r="M42" s="60">
        <v>26715607</v>
      </c>
      <c r="N42" s="60">
        <v>-9818610</v>
      </c>
      <c r="O42" s="60">
        <v>-8800868</v>
      </c>
      <c r="P42" s="60">
        <v>25999757</v>
      </c>
      <c r="Q42" s="60">
        <v>7380279</v>
      </c>
      <c r="R42" s="60">
        <v>0</v>
      </c>
      <c r="S42" s="60">
        <v>0</v>
      </c>
      <c r="T42" s="60">
        <v>0</v>
      </c>
      <c r="U42" s="60">
        <v>0</v>
      </c>
      <c r="V42" s="60">
        <v>74455878</v>
      </c>
      <c r="W42" s="60">
        <v>43584696</v>
      </c>
      <c r="X42" s="60">
        <v>30871182</v>
      </c>
      <c r="Y42" s="61">
        <v>70.83</v>
      </c>
      <c r="Z42" s="62">
        <v>53710847</v>
      </c>
    </row>
    <row r="43" spans="1:26" ht="12.75">
      <c r="A43" s="58" t="s">
        <v>63</v>
      </c>
      <c r="B43" s="19">
        <v>-49547333</v>
      </c>
      <c r="C43" s="19">
        <v>0</v>
      </c>
      <c r="D43" s="59">
        <v>-53844687</v>
      </c>
      <c r="E43" s="60">
        <v>-53844687</v>
      </c>
      <c r="F43" s="60">
        <v>-8959373</v>
      </c>
      <c r="G43" s="60">
        <v>-5740034</v>
      </c>
      <c r="H43" s="60">
        <v>-7017950</v>
      </c>
      <c r="I43" s="60">
        <v>-21717357</v>
      </c>
      <c r="J43" s="60">
        <v>-3994642</v>
      </c>
      <c r="K43" s="60">
        <v>2775714</v>
      </c>
      <c r="L43" s="60">
        <v>-9630542</v>
      </c>
      <c r="M43" s="60">
        <v>-10849470</v>
      </c>
      <c r="N43" s="60">
        <v>-3913698</v>
      </c>
      <c r="O43" s="60">
        <v>-872275</v>
      </c>
      <c r="P43" s="60">
        <v>-1872481</v>
      </c>
      <c r="Q43" s="60">
        <v>-6658454</v>
      </c>
      <c r="R43" s="60">
        <v>0</v>
      </c>
      <c r="S43" s="60">
        <v>0</v>
      </c>
      <c r="T43" s="60">
        <v>0</v>
      </c>
      <c r="U43" s="60">
        <v>0</v>
      </c>
      <c r="V43" s="60">
        <v>-39225281</v>
      </c>
      <c r="W43" s="60">
        <v>-40383756</v>
      </c>
      <c r="X43" s="60">
        <v>1158475</v>
      </c>
      <c r="Y43" s="61">
        <v>-2.87</v>
      </c>
      <c r="Z43" s="62">
        <v>-53844687</v>
      </c>
    </row>
    <row r="44" spans="1:26" ht="12.75">
      <c r="A44" s="58" t="s">
        <v>64</v>
      </c>
      <c r="B44" s="19">
        <v>-492934</v>
      </c>
      <c r="C44" s="19">
        <v>0</v>
      </c>
      <c r="D44" s="59">
        <v>4426267</v>
      </c>
      <c r="E44" s="60">
        <v>4426267</v>
      </c>
      <c r="F44" s="60">
        <v>-26852</v>
      </c>
      <c r="G44" s="60">
        <v>-27066</v>
      </c>
      <c r="H44" s="60">
        <v>0</v>
      </c>
      <c r="I44" s="60">
        <v>-53918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-53918</v>
      </c>
      <c r="W44" s="60">
        <v>3319497</v>
      </c>
      <c r="X44" s="60">
        <v>-3373415</v>
      </c>
      <c r="Y44" s="61">
        <v>-101.62</v>
      </c>
      <c r="Z44" s="62">
        <v>4426267</v>
      </c>
    </row>
    <row r="45" spans="1:26" ht="12.75">
      <c r="A45" s="70" t="s">
        <v>65</v>
      </c>
      <c r="B45" s="22">
        <v>6545788</v>
      </c>
      <c r="C45" s="22">
        <v>0</v>
      </c>
      <c r="D45" s="99">
        <v>15775133</v>
      </c>
      <c r="E45" s="100">
        <v>15775133</v>
      </c>
      <c r="F45" s="100">
        <v>56655296</v>
      </c>
      <c r="G45" s="100">
        <v>42805435</v>
      </c>
      <c r="H45" s="100">
        <v>25097427</v>
      </c>
      <c r="I45" s="100">
        <v>25097427</v>
      </c>
      <c r="J45" s="100">
        <v>15974649</v>
      </c>
      <c r="K45" s="100">
        <v>5794486</v>
      </c>
      <c r="L45" s="100">
        <v>40963564</v>
      </c>
      <c r="M45" s="100">
        <v>40963564</v>
      </c>
      <c r="N45" s="100">
        <v>27231256</v>
      </c>
      <c r="O45" s="100">
        <v>17558113</v>
      </c>
      <c r="P45" s="100">
        <v>41685389</v>
      </c>
      <c r="Q45" s="100">
        <v>41685389</v>
      </c>
      <c r="R45" s="100">
        <v>0</v>
      </c>
      <c r="S45" s="100">
        <v>0</v>
      </c>
      <c r="T45" s="100">
        <v>0</v>
      </c>
      <c r="U45" s="100">
        <v>0</v>
      </c>
      <c r="V45" s="100">
        <v>41685389</v>
      </c>
      <c r="W45" s="100">
        <v>18003143</v>
      </c>
      <c r="X45" s="100">
        <v>23682246</v>
      </c>
      <c r="Y45" s="101">
        <v>131.55</v>
      </c>
      <c r="Z45" s="102">
        <v>15775133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16665</v>
      </c>
      <c r="C49" s="52">
        <v>0</v>
      </c>
      <c r="D49" s="129">
        <v>509085</v>
      </c>
      <c r="E49" s="54">
        <v>-437662</v>
      </c>
      <c r="F49" s="54">
        <v>0</v>
      </c>
      <c r="G49" s="54">
        <v>0</v>
      </c>
      <c r="H49" s="54">
        <v>0</v>
      </c>
      <c r="I49" s="54">
        <v>-1052854</v>
      </c>
      <c r="J49" s="54">
        <v>0</v>
      </c>
      <c r="K49" s="54">
        <v>0</v>
      </c>
      <c r="L49" s="54">
        <v>0</v>
      </c>
      <c r="M49" s="54">
        <v>-13197</v>
      </c>
      <c r="N49" s="54">
        <v>0</v>
      </c>
      <c r="O49" s="54">
        <v>0</v>
      </c>
      <c r="P49" s="54">
        <v>0</v>
      </c>
      <c r="Q49" s="54">
        <v>-3184446</v>
      </c>
      <c r="R49" s="54">
        <v>0</v>
      </c>
      <c r="S49" s="54">
        <v>0</v>
      </c>
      <c r="T49" s="54">
        <v>0</v>
      </c>
      <c r="U49" s="54">
        <v>0</v>
      </c>
      <c r="V49" s="54">
        <v>918699</v>
      </c>
      <c r="W49" s="54">
        <v>42820433</v>
      </c>
      <c r="X49" s="54">
        <v>39576723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1732508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1069513</v>
      </c>
      <c r="X51" s="54">
        <v>2802021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64.02638651023359</v>
      </c>
      <c r="C58" s="5">
        <f>IF(C67=0,0,+(C76/C67)*100)</f>
        <v>0</v>
      </c>
      <c r="D58" s="6">
        <f aca="true" t="shared" si="6" ref="D58:Z58">IF(D67=0,0,+(D76/D67)*100)</f>
        <v>68.42517314009035</v>
      </c>
      <c r="E58" s="7">
        <f t="shared" si="6"/>
        <v>68.42517314009035</v>
      </c>
      <c r="F58" s="7">
        <f t="shared" si="6"/>
        <v>6.575177583082681</v>
      </c>
      <c r="G58" s="7">
        <f t="shared" si="6"/>
        <v>59.24858220214192</v>
      </c>
      <c r="H58" s="7">
        <f t="shared" si="6"/>
        <v>49.84713374836188</v>
      </c>
      <c r="I58" s="7">
        <f t="shared" si="6"/>
        <v>15.360522775297339</v>
      </c>
      <c r="J58" s="7">
        <f t="shared" si="6"/>
        <v>461.4020547244638</v>
      </c>
      <c r="K58" s="7">
        <f t="shared" si="6"/>
        <v>122.7388453749728</v>
      </c>
      <c r="L58" s="7">
        <f t="shared" si="6"/>
        <v>240.26480728356012</v>
      </c>
      <c r="M58" s="7">
        <f t="shared" si="6"/>
        <v>274.3018679666324</v>
      </c>
      <c r="N58" s="7">
        <f t="shared" si="6"/>
        <v>170.86491479843275</v>
      </c>
      <c r="O58" s="7">
        <f t="shared" si="6"/>
        <v>67.77684966321289</v>
      </c>
      <c r="P58" s="7">
        <f t="shared" si="6"/>
        <v>121.8698064018449</v>
      </c>
      <c r="Q58" s="7">
        <f t="shared" si="6"/>
        <v>120.08388230385039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72.531398375971</v>
      </c>
      <c r="W58" s="7">
        <f t="shared" si="6"/>
        <v>68.42357572314639</v>
      </c>
      <c r="X58" s="7">
        <f t="shared" si="6"/>
        <v>0</v>
      </c>
      <c r="Y58" s="7">
        <f t="shared" si="6"/>
        <v>0</v>
      </c>
      <c r="Z58" s="8">
        <f t="shared" si="6"/>
        <v>68.42517314009035</v>
      </c>
    </row>
    <row r="59" spans="1:26" ht="12.75">
      <c r="A59" s="37" t="s">
        <v>31</v>
      </c>
      <c r="B59" s="9">
        <f aca="true" t="shared" si="7" ref="B59:Z66">IF(B68=0,0,+(B77/B68)*100)</f>
        <v>77.3936497148551</v>
      </c>
      <c r="C59" s="9">
        <f t="shared" si="7"/>
        <v>0</v>
      </c>
      <c r="D59" s="2">
        <f t="shared" si="7"/>
        <v>70.00002053608641</v>
      </c>
      <c r="E59" s="10">
        <f t="shared" si="7"/>
        <v>70.00002053608641</v>
      </c>
      <c r="F59" s="10">
        <f t="shared" si="7"/>
        <v>6.123208146279002</v>
      </c>
      <c r="G59" s="10">
        <f t="shared" si="7"/>
        <v>64.33171565485456</v>
      </c>
      <c r="H59" s="10">
        <f t="shared" si="7"/>
        <v>53.326538528823406</v>
      </c>
      <c r="I59" s="10">
        <f t="shared" si="7"/>
        <v>14.856604274314305</v>
      </c>
      <c r="J59" s="10">
        <f t="shared" si="7"/>
        <v>534.4011105711811</v>
      </c>
      <c r="K59" s="10">
        <f t="shared" si="7"/>
        <v>135.7618405113407</v>
      </c>
      <c r="L59" s="10">
        <f t="shared" si="7"/>
        <v>275.09503924677705</v>
      </c>
      <c r="M59" s="10">
        <f t="shared" si="7"/>
        <v>314.39398523725487</v>
      </c>
      <c r="N59" s="10">
        <f t="shared" si="7"/>
        <v>191.7664106543437</v>
      </c>
      <c r="O59" s="10">
        <f t="shared" si="7"/>
        <v>73.22563067434706</v>
      </c>
      <c r="P59" s="10">
        <f t="shared" si="7"/>
        <v>134.66806244121915</v>
      </c>
      <c r="Q59" s="10">
        <f t="shared" si="7"/>
        <v>133.09132933913202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74.92282646438773</v>
      </c>
      <c r="W59" s="10">
        <f t="shared" si="7"/>
        <v>69.99857299802798</v>
      </c>
      <c r="X59" s="10">
        <f t="shared" si="7"/>
        <v>0</v>
      </c>
      <c r="Y59" s="10">
        <f t="shared" si="7"/>
        <v>0</v>
      </c>
      <c r="Z59" s="11">
        <f t="shared" si="7"/>
        <v>70.00002053608641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49.99974855629405</v>
      </c>
      <c r="E60" s="13">
        <f t="shared" si="7"/>
        <v>49.99974855629405</v>
      </c>
      <c r="F60" s="13">
        <f t="shared" si="7"/>
        <v>37.95915826173577</v>
      </c>
      <c r="G60" s="13">
        <f t="shared" si="7"/>
        <v>29.12051210687448</v>
      </c>
      <c r="H60" s="13">
        <f t="shared" si="7"/>
        <v>21.200946284441972</v>
      </c>
      <c r="I60" s="13">
        <f t="shared" si="7"/>
        <v>29.443423349182176</v>
      </c>
      <c r="J60" s="13">
        <f t="shared" si="7"/>
        <v>52.70943501252435</v>
      </c>
      <c r="K60" s="13">
        <f t="shared" si="7"/>
        <v>49.13373225716671</v>
      </c>
      <c r="L60" s="13">
        <f t="shared" si="7"/>
        <v>43.406623991093795</v>
      </c>
      <c r="M60" s="13">
        <f t="shared" si="7"/>
        <v>48.416597086928284</v>
      </c>
      <c r="N60" s="13">
        <f t="shared" si="7"/>
        <v>53.54021708878375</v>
      </c>
      <c r="O60" s="13">
        <f t="shared" si="7"/>
        <v>36.92045137921426</v>
      </c>
      <c r="P60" s="13">
        <f t="shared" si="7"/>
        <v>46.66754606423305</v>
      </c>
      <c r="Q60" s="13">
        <f t="shared" si="7"/>
        <v>45.71337157271434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41.184077572701234</v>
      </c>
      <c r="W60" s="13">
        <f t="shared" si="7"/>
        <v>49.999664805218316</v>
      </c>
      <c r="X60" s="13">
        <f t="shared" si="7"/>
        <v>0</v>
      </c>
      <c r="Y60" s="13">
        <f t="shared" si="7"/>
        <v>0</v>
      </c>
      <c r="Z60" s="14">
        <f t="shared" si="7"/>
        <v>49.99974855629405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49.99974855629405</v>
      </c>
      <c r="E64" s="13">
        <f t="shared" si="7"/>
        <v>49.99974855629405</v>
      </c>
      <c r="F64" s="13">
        <f t="shared" si="7"/>
        <v>37.95915826173577</v>
      </c>
      <c r="G64" s="13">
        <f t="shared" si="7"/>
        <v>29.12051210687448</v>
      </c>
      <c r="H64" s="13">
        <f t="shared" si="7"/>
        <v>21.200946284441972</v>
      </c>
      <c r="I64" s="13">
        <f t="shared" si="7"/>
        <v>29.443423349182176</v>
      </c>
      <c r="J64" s="13">
        <f t="shared" si="7"/>
        <v>52.70943501252435</v>
      </c>
      <c r="K64" s="13">
        <f t="shared" si="7"/>
        <v>49.13373225716671</v>
      </c>
      <c r="L64" s="13">
        <f t="shared" si="7"/>
        <v>43.406623991093795</v>
      </c>
      <c r="M64" s="13">
        <f t="shared" si="7"/>
        <v>48.416597086928284</v>
      </c>
      <c r="N64" s="13">
        <f t="shared" si="7"/>
        <v>53.54021708878375</v>
      </c>
      <c r="O64" s="13">
        <f t="shared" si="7"/>
        <v>36.92045137921426</v>
      </c>
      <c r="P64" s="13">
        <f t="shared" si="7"/>
        <v>46.66754606423305</v>
      </c>
      <c r="Q64" s="13">
        <f t="shared" si="7"/>
        <v>45.71337157271434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41.184077572701234</v>
      </c>
      <c r="W64" s="13">
        <f t="shared" si="7"/>
        <v>49.999664805218316</v>
      </c>
      <c r="X64" s="13">
        <f t="shared" si="7"/>
        <v>0</v>
      </c>
      <c r="Y64" s="13">
        <f t="shared" si="7"/>
        <v>0</v>
      </c>
      <c r="Z64" s="14">
        <f t="shared" si="7"/>
        <v>49.99974855629405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22036260</v>
      </c>
      <c r="C67" s="24"/>
      <c r="D67" s="25">
        <v>22728416</v>
      </c>
      <c r="E67" s="26">
        <v>22728416</v>
      </c>
      <c r="F67" s="26">
        <v>10182417</v>
      </c>
      <c r="G67" s="26">
        <v>995558</v>
      </c>
      <c r="H67" s="26">
        <v>1326977</v>
      </c>
      <c r="I67" s="26">
        <v>12504952</v>
      </c>
      <c r="J67" s="26">
        <v>948351</v>
      </c>
      <c r="K67" s="26">
        <v>956016</v>
      </c>
      <c r="L67" s="26">
        <v>956016</v>
      </c>
      <c r="M67" s="26">
        <v>2860383</v>
      </c>
      <c r="N67" s="26">
        <v>950452</v>
      </c>
      <c r="O67" s="26">
        <v>956539</v>
      </c>
      <c r="P67" s="26">
        <v>990402</v>
      </c>
      <c r="Q67" s="26">
        <v>2897393</v>
      </c>
      <c r="R67" s="26"/>
      <c r="S67" s="26"/>
      <c r="T67" s="26"/>
      <c r="U67" s="26"/>
      <c r="V67" s="26">
        <v>18262728</v>
      </c>
      <c r="W67" s="26">
        <v>17046756</v>
      </c>
      <c r="X67" s="26"/>
      <c r="Y67" s="25"/>
      <c r="Z67" s="27">
        <v>22728416</v>
      </c>
    </row>
    <row r="68" spans="1:26" ht="12.75" hidden="1">
      <c r="A68" s="37" t="s">
        <v>31</v>
      </c>
      <c r="B68" s="19">
        <v>18230205</v>
      </c>
      <c r="C68" s="19"/>
      <c r="D68" s="20">
        <v>20938751</v>
      </c>
      <c r="E68" s="21">
        <v>20938751</v>
      </c>
      <c r="F68" s="21">
        <v>10037859</v>
      </c>
      <c r="G68" s="21">
        <v>851838</v>
      </c>
      <c r="H68" s="21">
        <v>1183257</v>
      </c>
      <c r="I68" s="21">
        <v>12072954</v>
      </c>
      <c r="J68" s="21">
        <v>804631</v>
      </c>
      <c r="K68" s="21">
        <v>812296</v>
      </c>
      <c r="L68" s="21">
        <v>812296</v>
      </c>
      <c r="M68" s="21">
        <v>2429223</v>
      </c>
      <c r="N68" s="21">
        <v>806732</v>
      </c>
      <c r="O68" s="21">
        <v>812979</v>
      </c>
      <c r="P68" s="21">
        <v>846364</v>
      </c>
      <c r="Q68" s="21">
        <v>2466075</v>
      </c>
      <c r="R68" s="21"/>
      <c r="S68" s="21"/>
      <c r="T68" s="21"/>
      <c r="U68" s="21"/>
      <c r="V68" s="21">
        <v>16968252</v>
      </c>
      <c r="W68" s="21">
        <v>15704253</v>
      </c>
      <c r="X68" s="21"/>
      <c r="Y68" s="20"/>
      <c r="Z68" s="23">
        <v>20938751</v>
      </c>
    </row>
    <row r="69" spans="1:26" ht="12.75" hidden="1">
      <c r="A69" s="38" t="s">
        <v>32</v>
      </c>
      <c r="B69" s="19">
        <v>1685461</v>
      </c>
      <c r="C69" s="19"/>
      <c r="D69" s="20">
        <v>1789665</v>
      </c>
      <c r="E69" s="21">
        <v>1789665</v>
      </c>
      <c r="F69" s="21">
        <v>144558</v>
      </c>
      <c r="G69" s="21">
        <v>143720</v>
      </c>
      <c r="H69" s="21">
        <v>143720</v>
      </c>
      <c r="I69" s="21">
        <v>431998</v>
      </c>
      <c r="J69" s="21">
        <v>143720</v>
      </c>
      <c r="K69" s="21">
        <v>143720</v>
      </c>
      <c r="L69" s="21">
        <v>143720</v>
      </c>
      <c r="M69" s="21">
        <v>431160</v>
      </c>
      <c r="N69" s="21">
        <v>143720</v>
      </c>
      <c r="O69" s="21">
        <v>143560</v>
      </c>
      <c r="P69" s="21">
        <v>144038</v>
      </c>
      <c r="Q69" s="21">
        <v>431318</v>
      </c>
      <c r="R69" s="21"/>
      <c r="S69" s="21"/>
      <c r="T69" s="21"/>
      <c r="U69" s="21"/>
      <c r="V69" s="21">
        <v>1294476</v>
      </c>
      <c r="W69" s="21">
        <v>1342503</v>
      </c>
      <c r="X69" s="21"/>
      <c r="Y69" s="20"/>
      <c r="Z69" s="23">
        <v>1789665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1685461</v>
      </c>
      <c r="C73" s="19"/>
      <c r="D73" s="20">
        <v>1789665</v>
      </c>
      <c r="E73" s="21">
        <v>1789665</v>
      </c>
      <c r="F73" s="21">
        <v>144558</v>
      </c>
      <c r="G73" s="21">
        <v>143720</v>
      </c>
      <c r="H73" s="21">
        <v>143720</v>
      </c>
      <c r="I73" s="21">
        <v>431998</v>
      </c>
      <c r="J73" s="21">
        <v>143720</v>
      </c>
      <c r="K73" s="21">
        <v>143720</v>
      </c>
      <c r="L73" s="21">
        <v>143720</v>
      </c>
      <c r="M73" s="21">
        <v>431160</v>
      </c>
      <c r="N73" s="21">
        <v>143720</v>
      </c>
      <c r="O73" s="21">
        <v>143560</v>
      </c>
      <c r="P73" s="21">
        <v>144038</v>
      </c>
      <c r="Q73" s="21">
        <v>431318</v>
      </c>
      <c r="R73" s="21"/>
      <c r="S73" s="21"/>
      <c r="T73" s="21"/>
      <c r="U73" s="21"/>
      <c r="V73" s="21">
        <v>1294476</v>
      </c>
      <c r="W73" s="21">
        <v>1342503</v>
      </c>
      <c r="X73" s="21"/>
      <c r="Y73" s="20"/>
      <c r="Z73" s="23">
        <v>1789665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2120594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14109021</v>
      </c>
      <c r="C76" s="32"/>
      <c r="D76" s="33">
        <v>15551958</v>
      </c>
      <c r="E76" s="34">
        <v>15551958</v>
      </c>
      <c r="F76" s="34">
        <v>669512</v>
      </c>
      <c r="G76" s="34">
        <v>589854</v>
      </c>
      <c r="H76" s="34">
        <v>661460</v>
      </c>
      <c r="I76" s="34">
        <v>1920826</v>
      </c>
      <c r="J76" s="34">
        <v>4375711</v>
      </c>
      <c r="K76" s="34">
        <v>1173403</v>
      </c>
      <c r="L76" s="34">
        <v>2296970</v>
      </c>
      <c r="M76" s="34">
        <v>7846084</v>
      </c>
      <c r="N76" s="34">
        <v>1623989</v>
      </c>
      <c r="O76" s="34">
        <v>648312</v>
      </c>
      <c r="P76" s="34">
        <v>1207001</v>
      </c>
      <c r="Q76" s="34">
        <v>3479302</v>
      </c>
      <c r="R76" s="34"/>
      <c r="S76" s="34"/>
      <c r="T76" s="34"/>
      <c r="U76" s="34"/>
      <c r="V76" s="34">
        <v>13246212</v>
      </c>
      <c r="W76" s="34">
        <v>11664000</v>
      </c>
      <c r="X76" s="34"/>
      <c r="Y76" s="33"/>
      <c r="Z76" s="35">
        <v>15551958</v>
      </c>
    </row>
    <row r="77" spans="1:26" ht="12.75" hidden="1">
      <c r="A77" s="37" t="s">
        <v>31</v>
      </c>
      <c r="B77" s="19">
        <v>14109021</v>
      </c>
      <c r="C77" s="19"/>
      <c r="D77" s="20">
        <v>14657130</v>
      </c>
      <c r="E77" s="21">
        <v>14657130</v>
      </c>
      <c r="F77" s="21">
        <v>614639</v>
      </c>
      <c r="G77" s="21">
        <v>548002</v>
      </c>
      <c r="H77" s="21">
        <v>630990</v>
      </c>
      <c r="I77" s="21">
        <v>1793631</v>
      </c>
      <c r="J77" s="21">
        <v>4299957</v>
      </c>
      <c r="K77" s="21">
        <v>1102788</v>
      </c>
      <c r="L77" s="21">
        <v>2234586</v>
      </c>
      <c r="M77" s="21">
        <v>7637331</v>
      </c>
      <c r="N77" s="21">
        <v>1547041</v>
      </c>
      <c r="O77" s="21">
        <v>595309</v>
      </c>
      <c r="P77" s="21">
        <v>1139782</v>
      </c>
      <c r="Q77" s="21">
        <v>3282132</v>
      </c>
      <c r="R77" s="21"/>
      <c r="S77" s="21"/>
      <c r="T77" s="21"/>
      <c r="U77" s="21"/>
      <c r="V77" s="21">
        <v>12713094</v>
      </c>
      <c r="W77" s="21">
        <v>10992753</v>
      </c>
      <c r="X77" s="21"/>
      <c r="Y77" s="20"/>
      <c r="Z77" s="23">
        <v>14657130</v>
      </c>
    </row>
    <row r="78" spans="1:26" ht="12.75" hidden="1">
      <c r="A78" s="38" t="s">
        <v>32</v>
      </c>
      <c r="B78" s="19"/>
      <c r="C78" s="19"/>
      <c r="D78" s="20">
        <v>894828</v>
      </c>
      <c r="E78" s="21">
        <v>894828</v>
      </c>
      <c r="F78" s="21">
        <v>54873</v>
      </c>
      <c r="G78" s="21">
        <v>41852</v>
      </c>
      <c r="H78" s="21">
        <v>30470</v>
      </c>
      <c r="I78" s="21">
        <v>127195</v>
      </c>
      <c r="J78" s="21">
        <v>75754</v>
      </c>
      <c r="K78" s="21">
        <v>70615</v>
      </c>
      <c r="L78" s="21">
        <v>62384</v>
      </c>
      <c r="M78" s="21">
        <v>208753</v>
      </c>
      <c r="N78" s="21">
        <v>76948</v>
      </c>
      <c r="O78" s="21">
        <v>53003</v>
      </c>
      <c r="P78" s="21">
        <v>67219</v>
      </c>
      <c r="Q78" s="21">
        <v>197170</v>
      </c>
      <c r="R78" s="21"/>
      <c r="S78" s="21"/>
      <c r="T78" s="21"/>
      <c r="U78" s="21"/>
      <c r="V78" s="21">
        <v>533118</v>
      </c>
      <c r="W78" s="21">
        <v>671247</v>
      </c>
      <c r="X78" s="21"/>
      <c r="Y78" s="20"/>
      <c r="Z78" s="23">
        <v>894828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894828</v>
      </c>
      <c r="E82" s="21">
        <v>894828</v>
      </c>
      <c r="F82" s="21">
        <v>54873</v>
      </c>
      <c r="G82" s="21">
        <v>41852</v>
      </c>
      <c r="H82" s="21">
        <v>30470</v>
      </c>
      <c r="I82" s="21">
        <v>127195</v>
      </c>
      <c r="J82" s="21">
        <v>75754</v>
      </c>
      <c r="K82" s="21">
        <v>70615</v>
      </c>
      <c r="L82" s="21">
        <v>62384</v>
      </c>
      <c r="M82" s="21">
        <v>208753</v>
      </c>
      <c r="N82" s="21">
        <v>76948</v>
      </c>
      <c r="O82" s="21">
        <v>53003</v>
      </c>
      <c r="P82" s="21">
        <v>67219</v>
      </c>
      <c r="Q82" s="21">
        <v>197170</v>
      </c>
      <c r="R82" s="21"/>
      <c r="S82" s="21"/>
      <c r="T82" s="21"/>
      <c r="U82" s="21"/>
      <c r="V82" s="21">
        <v>533118</v>
      </c>
      <c r="W82" s="21">
        <v>671247</v>
      </c>
      <c r="X82" s="21"/>
      <c r="Y82" s="20"/>
      <c r="Z82" s="23">
        <v>894828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4398302</v>
      </c>
      <c r="F5" s="358">
        <f t="shared" si="0"/>
        <v>4398302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3298727</v>
      </c>
      <c r="Y5" s="358">
        <f t="shared" si="0"/>
        <v>-3298727</v>
      </c>
      <c r="Z5" s="359">
        <f>+IF(X5&lt;&gt;0,+(Y5/X5)*100,0)</f>
        <v>-100</v>
      </c>
      <c r="AA5" s="360">
        <f>+AA6+AA8+AA11+AA13+AA15</f>
        <v>4398302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4398302</v>
      </c>
      <c r="F6" s="59">
        <f t="shared" si="1"/>
        <v>4398302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3298727</v>
      </c>
      <c r="Y6" s="59">
        <f t="shared" si="1"/>
        <v>-3298727</v>
      </c>
      <c r="Z6" s="61">
        <f>+IF(X6&lt;&gt;0,+(Y6/X6)*100,0)</f>
        <v>-100</v>
      </c>
      <c r="AA6" s="62">
        <f t="shared" si="1"/>
        <v>4398302</v>
      </c>
    </row>
    <row r="7" spans="1:27" ht="12.75">
      <c r="A7" s="291" t="s">
        <v>229</v>
      </c>
      <c r="B7" s="142"/>
      <c r="C7" s="60"/>
      <c r="D7" s="340"/>
      <c r="E7" s="60">
        <v>4398302</v>
      </c>
      <c r="F7" s="59">
        <v>4398302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3298727</v>
      </c>
      <c r="Y7" s="59">
        <v>-3298727</v>
      </c>
      <c r="Z7" s="61">
        <v>-100</v>
      </c>
      <c r="AA7" s="62">
        <v>4398302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2861650</v>
      </c>
      <c r="F40" s="345">
        <f t="shared" si="9"/>
        <v>2861650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2146237</v>
      </c>
      <c r="Y40" s="345">
        <f t="shared" si="9"/>
        <v>-2146237</v>
      </c>
      <c r="Z40" s="336">
        <f>+IF(X40&lt;&gt;0,+(Y40/X40)*100,0)</f>
        <v>-100</v>
      </c>
      <c r="AA40" s="350">
        <f>SUM(AA41:AA49)</f>
        <v>2861650</v>
      </c>
    </row>
    <row r="41" spans="1:27" ht="12.75">
      <c r="A41" s="361" t="s">
        <v>248</v>
      </c>
      <c r="B41" s="142"/>
      <c r="C41" s="362"/>
      <c r="D41" s="363"/>
      <c r="E41" s="362">
        <v>547503</v>
      </c>
      <c r="F41" s="364">
        <v>547503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410627</v>
      </c>
      <c r="Y41" s="364">
        <v>-410627</v>
      </c>
      <c r="Z41" s="365">
        <v>-100</v>
      </c>
      <c r="AA41" s="366">
        <v>547503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84147</v>
      </c>
      <c r="F43" s="370">
        <v>84147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63110</v>
      </c>
      <c r="Y43" s="370">
        <v>-63110</v>
      </c>
      <c r="Z43" s="371">
        <v>-100</v>
      </c>
      <c r="AA43" s="303">
        <v>84147</v>
      </c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2230000</v>
      </c>
      <c r="F48" s="53">
        <v>2230000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1672500</v>
      </c>
      <c r="Y48" s="53">
        <v>-1672500</v>
      </c>
      <c r="Z48" s="94">
        <v>-100</v>
      </c>
      <c r="AA48" s="95">
        <v>2230000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7259952</v>
      </c>
      <c r="F60" s="264">
        <f t="shared" si="14"/>
        <v>7259952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5444964</v>
      </c>
      <c r="Y60" s="264">
        <f t="shared" si="14"/>
        <v>-5444964</v>
      </c>
      <c r="Z60" s="337">
        <f>+IF(X60&lt;&gt;0,+(Y60/X60)*100,0)</f>
        <v>-100</v>
      </c>
      <c r="AA60" s="232">
        <f>+AA57+AA54+AA51+AA40+AA37+AA34+AA22+AA5</f>
        <v>7259952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149842521</v>
      </c>
      <c r="D5" s="153">
        <f>SUM(D6:D8)</f>
        <v>0</v>
      </c>
      <c r="E5" s="154">
        <f t="shared" si="0"/>
        <v>148702433</v>
      </c>
      <c r="F5" s="100">
        <f t="shared" si="0"/>
        <v>148702433</v>
      </c>
      <c r="G5" s="100">
        <f t="shared" si="0"/>
        <v>60884429</v>
      </c>
      <c r="H5" s="100">
        <f t="shared" si="0"/>
        <v>1319467</v>
      </c>
      <c r="I5" s="100">
        <f t="shared" si="0"/>
        <v>1662917</v>
      </c>
      <c r="J5" s="100">
        <f t="shared" si="0"/>
        <v>63866813</v>
      </c>
      <c r="K5" s="100">
        <f t="shared" si="0"/>
        <v>1268334</v>
      </c>
      <c r="L5" s="100">
        <f t="shared" si="0"/>
        <v>1908076</v>
      </c>
      <c r="M5" s="100">
        <f t="shared" si="0"/>
        <v>42009914</v>
      </c>
      <c r="N5" s="100">
        <f t="shared" si="0"/>
        <v>45186324</v>
      </c>
      <c r="O5" s="100">
        <f t="shared" si="0"/>
        <v>1271207</v>
      </c>
      <c r="P5" s="100">
        <f t="shared" si="0"/>
        <v>1277054</v>
      </c>
      <c r="Q5" s="100">
        <f t="shared" si="0"/>
        <v>31713932</v>
      </c>
      <c r="R5" s="100">
        <f t="shared" si="0"/>
        <v>34262193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143315330</v>
      </c>
      <c r="X5" s="100">
        <f t="shared" si="0"/>
        <v>111526497</v>
      </c>
      <c r="Y5" s="100">
        <f t="shared" si="0"/>
        <v>31788833</v>
      </c>
      <c r="Z5" s="137">
        <f>+IF(X5&lt;&gt;0,+(Y5/X5)*100,0)</f>
        <v>28.503390544042638</v>
      </c>
      <c r="AA5" s="153">
        <f>SUM(AA6:AA8)</f>
        <v>148702433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149842521</v>
      </c>
      <c r="D7" s="157"/>
      <c r="E7" s="158">
        <v>148617256</v>
      </c>
      <c r="F7" s="159">
        <v>148617256</v>
      </c>
      <c r="G7" s="159">
        <v>60884429</v>
      </c>
      <c r="H7" s="159">
        <v>1319467</v>
      </c>
      <c r="I7" s="159">
        <v>1662917</v>
      </c>
      <c r="J7" s="159">
        <v>63866813</v>
      </c>
      <c r="K7" s="159">
        <v>1268334</v>
      </c>
      <c r="L7" s="159">
        <v>1908076</v>
      </c>
      <c r="M7" s="159">
        <v>41552431</v>
      </c>
      <c r="N7" s="159">
        <v>44728841</v>
      </c>
      <c r="O7" s="159">
        <v>1271207</v>
      </c>
      <c r="P7" s="159">
        <v>1277054</v>
      </c>
      <c r="Q7" s="159">
        <v>31713932</v>
      </c>
      <c r="R7" s="159">
        <v>34262193</v>
      </c>
      <c r="S7" s="159"/>
      <c r="T7" s="159"/>
      <c r="U7" s="159"/>
      <c r="V7" s="159"/>
      <c r="W7" s="159">
        <v>142857847</v>
      </c>
      <c r="X7" s="159">
        <v>111462750</v>
      </c>
      <c r="Y7" s="159">
        <v>31395097</v>
      </c>
      <c r="Z7" s="141">
        <v>28.17</v>
      </c>
      <c r="AA7" s="157">
        <v>148617256</v>
      </c>
    </row>
    <row r="8" spans="1:27" ht="12.75">
      <c r="A8" s="138" t="s">
        <v>77</v>
      </c>
      <c r="B8" s="136"/>
      <c r="C8" s="155"/>
      <c r="D8" s="155"/>
      <c r="E8" s="156">
        <v>85177</v>
      </c>
      <c r="F8" s="60">
        <v>85177</v>
      </c>
      <c r="G8" s="60"/>
      <c r="H8" s="60"/>
      <c r="I8" s="60"/>
      <c r="J8" s="60"/>
      <c r="K8" s="60"/>
      <c r="L8" s="60"/>
      <c r="M8" s="60">
        <v>457483</v>
      </c>
      <c r="N8" s="60">
        <v>457483</v>
      </c>
      <c r="O8" s="60"/>
      <c r="P8" s="60"/>
      <c r="Q8" s="60"/>
      <c r="R8" s="60"/>
      <c r="S8" s="60"/>
      <c r="T8" s="60"/>
      <c r="U8" s="60"/>
      <c r="V8" s="60"/>
      <c r="W8" s="60">
        <v>457483</v>
      </c>
      <c r="X8" s="60">
        <v>63747</v>
      </c>
      <c r="Y8" s="60">
        <v>393736</v>
      </c>
      <c r="Z8" s="140">
        <v>617.65</v>
      </c>
      <c r="AA8" s="155">
        <v>85177</v>
      </c>
    </row>
    <row r="9" spans="1:27" ht="12.75">
      <c r="A9" s="135" t="s">
        <v>78</v>
      </c>
      <c r="B9" s="136"/>
      <c r="C9" s="153">
        <f aca="true" t="shared" si="1" ref="C9:Y9">SUM(C10:C14)</f>
        <v>1190933</v>
      </c>
      <c r="D9" s="153">
        <f>SUM(D10:D14)</f>
        <v>0</v>
      </c>
      <c r="E9" s="154">
        <f t="shared" si="1"/>
        <v>1126806</v>
      </c>
      <c r="F9" s="100">
        <f t="shared" si="1"/>
        <v>1126806</v>
      </c>
      <c r="G9" s="100">
        <f t="shared" si="1"/>
        <v>198667</v>
      </c>
      <c r="H9" s="100">
        <f t="shared" si="1"/>
        <v>193210</v>
      </c>
      <c r="I9" s="100">
        <f t="shared" si="1"/>
        <v>172548</v>
      </c>
      <c r="J9" s="100">
        <f t="shared" si="1"/>
        <v>564425</v>
      </c>
      <c r="K9" s="100">
        <f t="shared" si="1"/>
        <v>178046</v>
      </c>
      <c r="L9" s="100">
        <f t="shared" si="1"/>
        <v>207683</v>
      </c>
      <c r="M9" s="100">
        <f t="shared" si="1"/>
        <v>38391</v>
      </c>
      <c r="N9" s="100">
        <f t="shared" si="1"/>
        <v>424120</v>
      </c>
      <c r="O9" s="100">
        <f t="shared" si="1"/>
        <v>66563</v>
      </c>
      <c r="P9" s="100">
        <f t="shared" si="1"/>
        <v>116996</v>
      </c>
      <c r="Q9" s="100">
        <f t="shared" si="1"/>
        <v>65152</v>
      </c>
      <c r="R9" s="100">
        <f t="shared" si="1"/>
        <v>248711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1237256</v>
      </c>
      <c r="X9" s="100">
        <f t="shared" si="1"/>
        <v>845253</v>
      </c>
      <c r="Y9" s="100">
        <f t="shared" si="1"/>
        <v>392003</v>
      </c>
      <c r="Z9" s="137">
        <f>+IF(X9&lt;&gt;0,+(Y9/X9)*100,0)</f>
        <v>46.37700191540284</v>
      </c>
      <c r="AA9" s="153">
        <f>SUM(AA10:AA14)</f>
        <v>1126806</v>
      </c>
    </row>
    <row r="10" spans="1:27" ht="12.75">
      <c r="A10" s="138" t="s">
        <v>79</v>
      </c>
      <c r="B10" s="136"/>
      <c r="C10" s="155">
        <v>909710</v>
      </c>
      <c r="D10" s="155"/>
      <c r="E10" s="156">
        <v>873098</v>
      </c>
      <c r="F10" s="60">
        <v>873098</v>
      </c>
      <c r="G10" s="60">
        <v>169467</v>
      </c>
      <c r="H10" s="60">
        <v>171810</v>
      </c>
      <c r="I10" s="60">
        <v>155948</v>
      </c>
      <c r="J10" s="60">
        <v>497225</v>
      </c>
      <c r="K10" s="60">
        <v>159946</v>
      </c>
      <c r="L10" s="60">
        <v>104503</v>
      </c>
      <c r="M10" s="60">
        <v>29791</v>
      </c>
      <c r="N10" s="60">
        <v>294240</v>
      </c>
      <c r="O10" s="60">
        <v>2312</v>
      </c>
      <c r="P10" s="60">
        <v>32410</v>
      </c>
      <c r="Q10" s="60">
        <v>25652</v>
      </c>
      <c r="R10" s="60">
        <v>60374</v>
      </c>
      <c r="S10" s="60"/>
      <c r="T10" s="60"/>
      <c r="U10" s="60"/>
      <c r="V10" s="60"/>
      <c r="W10" s="60">
        <v>851839</v>
      </c>
      <c r="X10" s="60">
        <v>654750</v>
      </c>
      <c r="Y10" s="60">
        <v>197089</v>
      </c>
      <c r="Z10" s="140">
        <v>30.1</v>
      </c>
      <c r="AA10" s="155">
        <v>873098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281223</v>
      </c>
      <c r="D12" s="155"/>
      <c r="E12" s="156">
        <v>253708</v>
      </c>
      <c r="F12" s="60">
        <v>253708</v>
      </c>
      <c r="G12" s="60">
        <v>29200</v>
      </c>
      <c r="H12" s="60">
        <v>21400</v>
      </c>
      <c r="I12" s="60">
        <v>16600</v>
      </c>
      <c r="J12" s="60">
        <v>67200</v>
      </c>
      <c r="K12" s="60">
        <v>18100</v>
      </c>
      <c r="L12" s="60">
        <v>103180</v>
      </c>
      <c r="M12" s="60">
        <v>8600</v>
      </c>
      <c r="N12" s="60">
        <v>129880</v>
      </c>
      <c r="O12" s="60">
        <v>64251</v>
      </c>
      <c r="P12" s="60">
        <v>84586</v>
      </c>
      <c r="Q12" s="60">
        <v>39500</v>
      </c>
      <c r="R12" s="60">
        <v>188337</v>
      </c>
      <c r="S12" s="60"/>
      <c r="T12" s="60"/>
      <c r="U12" s="60"/>
      <c r="V12" s="60"/>
      <c r="W12" s="60">
        <v>385417</v>
      </c>
      <c r="X12" s="60">
        <v>190503</v>
      </c>
      <c r="Y12" s="60">
        <v>194914</v>
      </c>
      <c r="Z12" s="140">
        <v>102.32</v>
      </c>
      <c r="AA12" s="155">
        <v>253708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49622671</v>
      </c>
      <c r="D15" s="153">
        <f>SUM(D16:D18)</f>
        <v>0</v>
      </c>
      <c r="E15" s="154">
        <f t="shared" si="2"/>
        <v>46297482</v>
      </c>
      <c r="F15" s="100">
        <f t="shared" si="2"/>
        <v>46297482</v>
      </c>
      <c r="G15" s="100">
        <f t="shared" si="2"/>
        <v>10496849</v>
      </c>
      <c r="H15" s="100">
        <f t="shared" si="2"/>
        <v>6854563</v>
      </c>
      <c r="I15" s="100">
        <f t="shared" si="2"/>
        <v>6002418</v>
      </c>
      <c r="J15" s="100">
        <f t="shared" si="2"/>
        <v>23353830</v>
      </c>
      <c r="K15" s="100">
        <f t="shared" si="2"/>
        <v>3787478</v>
      </c>
      <c r="L15" s="100">
        <f t="shared" si="2"/>
        <v>2156242</v>
      </c>
      <c r="M15" s="100">
        <f t="shared" si="2"/>
        <v>9334277</v>
      </c>
      <c r="N15" s="100">
        <f t="shared" si="2"/>
        <v>15277997</v>
      </c>
      <c r="O15" s="100">
        <f t="shared" si="2"/>
        <v>696104</v>
      </c>
      <c r="P15" s="100">
        <f t="shared" si="2"/>
        <v>1572247</v>
      </c>
      <c r="Q15" s="100">
        <f t="shared" si="2"/>
        <v>2057602</v>
      </c>
      <c r="R15" s="100">
        <f t="shared" si="2"/>
        <v>4325953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42957780</v>
      </c>
      <c r="X15" s="100">
        <f t="shared" si="2"/>
        <v>34722747</v>
      </c>
      <c r="Y15" s="100">
        <f t="shared" si="2"/>
        <v>8235033</v>
      </c>
      <c r="Z15" s="137">
        <f>+IF(X15&lt;&gt;0,+(Y15/X15)*100,0)</f>
        <v>23.716536597752476</v>
      </c>
      <c r="AA15" s="153">
        <f>SUM(AA16:AA18)</f>
        <v>46297482</v>
      </c>
    </row>
    <row r="16" spans="1:27" ht="12.75">
      <c r="A16" s="138" t="s">
        <v>85</v>
      </c>
      <c r="B16" s="136"/>
      <c r="C16" s="155"/>
      <c r="D16" s="155"/>
      <c r="E16" s="156">
        <v>45582315</v>
      </c>
      <c r="F16" s="60">
        <v>45582315</v>
      </c>
      <c r="G16" s="60">
        <v>2046</v>
      </c>
      <c r="H16" s="60">
        <v>1817</v>
      </c>
      <c r="I16" s="60">
        <v>1759</v>
      </c>
      <c r="J16" s="60">
        <v>5622</v>
      </c>
      <c r="K16" s="60">
        <v>1546</v>
      </c>
      <c r="L16" s="60">
        <v>2320</v>
      </c>
      <c r="M16" s="60">
        <v>1318</v>
      </c>
      <c r="N16" s="60">
        <v>5184</v>
      </c>
      <c r="O16" s="60">
        <v>3185</v>
      </c>
      <c r="P16" s="60">
        <v>2656</v>
      </c>
      <c r="Q16" s="60">
        <v>7629</v>
      </c>
      <c r="R16" s="60">
        <v>13470</v>
      </c>
      <c r="S16" s="60"/>
      <c r="T16" s="60"/>
      <c r="U16" s="60"/>
      <c r="V16" s="60"/>
      <c r="W16" s="60">
        <v>24276</v>
      </c>
      <c r="X16" s="60">
        <v>34186500</v>
      </c>
      <c r="Y16" s="60">
        <v>-34162224</v>
      </c>
      <c r="Z16" s="140">
        <v>-99.93</v>
      </c>
      <c r="AA16" s="155">
        <v>45582315</v>
      </c>
    </row>
    <row r="17" spans="1:27" ht="12.75">
      <c r="A17" s="138" t="s">
        <v>86</v>
      </c>
      <c r="B17" s="136"/>
      <c r="C17" s="155">
        <v>49622671</v>
      </c>
      <c r="D17" s="155"/>
      <c r="E17" s="156">
        <v>715167</v>
      </c>
      <c r="F17" s="60">
        <v>715167</v>
      </c>
      <c r="G17" s="60">
        <v>10494803</v>
      </c>
      <c r="H17" s="60">
        <v>6852746</v>
      </c>
      <c r="I17" s="60">
        <v>6000659</v>
      </c>
      <c r="J17" s="60">
        <v>23348208</v>
      </c>
      <c r="K17" s="60">
        <v>3785932</v>
      </c>
      <c r="L17" s="60">
        <v>2153922</v>
      </c>
      <c r="M17" s="60">
        <v>9332959</v>
      </c>
      <c r="N17" s="60">
        <v>15272813</v>
      </c>
      <c r="O17" s="60">
        <v>692919</v>
      </c>
      <c r="P17" s="60">
        <v>1569591</v>
      </c>
      <c r="Q17" s="60">
        <v>2049973</v>
      </c>
      <c r="R17" s="60">
        <v>4312483</v>
      </c>
      <c r="S17" s="60"/>
      <c r="T17" s="60"/>
      <c r="U17" s="60"/>
      <c r="V17" s="60"/>
      <c r="W17" s="60">
        <v>42933504</v>
      </c>
      <c r="X17" s="60">
        <v>536247</v>
      </c>
      <c r="Y17" s="60">
        <v>42397257</v>
      </c>
      <c r="Z17" s="140">
        <v>7906.29</v>
      </c>
      <c r="AA17" s="155">
        <v>715167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1685461</v>
      </c>
      <c r="D19" s="153">
        <f>SUM(D20:D23)</f>
        <v>0</v>
      </c>
      <c r="E19" s="154">
        <f t="shared" si="3"/>
        <v>1789665</v>
      </c>
      <c r="F19" s="100">
        <f t="shared" si="3"/>
        <v>1789665</v>
      </c>
      <c r="G19" s="100">
        <f t="shared" si="3"/>
        <v>144558</v>
      </c>
      <c r="H19" s="100">
        <f t="shared" si="3"/>
        <v>143720</v>
      </c>
      <c r="I19" s="100">
        <f t="shared" si="3"/>
        <v>143720</v>
      </c>
      <c r="J19" s="100">
        <f t="shared" si="3"/>
        <v>431998</v>
      </c>
      <c r="K19" s="100">
        <f t="shared" si="3"/>
        <v>143720</v>
      </c>
      <c r="L19" s="100">
        <f t="shared" si="3"/>
        <v>143720</v>
      </c>
      <c r="M19" s="100">
        <f t="shared" si="3"/>
        <v>143720</v>
      </c>
      <c r="N19" s="100">
        <f t="shared" si="3"/>
        <v>431160</v>
      </c>
      <c r="O19" s="100">
        <f t="shared" si="3"/>
        <v>143720</v>
      </c>
      <c r="P19" s="100">
        <f t="shared" si="3"/>
        <v>143560</v>
      </c>
      <c r="Q19" s="100">
        <f t="shared" si="3"/>
        <v>144038</v>
      </c>
      <c r="R19" s="100">
        <f t="shared" si="3"/>
        <v>431318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1294476</v>
      </c>
      <c r="X19" s="100">
        <f t="shared" si="3"/>
        <v>1342503</v>
      </c>
      <c r="Y19" s="100">
        <f t="shared" si="3"/>
        <v>-48027</v>
      </c>
      <c r="Z19" s="137">
        <f>+IF(X19&lt;&gt;0,+(Y19/X19)*100,0)</f>
        <v>-3.5774221733582716</v>
      </c>
      <c r="AA19" s="153">
        <f>SUM(AA20:AA23)</f>
        <v>1789665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1685461</v>
      </c>
      <c r="D23" s="155"/>
      <c r="E23" s="156">
        <v>1789665</v>
      </c>
      <c r="F23" s="60">
        <v>1789665</v>
      </c>
      <c r="G23" s="60">
        <v>144558</v>
      </c>
      <c r="H23" s="60">
        <v>143720</v>
      </c>
      <c r="I23" s="60">
        <v>143720</v>
      </c>
      <c r="J23" s="60">
        <v>431998</v>
      </c>
      <c r="K23" s="60">
        <v>143720</v>
      </c>
      <c r="L23" s="60">
        <v>143720</v>
      </c>
      <c r="M23" s="60">
        <v>143720</v>
      </c>
      <c r="N23" s="60">
        <v>431160</v>
      </c>
      <c r="O23" s="60">
        <v>143720</v>
      </c>
      <c r="P23" s="60">
        <v>143560</v>
      </c>
      <c r="Q23" s="60">
        <v>144038</v>
      </c>
      <c r="R23" s="60">
        <v>431318</v>
      </c>
      <c r="S23" s="60"/>
      <c r="T23" s="60"/>
      <c r="U23" s="60"/>
      <c r="V23" s="60"/>
      <c r="W23" s="60">
        <v>1294476</v>
      </c>
      <c r="X23" s="60">
        <v>1342503</v>
      </c>
      <c r="Y23" s="60">
        <v>-48027</v>
      </c>
      <c r="Z23" s="140">
        <v>-3.58</v>
      </c>
      <c r="AA23" s="155">
        <v>1789665</v>
      </c>
    </row>
    <row r="24" spans="1:27" ht="12.75">
      <c r="A24" s="135" t="s">
        <v>93</v>
      </c>
      <c r="B24" s="142" t="s">
        <v>94</v>
      </c>
      <c r="C24" s="153">
        <v>60000</v>
      </c>
      <c r="D24" s="153"/>
      <c r="E24" s="154">
        <v>50000</v>
      </c>
      <c r="F24" s="100">
        <v>50000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37503</v>
      </c>
      <c r="Y24" s="100">
        <v>-37503</v>
      </c>
      <c r="Z24" s="137">
        <v>-100</v>
      </c>
      <c r="AA24" s="153">
        <v>50000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202401586</v>
      </c>
      <c r="D25" s="168">
        <f>+D5+D9+D15+D19+D24</f>
        <v>0</v>
      </c>
      <c r="E25" s="169">
        <f t="shared" si="4"/>
        <v>197966386</v>
      </c>
      <c r="F25" s="73">
        <f t="shared" si="4"/>
        <v>197966386</v>
      </c>
      <c r="G25" s="73">
        <f t="shared" si="4"/>
        <v>71724503</v>
      </c>
      <c r="H25" s="73">
        <f t="shared" si="4"/>
        <v>8510960</v>
      </c>
      <c r="I25" s="73">
        <f t="shared" si="4"/>
        <v>7981603</v>
      </c>
      <c r="J25" s="73">
        <f t="shared" si="4"/>
        <v>88217066</v>
      </c>
      <c r="K25" s="73">
        <f t="shared" si="4"/>
        <v>5377578</v>
      </c>
      <c r="L25" s="73">
        <f t="shared" si="4"/>
        <v>4415721</v>
      </c>
      <c r="M25" s="73">
        <f t="shared" si="4"/>
        <v>51526302</v>
      </c>
      <c r="N25" s="73">
        <f t="shared" si="4"/>
        <v>61319601</v>
      </c>
      <c r="O25" s="73">
        <f t="shared" si="4"/>
        <v>2177594</v>
      </c>
      <c r="P25" s="73">
        <f t="shared" si="4"/>
        <v>3109857</v>
      </c>
      <c r="Q25" s="73">
        <f t="shared" si="4"/>
        <v>33980724</v>
      </c>
      <c r="R25" s="73">
        <f t="shared" si="4"/>
        <v>39268175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188804842</v>
      </c>
      <c r="X25" s="73">
        <f t="shared" si="4"/>
        <v>148474503</v>
      </c>
      <c r="Y25" s="73">
        <f t="shared" si="4"/>
        <v>40330339</v>
      </c>
      <c r="Z25" s="170">
        <f>+IF(X25&lt;&gt;0,+(Y25/X25)*100,0)</f>
        <v>27.16314127012097</v>
      </c>
      <c r="AA25" s="168">
        <f>+AA5+AA9+AA15+AA19+AA24</f>
        <v>197966386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140062980</v>
      </c>
      <c r="D28" s="153">
        <f>SUM(D29:D31)</f>
        <v>0</v>
      </c>
      <c r="E28" s="154">
        <f t="shared" si="5"/>
        <v>82876982</v>
      </c>
      <c r="F28" s="100">
        <f t="shared" si="5"/>
        <v>82876982</v>
      </c>
      <c r="G28" s="100">
        <f t="shared" si="5"/>
        <v>5567078</v>
      </c>
      <c r="H28" s="100">
        <f t="shared" si="5"/>
        <v>6342377</v>
      </c>
      <c r="I28" s="100">
        <f t="shared" si="5"/>
        <v>7064021</v>
      </c>
      <c r="J28" s="100">
        <f t="shared" si="5"/>
        <v>18973476</v>
      </c>
      <c r="K28" s="100">
        <f t="shared" si="5"/>
        <v>9233174</v>
      </c>
      <c r="L28" s="100">
        <f t="shared" si="5"/>
        <v>8773191</v>
      </c>
      <c r="M28" s="100">
        <f t="shared" si="5"/>
        <v>9026522</v>
      </c>
      <c r="N28" s="100">
        <f t="shared" si="5"/>
        <v>27032887</v>
      </c>
      <c r="O28" s="100">
        <f t="shared" si="5"/>
        <v>7326824</v>
      </c>
      <c r="P28" s="100">
        <f t="shared" si="5"/>
        <v>7533591</v>
      </c>
      <c r="Q28" s="100">
        <f t="shared" si="5"/>
        <v>8006273</v>
      </c>
      <c r="R28" s="100">
        <f t="shared" si="5"/>
        <v>22866688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68873051</v>
      </c>
      <c r="X28" s="100">
        <f t="shared" si="5"/>
        <v>62157744</v>
      </c>
      <c r="Y28" s="100">
        <f t="shared" si="5"/>
        <v>6715307</v>
      </c>
      <c r="Z28" s="137">
        <f>+IF(X28&lt;&gt;0,+(Y28/X28)*100,0)</f>
        <v>10.803653041204326</v>
      </c>
      <c r="AA28" s="153">
        <f>SUM(AA29:AA31)</f>
        <v>82876982</v>
      </c>
    </row>
    <row r="29" spans="1:27" ht="12.75">
      <c r="A29" s="138" t="s">
        <v>75</v>
      </c>
      <c r="B29" s="136"/>
      <c r="C29" s="155">
        <v>12494879</v>
      </c>
      <c r="D29" s="155"/>
      <c r="E29" s="156">
        <v>33089882</v>
      </c>
      <c r="F29" s="60">
        <v>33089882</v>
      </c>
      <c r="G29" s="60">
        <v>2630563</v>
      </c>
      <c r="H29" s="60">
        <v>2963831</v>
      </c>
      <c r="I29" s="60">
        <v>2541677</v>
      </c>
      <c r="J29" s="60">
        <v>8136071</v>
      </c>
      <c r="K29" s="60">
        <v>2595669</v>
      </c>
      <c r="L29" s="60">
        <v>2511263</v>
      </c>
      <c r="M29" s="60">
        <v>2994243</v>
      </c>
      <c r="N29" s="60">
        <v>8101175</v>
      </c>
      <c r="O29" s="60">
        <v>2919243</v>
      </c>
      <c r="P29" s="60">
        <v>2784684</v>
      </c>
      <c r="Q29" s="60">
        <v>3126877</v>
      </c>
      <c r="R29" s="60">
        <v>8830804</v>
      </c>
      <c r="S29" s="60"/>
      <c r="T29" s="60"/>
      <c r="U29" s="60"/>
      <c r="V29" s="60"/>
      <c r="W29" s="60">
        <v>25068050</v>
      </c>
      <c r="X29" s="60">
        <v>24817500</v>
      </c>
      <c r="Y29" s="60">
        <v>250550</v>
      </c>
      <c r="Z29" s="140">
        <v>1.01</v>
      </c>
      <c r="AA29" s="155">
        <v>33089882</v>
      </c>
    </row>
    <row r="30" spans="1:27" ht="12.75">
      <c r="A30" s="138" t="s">
        <v>76</v>
      </c>
      <c r="B30" s="136"/>
      <c r="C30" s="157">
        <v>127568101</v>
      </c>
      <c r="D30" s="157"/>
      <c r="E30" s="158">
        <v>32097891</v>
      </c>
      <c r="F30" s="159">
        <v>32097891</v>
      </c>
      <c r="G30" s="159">
        <v>1560413</v>
      </c>
      <c r="H30" s="159">
        <v>1684732</v>
      </c>
      <c r="I30" s="159">
        <v>2484630</v>
      </c>
      <c r="J30" s="159">
        <v>5729775</v>
      </c>
      <c r="K30" s="159">
        <v>4538528</v>
      </c>
      <c r="L30" s="159">
        <v>3680372</v>
      </c>
      <c r="M30" s="159">
        <v>2742660</v>
      </c>
      <c r="N30" s="159">
        <v>10961560</v>
      </c>
      <c r="O30" s="159">
        <v>2061216</v>
      </c>
      <c r="P30" s="159">
        <v>2436737</v>
      </c>
      <c r="Q30" s="159">
        <v>2494480</v>
      </c>
      <c r="R30" s="159">
        <v>6992433</v>
      </c>
      <c r="S30" s="159"/>
      <c r="T30" s="159"/>
      <c r="U30" s="159"/>
      <c r="V30" s="159"/>
      <c r="W30" s="159">
        <v>23683768</v>
      </c>
      <c r="X30" s="159">
        <v>24073497</v>
      </c>
      <c r="Y30" s="159">
        <v>-389729</v>
      </c>
      <c r="Z30" s="141">
        <v>-1.62</v>
      </c>
      <c r="AA30" s="157">
        <v>32097891</v>
      </c>
    </row>
    <row r="31" spans="1:27" ht="12.75">
      <c r="A31" s="138" t="s">
        <v>77</v>
      </c>
      <c r="B31" s="136"/>
      <c r="C31" s="155"/>
      <c r="D31" s="155"/>
      <c r="E31" s="156">
        <v>17689209</v>
      </c>
      <c r="F31" s="60">
        <v>17689209</v>
      </c>
      <c r="G31" s="60">
        <v>1376102</v>
      </c>
      <c r="H31" s="60">
        <v>1693814</v>
      </c>
      <c r="I31" s="60">
        <v>2037714</v>
      </c>
      <c r="J31" s="60">
        <v>5107630</v>
      </c>
      <c r="K31" s="60">
        <v>2098977</v>
      </c>
      <c r="L31" s="60">
        <v>2581556</v>
      </c>
      <c r="M31" s="60">
        <v>3289619</v>
      </c>
      <c r="N31" s="60">
        <v>7970152</v>
      </c>
      <c r="O31" s="60">
        <v>2346365</v>
      </c>
      <c r="P31" s="60">
        <v>2312170</v>
      </c>
      <c r="Q31" s="60">
        <v>2384916</v>
      </c>
      <c r="R31" s="60">
        <v>7043451</v>
      </c>
      <c r="S31" s="60"/>
      <c r="T31" s="60"/>
      <c r="U31" s="60"/>
      <c r="V31" s="60"/>
      <c r="W31" s="60">
        <v>20121233</v>
      </c>
      <c r="X31" s="60">
        <v>13266747</v>
      </c>
      <c r="Y31" s="60">
        <v>6854486</v>
      </c>
      <c r="Z31" s="140">
        <v>51.67</v>
      </c>
      <c r="AA31" s="155">
        <v>17689209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26074149</v>
      </c>
      <c r="F32" s="100">
        <f t="shared" si="6"/>
        <v>26074149</v>
      </c>
      <c r="G32" s="100">
        <f t="shared" si="6"/>
        <v>2566799</v>
      </c>
      <c r="H32" s="100">
        <f t="shared" si="6"/>
        <v>2403340</v>
      </c>
      <c r="I32" s="100">
        <f t="shared" si="6"/>
        <v>2371470</v>
      </c>
      <c r="J32" s="100">
        <f t="shared" si="6"/>
        <v>7341609</v>
      </c>
      <c r="K32" s="100">
        <f t="shared" si="6"/>
        <v>2398441</v>
      </c>
      <c r="L32" s="100">
        <f t="shared" si="6"/>
        <v>3356464</v>
      </c>
      <c r="M32" s="100">
        <f t="shared" si="6"/>
        <v>2593836</v>
      </c>
      <c r="N32" s="100">
        <f t="shared" si="6"/>
        <v>8348741</v>
      </c>
      <c r="O32" s="100">
        <f t="shared" si="6"/>
        <v>3185774</v>
      </c>
      <c r="P32" s="100">
        <f t="shared" si="6"/>
        <v>2939412</v>
      </c>
      <c r="Q32" s="100">
        <f t="shared" si="6"/>
        <v>2804266</v>
      </c>
      <c r="R32" s="100">
        <f t="shared" si="6"/>
        <v>8929452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24619802</v>
      </c>
      <c r="X32" s="100">
        <f t="shared" si="6"/>
        <v>19555497</v>
      </c>
      <c r="Y32" s="100">
        <f t="shared" si="6"/>
        <v>5064305</v>
      </c>
      <c r="Z32" s="137">
        <f>+IF(X32&lt;&gt;0,+(Y32/X32)*100,0)</f>
        <v>25.897091748678136</v>
      </c>
      <c r="AA32" s="153">
        <f>SUM(AA33:AA37)</f>
        <v>26074149</v>
      </c>
    </row>
    <row r="33" spans="1:27" ht="12.75">
      <c r="A33" s="138" t="s">
        <v>79</v>
      </c>
      <c r="B33" s="136"/>
      <c r="C33" s="155"/>
      <c r="D33" s="155"/>
      <c r="E33" s="156">
        <v>18108811</v>
      </c>
      <c r="F33" s="60">
        <v>18108811</v>
      </c>
      <c r="G33" s="60">
        <v>1754858</v>
      </c>
      <c r="H33" s="60">
        <v>1797152</v>
      </c>
      <c r="I33" s="60">
        <v>1812888</v>
      </c>
      <c r="J33" s="60">
        <v>5364898</v>
      </c>
      <c r="K33" s="60">
        <v>1858145</v>
      </c>
      <c r="L33" s="60">
        <v>2498631</v>
      </c>
      <c r="M33" s="60">
        <v>1856707</v>
      </c>
      <c r="N33" s="60">
        <v>6213483</v>
      </c>
      <c r="O33" s="60">
        <v>2466293</v>
      </c>
      <c r="P33" s="60">
        <v>2318108</v>
      </c>
      <c r="Q33" s="60">
        <v>2097505</v>
      </c>
      <c r="R33" s="60">
        <v>6881906</v>
      </c>
      <c r="S33" s="60"/>
      <c r="T33" s="60"/>
      <c r="U33" s="60"/>
      <c r="V33" s="60"/>
      <c r="W33" s="60">
        <v>18460287</v>
      </c>
      <c r="X33" s="60">
        <v>13581747</v>
      </c>
      <c r="Y33" s="60">
        <v>4878540</v>
      </c>
      <c r="Z33" s="140">
        <v>35.92</v>
      </c>
      <c r="AA33" s="155">
        <v>18108811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7965338</v>
      </c>
      <c r="F35" s="60">
        <v>7965338</v>
      </c>
      <c r="G35" s="60">
        <v>811941</v>
      </c>
      <c r="H35" s="60">
        <v>606188</v>
      </c>
      <c r="I35" s="60">
        <v>558582</v>
      </c>
      <c r="J35" s="60">
        <v>1976711</v>
      </c>
      <c r="K35" s="60">
        <v>540296</v>
      </c>
      <c r="L35" s="60">
        <v>857833</v>
      </c>
      <c r="M35" s="60">
        <v>737129</v>
      </c>
      <c r="N35" s="60">
        <v>2135258</v>
      </c>
      <c r="O35" s="60">
        <v>719481</v>
      </c>
      <c r="P35" s="60">
        <v>621304</v>
      </c>
      <c r="Q35" s="60">
        <v>706761</v>
      </c>
      <c r="R35" s="60">
        <v>2047546</v>
      </c>
      <c r="S35" s="60"/>
      <c r="T35" s="60"/>
      <c r="U35" s="60"/>
      <c r="V35" s="60"/>
      <c r="W35" s="60">
        <v>6159515</v>
      </c>
      <c r="X35" s="60">
        <v>5973750</v>
      </c>
      <c r="Y35" s="60">
        <v>185765</v>
      </c>
      <c r="Z35" s="140">
        <v>3.11</v>
      </c>
      <c r="AA35" s="155">
        <v>7965338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26957273</v>
      </c>
      <c r="F38" s="100">
        <f t="shared" si="7"/>
        <v>26957273</v>
      </c>
      <c r="G38" s="100">
        <f t="shared" si="7"/>
        <v>2650432</v>
      </c>
      <c r="H38" s="100">
        <f t="shared" si="7"/>
        <v>2619049</v>
      </c>
      <c r="I38" s="100">
        <f t="shared" si="7"/>
        <v>1422268</v>
      </c>
      <c r="J38" s="100">
        <f t="shared" si="7"/>
        <v>6691749</v>
      </c>
      <c r="K38" s="100">
        <f t="shared" si="7"/>
        <v>2057461</v>
      </c>
      <c r="L38" s="100">
        <f t="shared" si="7"/>
        <v>2336048</v>
      </c>
      <c r="M38" s="100">
        <f t="shared" si="7"/>
        <v>2155652</v>
      </c>
      <c r="N38" s="100">
        <f t="shared" si="7"/>
        <v>6549161</v>
      </c>
      <c r="O38" s="100">
        <f t="shared" si="7"/>
        <v>1546153</v>
      </c>
      <c r="P38" s="100">
        <f t="shared" si="7"/>
        <v>1849823</v>
      </c>
      <c r="Q38" s="100">
        <f t="shared" si="7"/>
        <v>1551207</v>
      </c>
      <c r="R38" s="100">
        <f t="shared" si="7"/>
        <v>4947183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18188093</v>
      </c>
      <c r="X38" s="100">
        <f t="shared" si="7"/>
        <v>20218500</v>
      </c>
      <c r="Y38" s="100">
        <f t="shared" si="7"/>
        <v>-2030407</v>
      </c>
      <c r="Z38" s="137">
        <f>+IF(X38&lt;&gt;0,+(Y38/X38)*100,0)</f>
        <v>-10.042322625318397</v>
      </c>
      <c r="AA38" s="153">
        <f>SUM(AA39:AA41)</f>
        <v>26957273</v>
      </c>
    </row>
    <row r="39" spans="1:27" ht="12.75">
      <c r="A39" s="138" t="s">
        <v>85</v>
      </c>
      <c r="B39" s="136"/>
      <c r="C39" s="155"/>
      <c r="D39" s="155"/>
      <c r="E39" s="156">
        <v>18587744</v>
      </c>
      <c r="F39" s="60">
        <v>18587744</v>
      </c>
      <c r="G39" s="60">
        <v>444015</v>
      </c>
      <c r="H39" s="60">
        <v>731263</v>
      </c>
      <c r="I39" s="60">
        <v>554191</v>
      </c>
      <c r="J39" s="60">
        <v>1729469</v>
      </c>
      <c r="K39" s="60">
        <v>558458</v>
      </c>
      <c r="L39" s="60">
        <v>673242</v>
      </c>
      <c r="M39" s="60">
        <v>491006</v>
      </c>
      <c r="N39" s="60">
        <v>1722706</v>
      </c>
      <c r="O39" s="60">
        <v>458942</v>
      </c>
      <c r="P39" s="60">
        <v>557390</v>
      </c>
      <c r="Q39" s="60">
        <v>781675</v>
      </c>
      <c r="R39" s="60">
        <v>1798007</v>
      </c>
      <c r="S39" s="60"/>
      <c r="T39" s="60"/>
      <c r="U39" s="60"/>
      <c r="V39" s="60"/>
      <c r="W39" s="60">
        <v>5250182</v>
      </c>
      <c r="X39" s="60">
        <v>13941000</v>
      </c>
      <c r="Y39" s="60">
        <v>-8690818</v>
      </c>
      <c r="Z39" s="140">
        <v>-62.34</v>
      </c>
      <c r="AA39" s="155">
        <v>18587744</v>
      </c>
    </row>
    <row r="40" spans="1:27" ht="12.75">
      <c r="A40" s="138" t="s">
        <v>86</v>
      </c>
      <c r="B40" s="136"/>
      <c r="C40" s="155"/>
      <c r="D40" s="155"/>
      <c r="E40" s="156">
        <v>8369529</v>
      </c>
      <c r="F40" s="60">
        <v>8369529</v>
      </c>
      <c r="G40" s="60">
        <v>2206417</v>
      </c>
      <c r="H40" s="60">
        <v>1887786</v>
      </c>
      <c r="I40" s="60">
        <v>868077</v>
      </c>
      <c r="J40" s="60">
        <v>4962280</v>
      </c>
      <c r="K40" s="60">
        <v>1499003</v>
      </c>
      <c r="L40" s="60">
        <v>1662806</v>
      </c>
      <c r="M40" s="60">
        <v>1664646</v>
      </c>
      <c r="N40" s="60">
        <v>4826455</v>
      </c>
      <c r="O40" s="60">
        <v>1087211</v>
      </c>
      <c r="P40" s="60">
        <v>1292433</v>
      </c>
      <c r="Q40" s="60">
        <v>769532</v>
      </c>
      <c r="R40" s="60">
        <v>3149176</v>
      </c>
      <c r="S40" s="60"/>
      <c r="T40" s="60"/>
      <c r="U40" s="60"/>
      <c r="V40" s="60"/>
      <c r="W40" s="60">
        <v>12937911</v>
      </c>
      <c r="X40" s="60">
        <v>6277500</v>
      </c>
      <c r="Y40" s="60">
        <v>6660411</v>
      </c>
      <c r="Z40" s="140">
        <v>106.1</v>
      </c>
      <c r="AA40" s="155">
        <v>8369529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11286240</v>
      </c>
      <c r="F42" s="100">
        <f t="shared" si="8"/>
        <v>11286240</v>
      </c>
      <c r="G42" s="100">
        <f t="shared" si="8"/>
        <v>900598</v>
      </c>
      <c r="H42" s="100">
        <f t="shared" si="8"/>
        <v>873574</v>
      </c>
      <c r="I42" s="100">
        <f t="shared" si="8"/>
        <v>934904</v>
      </c>
      <c r="J42" s="100">
        <f t="shared" si="8"/>
        <v>2709076</v>
      </c>
      <c r="K42" s="100">
        <f t="shared" si="8"/>
        <v>876738</v>
      </c>
      <c r="L42" s="100">
        <f t="shared" si="8"/>
        <v>1253065</v>
      </c>
      <c r="M42" s="100">
        <f t="shared" si="8"/>
        <v>824969</v>
      </c>
      <c r="N42" s="100">
        <f t="shared" si="8"/>
        <v>2954772</v>
      </c>
      <c r="O42" s="100">
        <f t="shared" si="8"/>
        <v>1135441</v>
      </c>
      <c r="P42" s="100">
        <f t="shared" si="8"/>
        <v>746246</v>
      </c>
      <c r="Q42" s="100">
        <f t="shared" si="8"/>
        <v>866092</v>
      </c>
      <c r="R42" s="100">
        <f t="shared" si="8"/>
        <v>2747779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8411627</v>
      </c>
      <c r="X42" s="100">
        <f t="shared" si="8"/>
        <v>8464500</v>
      </c>
      <c r="Y42" s="100">
        <f t="shared" si="8"/>
        <v>-52873</v>
      </c>
      <c r="Z42" s="137">
        <f>+IF(X42&lt;&gt;0,+(Y42/X42)*100,0)</f>
        <v>-0.6246441018370843</v>
      </c>
      <c r="AA42" s="153">
        <f>SUM(AA43:AA46)</f>
        <v>11286240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11286240</v>
      </c>
      <c r="F46" s="60">
        <v>11286240</v>
      </c>
      <c r="G46" s="60">
        <v>900598</v>
      </c>
      <c r="H46" s="60">
        <v>873574</v>
      </c>
      <c r="I46" s="60">
        <v>934904</v>
      </c>
      <c r="J46" s="60">
        <v>2709076</v>
      </c>
      <c r="K46" s="60">
        <v>876738</v>
      </c>
      <c r="L46" s="60">
        <v>1253065</v>
      </c>
      <c r="M46" s="60">
        <v>824969</v>
      </c>
      <c r="N46" s="60">
        <v>2954772</v>
      </c>
      <c r="O46" s="60">
        <v>1135441</v>
      </c>
      <c r="P46" s="60">
        <v>746246</v>
      </c>
      <c r="Q46" s="60">
        <v>866092</v>
      </c>
      <c r="R46" s="60">
        <v>2747779</v>
      </c>
      <c r="S46" s="60"/>
      <c r="T46" s="60"/>
      <c r="U46" s="60"/>
      <c r="V46" s="60"/>
      <c r="W46" s="60">
        <v>8411627</v>
      </c>
      <c r="X46" s="60">
        <v>8464500</v>
      </c>
      <c r="Y46" s="60">
        <v>-52873</v>
      </c>
      <c r="Z46" s="140">
        <v>-0.62</v>
      </c>
      <c r="AA46" s="155">
        <v>11286240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704220</v>
      </c>
      <c r="F47" s="100">
        <v>704220</v>
      </c>
      <c r="G47" s="100">
        <v>82544</v>
      </c>
      <c r="H47" s="100">
        <v>89636</v>
      </c>
      <c r="I47" s="100">
        <v>204499</v>
      </c>
      <c r="J47" s="100">
        <v>376679</v>
      </c>
      <c r="K47" s="100">
        <v>27045</v>
      </c>
      <c r="L47" s="100">
        <v>46946</v>
      </c>
      <c r="M47" s="100">
        <v>27044</v>
      </c>
      <c r="N47" s="100">
        <v>101035</v>
      </c>
      <c r="O47" s="100">
        <v>27203</v>
      </c>
      <c r="P47" s="100">
        <v>27005</v>
      </c>
      <c r="Q47" s="100">
        <v>27010</v>
      </c>
      <c r="R47" s="100">
        <v>81218</v>
      </c>
      <c r="S47" s="100"/>
      <c r="T47" s="100"/>
      <c r="U47" s="100"/>
      <c r="V47" s="100"/>
      <c r="W47" s="100">
        <v>558932</v>
      </c>
      <c r="X47" s="100">
        <v>528003</v>
      </c>
      <c r="Y47" s="100">
        <v>30929</v>
      </c>
      <c r="Z47" s="137">
        <v>5.86</v>
      </c>
      <c r="AA47" s="153">
        <v>704220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140062980</v>
      </c>
      <c r="D48" s="168">
        <f>+D28+D32+D38+D42+D47</f>
        <v>0</v>
      </c>
      <c r="E48" s="169">
        <f t="shared" si="9"/>
        <v>147898864</v>
      </c>
      <c r="F48" s="73">
        <f t="shared" si="9"/>
        <v>147898864</v>
      </c>
      <c r="G48" s="73">
        <f t="shared" si="9"/>
        <v>11767451</v>
      </c>
      <c r="H48" s="73">
        <f t="shared" si="9"/>
        <v>12327976</v>
      </c>
      <c r="I48" s="73">
        <f t="shared" si="9"/>
        <v>11997162</v>
      </c>
      <c r="J48" s="73">
        <f t="shared" si="9"/>
        <v>36092589</v>
      </c>
      <c r="K48" s="73">
        <f t="shared" si="9"/>
        <v>14592859</v>
      </c>
      <c r="L48" s="73">
        <f t="shared" si="9"/>
        <v>15765714</v>
      </c>
      <c r="M48" s="73">
        <f t="shared" si="9"/>
        <v>14628023</v>
      </c>
      <c r="N48" s="73">
        <f t="shared" si="9"/>
        <v>44986596</v>
      </c>
      <c r="O48" s="73">
        <f t="shared" si="9"/>
        <v>13221395</v>
      </c>
      <c r="P48" s="73">
        <f t="shared" si="9"/>
        <v>13096077</v>
      </c>
      <c r="Q48" s="73">
        <f t="shared" si="9"/>
        <v>13254848</v>
      </c>
      <c r="R48" s="73">
        <f t="shared" si="9"/>
        <v>39572320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120651505</v>
      </c>
      <c r="X48" s="73">
        <f t="shared" si="9"/>
        <v>110924244</v>
      </c>
      <c r="Y48" s="73">
        <f t="shared" si="9"/>
        <v>9727261</v>
      </c>
      <c r="Z48" s="170">
        <f>+IF(X48&lt;&gt;0,+(Y48/X48)*100,0)</f>
        <v>8.769283115420647</v>
      </c>
      <c r="AA48" s="168">
        <f>+AA28+AA32+AA38+AA42+AA47</f>
        <v>147898864</v>
      </c>
    </row>
    <row r="49" spans="1:27" ht="12.75">
      <c r="A49" s="148" t="s">
        <v>49</v>
      </c>
      <c r="B49" s="149"/>
      <c r="C49" s="171">
        <f aca="true" t="shared" si="10" ref="C49:Y49">+C25-C48</f>
        <v>62338606</v>
      </c>
      <c r="D49" s="171">
        <f>+D25-D48</f>
        <v>0</v>
      </c>
      <c r="E49" s="172">
        <f t="shared" si="10"/>
        <v>50067522</v>
      </c>
      <c r="F49" s="173">
        <f t="shared" si="10"/>
        <v>50067522</v>
      </c>
      <c r="G49" s="173">
        <f t="shared" si="10"/>
        <v>59957052</v>
      </c>
      <c r="H49" s="173">
        <f t="shared" si="10"/>
        <v>-3817016</v>
      </c>
      <c r="I49" s="173">
        <f t="shared" si="10"/>
        <v>-4015559</v>
      </c>
      <c r="J49" s="173">
        <f t="shared" si="10"/>
        <v>52124477</v>
      </c>
      <c r="K49" s="173">
        <f t="shared" si="10"/>
        <v>-9215281</v>
      </c>
      <c r="L49" s="173">
        <f t="shared" si="10"/>
        <v>-11349993</v>
      </c>
      <c r="M49" s="173">
        <f t="shared" si="10"/>
        <v>36898279</v>
      </c>
      <c r="N49" s="173">
        <f t="shared" si="10"/>
        <v>16333005</v>
      </c>
      <c r="O49" s="173">
        <f t="shared" si="10"/>
        <v>-11043801</v>
      </c>
      <c r="P49" s="173">
        <f t="shared" si="10"/>
        <v>-9986220</v>
      </c>
      <c r="Q49" s="173">
        <f t="shared" si="10"/>
        <v>20725876</v>
      </c>
      <c r="R49" s="173">
        <f t="shared" si="10"/>
        <v>-304145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68153337</v>
      </c>
      <c r="X49" s="173">
        <f>IF(F25=F48,0,X25-X48)</f>
        <v>37550259</v>
      </c>
      <c r="Y49" s="173">
        <f t="shared" si="10"/>
        <v>30603078</v>
      </c>
      <c r="Z49" s="174">
        <f>+IF(X49&lt;&gt;0,+(Y49/X49)*100,0)</f>
        <v>81.49897980730306</v>
      </c>
      <c r="AA49" s="171">
        <f>+AA25-AA48</f>
        <v>50067522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18230205</v>
      </c>
      <c r="D5" s="155">
        <v>0</v>
      </c>
      <c r="E5" s="156">
        <v>20938751</v>
      </c>
      <c r="F5" s="60">
        <v>20938751</v>
      </c>
      <c r="G5" s="60">
        <v>10037859</v>
      </c>
      <c r="H5" s="60">
        <v>851838</v>
      </c>
      <c r="I5" s="60">
        <v>1183257</v>
      </c>
      <c r="J5" s="60">
        <v>12072954</v>
      </c>
      <c r="K5" s="60">
        <v>804631</v>
      </c>
      <c r="L5" s="60">
        <v>812296</v>
      </c>
      <c r="M5" s="60">
        <v>812296</v>
      </c>
      <c r="N5" s="60">
        <v>2429223</v>
      </c>
      <c r="O5" s="60">
        <v>806732</v>
      </c>
      <c r="P5" s="60">
        <v>812979</v>
      </c>
      <c r="Q5" s="60">
        <v>846364</v>
      </c>
      <c r="R5" s="60">
        <v>2466075</v>
      </c>
      <c r="S5" s="60">
        <v>0</v>
      </c>
      <c r="T5" s="60">
        <v>0</v>
      </c>
      <c r="U5" s="60">
        <v>0</v>
      </c>
      <c r="V5" s="60">
        <v>0</v>
      </c>
      <c r="W5" s="60">
        <v>16968252</v>
      </c>
      <c r="X5" s="60">
        <v>15704253</v>
      </c>
      <c r="Y5" s="60">
        <v>1263999</v>
      </c>
      <c r="Z5" s="140">
        <v>8.05</v>
      </c>
      <c r="AA5" s="155">
        <v>20938751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2810193</v>
      </c>
      <c r="F6" s="60">
        <v>2810193</v>
      </c>
      <c r="G6" s="60">
        <v>143112</v>
      </c>
      <c r="H6" s="60">
        <v>207257</v>
      </c>
      <c r="I6" s="60">
        <v>232710</v>
      </c>
      <c r="J6" s="60">
        <v>583079</v>
      </c>
      <c r="K6" s="60">
        <v>227453</v>
      </c>
      <c r="L6" s="60">
        <v>227086</v>
      </c>
      <c r="M6" s="60">
        <v>213148</v>
      </c>
      <c r="N6" s="60">
        <v>667687</v>
      </c>
      <c r="O6" s="60">
        <v>211253</v>
      </c>
      <c r="P6" s="60">
        <v>213279</v>
      </c>
      <c r="Q6" s="60">
        <v>210872</v>
      </c>
      <c r="R6" s="60">
        <v>635404</v>
      </c>
      <c r="S6" s="60">
        <v>0</v>
      </c>
      <c r="T6" s="60">
        <v>0</v>
      </c>
      <c r="U6" s="60">
        <v>0</v>
      </c>
      <c r="V6" s="60">
        <v>0</v>
      </c>
      <c r="W6" s="60">
        <v>1886170</v>
      </c>
      <c r="X6" s="60">
        <v>2107503</v>
      </c>
      <c r="Y6" s="60">
        <v>-221333</v>
      </c>
      <c r="Z6" s="140">
        <v>-10.5</v>
      </c>
      <c r="AA6" s="155">
        <v>2810193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1685461</v>
      </c>
      <c r="D10" s="155">
        <v>0</v>
      </c>
      <c r="E10" s="156">
        <v>1789665</v>
      </c>
      <c r="F10" s="54">
        <v>1789665</v>
      </c>
      <c r="G10" s="54">
        <v>144558</v>
      </c>
      <c r="H10" s="54">
        <v>143720</v>
      </c>
      <c r="I10" s="54">
        <v>143720</v>
      </c>
      <c r="J10" s="54">
        <v>431998</v>
      </c>
      <c r="K10" s="54">
        <v>143720</v>
      </c>
      <c r="L10" s="54">
        <v>143720</v>
      </c>
      <c r="M10" s="54">
        <v>143720</v>
      </c>
      <c r="N10" s="54">
        <v>431160</v>
      </c>
      <c r="O10" s="54">
        <v>143720</v>
      </c>
      <c r="P10" s="54">
        <v>143560</v>
      </c>
      <c r="Q10" s="54">
        <v>144038</v>
      </c>
      <c r="R10" s="54">
        <v>431318</v>
      </c>
      <c r="S10" s="54">
        <v>0</v>
      </c>
      <c r="T10" s="54">
        <v>0</v>
      </c>
      <c r="U10" s="54">
        <v>0</v>
      </c>
      <c r="V10" s="54">
        <v>0</v>
      </c>
      <c r="W10" s="54">
        <v>1294476</v>
      </c>
      <c r="X10" s="54">
        <v>1342503</v>
      </c>
      <c r="Y10" s="54">
        <v>-48027</v>
      </c>
      <c r="Z10" s="184">
        <v>-3.58</v>
      </c>
      <c r="AA10" s="130">
        <v>1789665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59923</v>
      </c>
      <c r="D12" s="155">
        <v>0</v>
      </c>
      <c r="E12" s="156">
        <v>122329</v>
      </c>
      <c r="F12" s="60">
        <v>122329</v>
      </c>
      <c r="G12" s="60">
        <v>16210</v>
      </c>
      <c r="H12" s="60">
        <v>10576</v>
      </c>
      <c r="I12" s="60">
        <v>5786</v>
      </c>
      <c r="J12" s="60">
        <v>32572</v>
      </c>
      <c r="K12" s="60">
        <v>7383</v>
      </c>
      <c r="L12" s="60">
        <v>5563</v>
      </c>
      <c r="M12" s="60">
        <v>2370</v>
      </c>
      <c r="N12" s="60">
        <v>15316</v>
      </c>
      <c r="O12" s="60">
        <v>33072</v>
      </c>
      <c r="P12" s="60">
        <v>6756</v>
      </c>
      <c r="Q12" s="60">
        <v>17410</v>
      </c>
      <c r="R12" s="60">
        <v>57238</v>
      </c>
      <c r="S12" s="60">
        <v>0</v>
      </c>
      <c r="T12" s="60">
        <v>0</v>
      </c>
      <c r="U12" s="60">
        <v>0</v>
      </c>
      <c r="V12" s="60">
        <v>0</v>
      </c>
      <c r="W12" s="60">
        <v>105126</v>
      </c>
      <c r="X12" s="60">
        <v>91503</v>
      </c>
      <c r="Y12" s="60">
        <v>13623</v>
      </c>
      <c r="Z12" s="140">
        <v>14.89</v>
      </c>
      <c r="AA12" s="155">
        <v>122329</v>
      </c>
    </row>
    <row r="13" spans="1:27" ht="12.75">
      <c r="A13" s="181" t="s">
        <v>109</v>
      </c>
      <c r="B13" s="185"/>
      <c r="C13" s="155">
        <v>1813802</v>
      </c>
      <c r="D13" s="155">
        <v>0</v>
      </c>
      <c r="E13" s="156">
        <v>1720397</v>
      </c>
      <c r="F13" s="60">
        <v>1720397</v>
      </c>
      <c r="G13" s="60">
        <v>175926</v>
      </c>
      <c r="H13" s="60">
        <v>182910</v>
      </c>
      <c r="I13" s="60">
        <v>180652</v>
      </c>
      <c r="J13" s="60">
        <v>539488</v>
      </c>
      <c r="K13" s="60">
        <v>119350</v>
      </c>
      <c r="L13" s="60">
        <v>74260</v>
      </c>
      <c r="M13" s="60">
        <v>151477</v>
      </c>
      <c r="N13" s="60">
        <v>345087</v>
      </c>
      <c r="O13" s="60">
        <v>164465</v>
      </c>
      <c r="P13" s="60">
        <v>118771</v>
      </c>
      <c r="Q13" s="60">
        <v>139107</v>
      </c>
      <c r="R13" s="60">
        <v>422343</v>
      </c>
      <c r="S13" s="60">
        <v>0</v>
      </c>
      <c r="T13" s="60">
        <v>0</v>
      </c>
      <c r="U13" s="60">
        <v>0</v>
      </c>
      <c r="V13" s="60">
        <v>0</v>
      </c>
      <c r="W13" s="60">
        <v>1306918</v>
      </c>
      <c r="X13" s="60">
        <v>1289997</v>
      </c>
      <c r="Y13" s="60">
        <v>16921</v>
      </c>
      <c r="Z13" s="140">
        <v>1.31</v>
      </c>
      <c r="AA13" s="155">
        <v>1720397</v>
      </c>
    </row>
    <row r="14" spans="1:27" ht="12.75">
      <c r="A14" s="181" t="s">
        <v>110</v>
      </c>
      <c r="B14" s="185"/>
      <c r="C14" s="155">
        <v>2120594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281223</v>
      </c>
      <c r="D16" s="155">
        <v>0</v>
      </c>
      <c r="E16" s="156">
        <v>281683</v>
      </c>
      <c r="F16" s="60">
        <v>281683</v>
      </c>
      <c r="G16" s="60">
        <v>29236</v>
      </c>
      <c r="H16" s="60">
        <v>21514</v>
      </c>
      <c r="I16" s="60">
        <v>16741</v>
      </c>
      <c r="J16" s="60">
        <v>67491</v>
      </c>
      <c r="K16" s="60">
        <v>18162</v>
      </c>
      <c r="L16" s="60">
        <v>10193</v>
      </c>
      <c r="M16" s="60">
        <v>8616</v>
      </c>
      <c r="N16" s="60">
        <v>36971</v>
      </c>
      <c r="O16" s="60">
        <v>20255</v>
      </c>
      <c r="P16" s="60">
        <v>7363</v>
      </c>
      <c r="Q16" s="60">
        <v>39708</v>
      </c>
      <c r="R16" s="60">
        <v>67326</v>
      </c>
      <c r="S16" s="60">
        <v>0</v>
      </c>
      <c r="T16" s="60">
        <v>0</v>
      </c>
      <c r="U16" s="60">
        <v>0</v>
      </c>
      <c r="V16" s="60">
        <v>0</v>
      </c>
      <c r="W16" s="60">
        <v>171788</v>
      </c>
      <c r="X16" s="60">
        <v>211500</v>
      </c>
      <c r="Y16" s="60">
        <v>-39712</v>
      </c>
      <c r="Z16" s="140">
        <v>-18.78</v>
      </c>
      <c r="AA16" s="155">
        <v>281683</v>
      </c>
    </row>
    <row r="17" spans="1:27" ht="12.75">
      <c r="A17" s="181" t="s">
        <v>113</v>
      </c>
      <c r="B17" s="185"/>
      <c r="C17" s="155">
        <v>667973</v>
      </c>
      <c r="D17" s="155">
        <v>0</v>
      </c>
      <c r="E17" s="156">
        <v>715167</v>
      </c>
      <c r="F17" s="60">
        <v>715167</v>
      </c>
      <c r="G17" s="60">
        <v>51421</v>
      </c>
      <c r="H17" s="60">
        <v>59710</v>
      </c>
      <c r="I17" s="60">
        <v>86112</v>
      </c>
      <c r="J17" s="60">
        <v>197243</v>
      </c>
      <c r="K17" s="60">
        <v>60158</v>
      </c>
      <c r="L17" s="60">
        <v>49095</v>
      </c>
      <c r="M17" s="60">
        <v>87834</v>
      </c>
      <c r="N17" s="60">
        <v>197087</v>
      </c>
      <c r="O17" s="60">
        <v>85393</v>
      </c>
      <c r="P17" s="60">
        <v>55628</v>
      </c>
      <c r="Q17" s="60">
        <v>92842</v>
      </c>
      <c r="R17" s="60">
        <v>233863</v>
      </c>
      <c r="S17" s="60">
        <v>0</v>
      </c>
      <c r="T17" s="60">
        <v>0</v>
      </c>
      <c r="U17" s="60">
        <v>0</v>
      </c>
      <c r="V17" s="60">
        <v>0</v>
      </c>
      <c r="W17" s="60">
        <v>628193</v>
      </c>
      <c r="X17" s="60">
        <v>536247</v>
      </c>
      <c r="Y17" s="60">
        <v>91946</v>
      </c>
      <c r="Z17" s="140">
        <v>17.15</v>
      </c>
      <c r="AA17" s="155">
        <v>715167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288</v>
      </c>
      <c r="R18" s="60">
        <v>288</v>
      </c>
      <c r="S18" s="60">
        <v>0</v>
      </c>
      <c r="T18" s="60">
        <v>0</v>
      </c>
      <c r="U18" s="60">
        <v>0</v>
      </c>
      <c r="V18" s="60">
        <v>0</v>
      </c>
      <c r="W18" s="60">
        <v>288</v>
      </c>
      <c r="X18" s="60"/>
      <c r="Y18" s="60">
        <v>288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129307103</v>
      </c>
      <c r="D19" s="155">
        <v>0</v>
      </c>
      <c r="E19" s="156">
        <v>124761000</v>
      </c>
      <c r="F19" s="60">
        <v>124761000</v>
      </c>
      <c r="G19" s="60">
        <v>50795232</v>
      </c>
      <c r="H19" s="60">
        <v>356225</v>
      </c>
      <c r="I19" s="60">
        <v>332197</v>
      </c>
      <c r="J19" s="60">
        <v>51483654</v>
      </c>
      <c r="K19" s="60">
        <v>387208</v>
      </c>
      <c r="L19" s="60">
        <v>1006391</v>
      </c>
      <c r="M19" s="60">
        <v>40976522</v>
      </c>
      <c r="N19" s="60">
        <v>42370121</v>
      </c>
      <c r="O19" s="60">
        <v>165867</v>
      </c>
      <c r="P19" s="60">
        <v>264863</v>
      </c>
      <c r="Q19" s="60">
        <v>30616727</v>
      </c>
      <c r="R19" s="60">
        <v>31047457</v>
      </c>
      <c r="S19" s="60">
        <v>0</v>
      </c>
      <c r="T19" s="60">
        <v>0</v>
      </c>
      <c r="U19" s="60">
        <v>0</v>
      </c>
      <c r="V19" s="60">
        <v>0</v>
      </c>
      <c r="W19" s="60">
        <v>124901232</v>
      </c>
      <c r="X19" s="60">
        <v>123768701</v>
      </c>
      <c r="Y19" s="60">
        <v>1132531</v>
      </c>
      <c r="Z19" s="140">
        <v>0.92</v>
      </c>
      <c r="AA19" s="155">
        <v>124761000</v>
      </c>
    </row>
    <row r="20" spans="1:27" ht="12.75">
      <c r="A20" s="181" t="s">
        <v>35</v>
      </c>
      <c r="B20" s="185"/>
      <c r="C20" s="155">
        <v>730204</v>
      </c>
      <c r="D20" s="155">
        <v>0</v>
      </c>
      <c r="E20" s="156">
        <v>410201</v>
      </c>
      <c r="F20" s="54">
        <v>410201</v>
      </c>
      <c r="G20" s="54">
        <v>10817</v>
      </c>
      <c r="H20" s="54">
        <v>7205</v>
      </c>
      <c r="I20" s="54">
        <v>8931</v>
      </c>
      <c r="J20" s="54">
        <v>26953</v>
      </c>
      <c r="K20" s="54">
        <v>6989</v>
      </c>
      <c r="L20" s="54">
        <v>105452</v>
      </c>
      <c r="M20" s="54">
        <v>8356</v>
      </c>
      <c r="N20" s="54">
        <v>120797</v>
      </c>
      <c r="O20" s="54">
        <v>61922</v>
      </c>
      <c r="P20" s="54">
        <v>94931</v>
      </c>
      <c r="Q20" s="54">
        <v>39487</v>
      </c>
      <c r="R20" s="54">
        <v>196340</v>
      </c>
      <c r="S20" s="54">
        <v>0</v>
      </c>
      <c r="T20" s="54">
        <v>0</v>
      </c>
      <c r="U20" s="54">
        <v>0</v>
      </c>
      <c r="V20" s="54">
        <v>0</v>
      </c>
      <c r="W20" s="54">
        <v>344090</v>
      </c>
      <c r="X20" s="54">
        <v>307503</v>
      </c>
      <c r="Y20" s="54">
        <v>36587</v>
      </c>
      <c r="Z20" s="184">
        <v>11.9</v>
      </c>
      <c r="AA20" s="130">
        <v>410201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154896488</v>
      </c>
      <c r="D22" s="188">
        <f>SUM(D5:D21)</f>
        <v>0</v>
      </c>
      <c r="E22" s="189">
        <f t="shared" si="0"/>
        <v>153549386</v>
      </c>
      <c r="F22" s="190">
        <f t="shared" si="0"/>
        <v>153549386</v>
      </c>
      <c r="G22" s="190">
        <f t="shared" si="0"/>
        <v>61404371</v>
      </c>
      <c r="H22" s="190">
        <f t="shared" si="0"/>
        <v>1840955</v>
      </c>
      <c r="I22" s="190">
        <f t="shared" si="0"/>
        <v>2190106</v>
      </c>
      <c r="J22" s="190">
        <f t="shared" si="0"/>
        <v>65435432</v>
      </c>
      <c r="K22" s="190">
        <f t="shared" si="0"/>
        <v>1775054</v>
      </c>
      <c r="L22" s="190">
        <f t="shared" si="0"/>
        <v>2434056</v>
      </c>
      <c r="M22" s="190">
        <f t="shared" si="0"/>
        <v>42404339</v>
      </c>
      <c r="N22" s="190">
        <f t="shared" si="0"/>
        <v>46613449</v>
      </c>
      <c r="O22" s="190">
        <f t="shared" si="0"/>
        <v>1692679</v>
      </c>
      <c r="P22" s="190">
        <f t="shared" si="0"/>
        <v>1718130</v>
      </c>
      <c r="Q22" s="190">
        <f t="shared" si="0"/>
        <v>32146843</v>
      </c>
      <c r="R22" s="190">
        <f t="shared" si="0"/>
        <v>35557652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147606533</v>
      </c>
      <c r="X22" s="190">
        <f t="shared" si="0"/>
        <v>145359710</v>
      </c>
      <c r="Y22" s="190">
        <f t="shared" si="0"/>
        <v>2246823</v>
      </c>
      <c r="Z22" s="191">
        <f>+IF(X22&lt;&gt;0,+(Y22/X22)*100,0)</f>
        <v>1.545698598325492</v>
      </c>
      <c r="AA22" s="188">
        <f>SUM(AA5:AA21)</f>
        <v>153549386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67668060</v>
      </c>
      <c r="D25" s="155">
        <v>0</v>
      </c>
      <c r="E25" s="156">
        <v>65755178</v>
      </c>
      <c r="F25" s="60">
        <v>65755178</v>
      </c>
      <c r="G25" s="60">
        <v>5613424</v>
      </c>
      <c r="H25" s="60">
        <v>5566750</v>
      </c>
      <c r="I25" s="60">
        <v>5402874</v>
      </c>
      <c r="J25" s="60">
        <v>16583048</v>
      </c>
      <c r="K25" s="60">
        <v>5382440</v>
      </c>
      <c r="L25" s="60">
        <v>8256087</v>
      </c>
      <c r="M25" s="60">
        <v>5233659</v>
      </c>
      <c r="N25" s="60">
        <v>18872186</v>
      </c>
      <c r="O25" s="60">
        <v>6216625</v>
      </c>
      <c r="P25" s="60">
        <v>6746336</v>
      </c>
      <c r="Q25" s="60">
        <v>6308664</v>
      </c>
      <c r="R25" s="60">
        <v>19271625</v>
      </c>
      <c r="S25" s="60">
        <v>0</v>
      </c>
      <c r="T25" s="60">
        <v>0</v>
      </c>
      <c r="U25" s="60">
        <v>0</v>
      </c>
      <c r="V25" s="60">
        <v>0</v>
      </c>
      <c r="W25" s="60">
        <v>54726859</v>
      </c>
      <c r="X25" s="60">
        <v>49316247</v>
      </c>
      <c r="Y25" s="60">
        <v>5410612</v>
      </c>
      <c r="Z25" s="140">
        <v>10.97</v>
      </c>
      <c r="AA25" s="155">
        <v>65755178</v>
      </c>
    </row>
    <row r="26" spans="1:27" ht="12.75">
      <c r="A26" s="183" t="s">
        <v>38</v>
      </c>
      <c r="B26" s="182"/>
      <c r="C26" s="155">
        <v>12494879</v>
      </c>
      <c r="D26" s="155">
        <v>0</v>
      </c>
      <c r="E26" s="156">
        <v>12715501</v>
      </c>
      <c r="F26" s="60">
        <v>12715501</v>
      </c>
      <c r="G26" s="60">
        <v>971610</v>
      </c>
      <c r="H26" s="60">
        <v>1051373</v>
      </c>
      <c r="I26" s="60">
        <v>1045091</v>
      </c>
      <c r="J26" s="60">
        <v>3068074</v>
      </c>
      <c r="K26" s="60">
        <v>1044904</v>
      </c>
      <c r="L26" s="60">
        <v>1044684</v>
      </c>
      <c r="M26" s="60">
        <v>1044684</v>
      </c>
      <c r="N26" s="60">
        <v>3134272</v>
      </c>
      <c r="O26" s="60">
        <v>1457485</v>
      </c>
      <c r="P26" s="60">
        <v>1045207</v>
      </c>
      <c r="Q26" s="60">
        <v>1260183</v>
      </c>
      <c r="R26" s="60">
        <v>3762875</v>
      </c>
      <c r="S26" s="60">
        <v>0</v>
      </c>
      <c r="T26" s="60">
        <v>0</v>
      </c>
      <c r="U26" s="60">
        <v>0</v>
      </c>
      <c r="V26" s="60">
        <v>0</v>
      </c>
      <c r="W26" s="60">
        <v>9965221</v>
      </c>
      <c r="X26" s="60">
        <v>9537003</v>
      </c>
      <c r="Y26" s="60">
        <v>428218</v>
      </c>
      <c r="Z26" s="140">
        <v>4.49</v>
      </c>
      <c r="AA26" s="155">
        <v>12715501</v>
      </c>
    </row>
    <row r="27" spans="1:27" ht="12.75">
      <c r="A27" s="183" t="s">
        <v>118</v>
      </c>
      <c r="B27" s="182"/>
      <c r="C27" s="155">
        <v>1807406</v>
      </c>
      <c r="D27" s="155">
        <v>0</v>
      </c>
      <c r="E27" s="156">
        <v>1760265</v>
      </c>
      <c r="F27" s="60">
        <v>1760265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146689</v>
      </c>
      <c r="N27" s="60">
        <v>146689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146689</v>
      </c>
      <c r="X27" s="60">
        <v>1320003</v>
      </c>
      <c r="Y27" s="60">
        <v>-1173314</v>
      </c>
      <c r="Z27" s="140">
        <v>-88.89</v>
      </c>
      <c r="AA27" s="155">
        <v>1760265</v>
      </c>
    </row>
    <row r="28" spans="1:27" ht="12.75">
      <c r="A28" s="183" t="s">
        <v>39</v>
      </c>
      <c r="B28" s="182"/>
      <c r="C28" s="155">
        <v>10395852</v>
      </c>
      <c r="D28" s="155">
        <v>0</v>
      </c>
      <c r="E28" s="156">
        <v>10150547</v>
      </c>
      <c r="F28" s="60">
        <v>10150547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845879</v>
      </c>
      <c r="N28" s="60">
        <v>845879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845879</v>
      </c>
      <c r="X28" s="60">
        <v>7613253</v>
      </c>
      <c r="Y28" s="60">
        <v>-6767374</v>
      </c>
      <c r="Z28" s="140">
        <v>-88.89</v>
      </c>
      <c r="AA28" s="155">
        <v>10150547</v>
      </c>
    </row>
    <row r="29" spans="1:27" ht="12.75">
      <c r="A29" s="183" t="s">
        <v>40</v>
      </c>
      <c r="B29" s="182"/>
      <c r="C29" s="155">
        <v>128738</v>
      </c>
      <c r="D29" s="155">
        <v>0</v>
      </c>
      <c r="E29" s="156">
        <v>482035</v>
      </c>
      <c r="F29" s="60">
        <v>482035</v>
      </c>
      <c r="G29" s="60">
        <v>443</v>
      </c>
      <c r="H29" s="60">
        <v>319</v>
      </c>
      <c r="I29" s="60">
        <v>0</v>
      </c>
      <c r="J29" s="60">
        <v>762</v>
      </c>
      <c r="K29" s="60">
        <v>204</v>
      </c>
      <c r="L29" s="60">
        <v>890</v>
      </c>
      <c r="M29" s="60">
        <v>104</v>
      </c>
      <c r="N29" s="60">
        <v>1198</v>
      </c>
      <c r="O29" s="60">
        <v>463</v>
      </c>
      <c r="P29" s="60">
        <v>754</v>
      </c>
      <c r="Q29" s="60">
        <v>102</v>
      </c>
      <c r="R29" s="60">
        <v>1319</v>
      </c>
      <c r="S29" s="60">
        <v>0</v>
      </c>
      <c r="T29" s="60">
        <v>0</v>
      </c>
      <c r="U29" s="60">
        <v>0</v>
      </c>
      <c r="V29" s="60">
        <v>0</v>
      </c>
      <c r="W29" s="60">
        <v>3279</v>
      </c>
      <c r="X29" s="60">
        <v>381000</v>
      </c>
      <c r="Y29" s="60">
        <v>-377721</v>
      </c>
      <c r="Z29" s="140">
        <v>-99.14</v>
      </c>
      <c r="AA29" s="155">
        <v>482035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12328005</v>
      </c>
      <c r="D32" s="155">
        <v>0</v>
      </c>
      <c r="E32" s="156">
        <v>17794890</v>
      </c>
      <c r="F32" s="60">
        <v>17794890</v>
      </c>
      <c r="G32" s="60">
        <v>1114602</v>
      </c>
      <c r="H32" s="60">
        <v>1412524</v>
      </c>
      <c r="I32" s="60">
        <v>1470568</v>
      </c>
      <c r="J32" s="60">
        <v>3997694</v>
      </c>
      <c r="K32" s="60">
        <v>1484171</v>
      </c>
      <c r="L32" s="60">
        <v>1306009</v>
      </c>
      <c r="M32" s="60">
        <v>2518000</v>
      </c>
      <c r="N32" s="60">
        <v>5308180</v>
      </c>
      <c r="O32" s="60">
        <v>1277132</v>
      </c>
      <c r="P32" s="60">
        <v>1743488</v>
      </c>
      <c r="Q32" s="60">
        <v>1525352</v>
      </c>
      <c r="R32" s="60">
        <v>4545972</v>
      </c>
      <c r="S32" s="60">
        <v>0</v>
      </c>
      <c r="T32" s="60">
        <v>0</v>
      </c>
      <c r="U32" s="60">
        <v>0</v>
      </c>
      <c r="V32" s="60">
        <v>0</v>
      </c>
      <c r="W32" s="60">
        <v>13851846</v>
      </c>
      <c r="X32" s="60">
        <v>13346253</v>
      </c>
      <c r="Y32" s="60">
        <v>505593</v>
      </c>
      <c r="Z32" s="140">
        <v>3.79</v>
      </c>
      <c r="AA32" s="155">
        <v>17794890</v>
      </c>
    </row>
    <row r="33" spans="1:27" ht="12.75">
      <c r="A33" s="183" t="s">
        <v>42</v>
      </c>
      <c r="B33" s="182"/>
      <c r="C33" s="155">
        <v>876383</v>
      </c>
      <c r="D33" s="155">
        <v>0</v>
      </c>
      <c r="E33" s="156">
        <v>217139</v>
      </c>
      <c r="F33" s="60">
        <v>217139</v>
      </c>
      <c r="G33" s="60">
        <v>55500</v>
      </c>
      <c r="H33" s="60">
        <v>379969</v>
      </c>
      <c r="I33" s="60">
        <v>166148</v>
      </c>
      <c r="J33" s="60">
        <v>601617</v>
      </c>
      <c r="K33" s="60">
        <v>167256</v>
      </c>
      <c r="L33" s="60">
        <v>165763</v>
      </c>
      <c r="M33" s="60">
        <v>162008</v>
      </c>
      <c r="N33" s="60">
        <v>495027</v>
      </c>
      <c r="O33" s="60">
        <v>167448</v>
      </c>
      <c r="P33" s="60">
        <v>164319</v>
      </c>
      <c r="Q33" s="60">
        <v>163645</v>
      </c>
      <c r="R33" s="60">
        <v>495412</v>
      </c>
      <c r="S33" s="60">
        <v>0</v>
      </c>
      <c r="T33" s="60">
        <v>0</v>
      </c>
      <c r="U33" s="60">
        <v>0</v>
      </c>
      <c r="V33" s="60">
        <v>0</v>
      </c>
      <c r="W33" s="60">
        <v>1592056</v>
      </c>
      <c r="X33" s="60">
        <v>162747</v>
      </c>
      <c r="Y33" s="60">
        <v>1429309</v>
      </c>
      <c r="Z33" s="140">
        <v>878.24</v>
      </c>
      <c r="AA33" s="155">
        <v>217139</v>
      </c>
    </row>
    <row r="34" spans="1:27" ht="12.75">
      <c r="A34" s="183" t="s">
        <v>43</v>
      </c>
      <c r="B34" s="182"/>
      <c r="C34" s="155">
        <v>34363657</v>
      </c>
      <c r="D34" s="155">
        <v>0</v>
      </c>
      <c r="E34" s="156">
        <v>39023309</v>
      </c>
      <c r="F34" s="60">
        <v>39023309</v>
      </c>
      <c r="G34" s="60">
        <v>4011872</v>
      </c>
      <c r="H34" s="60">
        <v>3900908</v>
      </c>
      <c r="I34" s="60">
        <v>3912481</v>
      </c>
      <c r="J34" s="60">
        <v>11825261</v>
      </c>
      <c r="K34" s="60">
        <v>6513884</v>
      </c>
      <c r="L34" s="60">
        <v>4992281</v>
      </c>
      <c r="M34" s="60">
        <v>4677000</v>
      </c>
      <c r="N34" s="60">
        <v>16183165</v>
      </c>
      <c r="O34" s="60">
        <v>4102242</v>
      </c>
      <c r="P34" s="60">
        <v>3395973</v>
      </c>
      <c r="Q34" s="60">
        <v>3996902</v>
      </c>
      <c r="R34" s="60">
        <v>11495117</v>
      </c>
      <c r="S34" s="60">
        <v>0</v>
      </c>
      <c r="T34" s="60">
        <v>0</v>
      </c>
      <c r="U34" s="60">
        <v>0</v>
      </c>
      <c r="V34" s="60">
        <v>0</v>
      </c>
      <c r="W34" s="60">
        <v>39503543</v>
      </c>
      <c r="X34" s="60">
        <v>29268000</v>
      </c>
      <c r="Y34" s="60">
        <v>10235543</v>
      </c>
      <c r="Z34" s="140">
        <v>34.97</v>
      </c>
      <c r="AA34" s="155">
        <v>39023309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16133</v>
      </c>
      <c r="I35" s="60">
        <v>0</v>
      </c>
      <c r="J35" s="60">
        <v>16133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16133</v>
      </c>
      <c r="X35" s="60"/>
      <c r="Y35" s="60">
        <v>16133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140062980</v>
      </c>
      <c r="D36" s="188">
        <f>SUM(D25:D35)</f>
        <v>0</v>
      </c>
      <c r="E36" s="189">
        <f t="shared" si="1"/>
        <v>147898864</v>
      </c>
      <c r="F36" s="190">
        <f t="shared" si="1"/>
        <v>147898864</v>
      </c>
      <c r="G36" s="190">
        <f t="shared" si="1"/>
        <v>11767451</v>
      </c>
      <c r="H36" s="190">
        <f t="shared" si="1"/>
        <v>12327976</v>
      </c>
      <c r="I36" s="190">
        <f t="shared" si="1"/>
        <v>11997162</v>
      </c>
      <c r="J36" s="190">
        <f t="shared" si="1"/>
        <v>36092589</v>
      </c>
      <c r="K36" s="190">
        <f t="shared" si="1"/>
        <v>14592859</v>
      </c>
      <c r="L36" s="190">
        <f t="shared" si="1"/>
        <v>15765714</v>
      </c>
      <c r="M36" s="190">
        <f t="shared" si="1"/>
        <v>14628023</v>
      </c>
      <c r="N36" s="190">
        <f t="shared" si="1"/>
        <v>44986596</v>
      </c>
      <c r="O36" s="190">
        <f t="shared" si="1"/>
        <v>13221395</v>
      </c>
      <c r="P36" s="190">
        <f t="shared" si="1"/>
        <v>13096077</v>
      </c>
      <c r="Q36" s="190">
        <f t="shared" si="1"/>
        <v>13254848</v>
      </c>
      <c r="R36" s="190">
        <f t="shared" si="1"/>
        <v>39572320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120651505</v>
      </c>
      <c r="X36" s="190">
        <f t="shared" si="1"/>
        <v>110944506</v>
      </c>
      <c r="Y36" s="190">
        <f t="shared" si="1"/>
        <v>9706999</v>
      </c>
      <c r="Z36" s="191">
        <f>+IF(X36&lt;&gt;0,+(Y36/X36)*100,0)</f>
        <v>8.749418380392807</v>
      </c>
      <c r="AA36" s="188">
        <f>SUM(AA25:AA35)</f>
        <v>147898864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14833508</v>
      </c>
      <c r="D38" s="199">
        <f>+D22-D36</f>
        <v>0</v>
      </c>
      <c r="E38" s="200">
        <f t="shared" si="2"/>
        <v>5650522</v>
      </c>
      <c r="F38" s="106">
        <f t="shared" si="2"/>
        <v>5650522</v>
      </c>
      <c r="G38" s="106">
        <f t="shared" si="2"/>
        <v>49636920</v>
      </c>
      <c r="H38" s="106">
        <f t="shared" si="2"/>
        <v>-10487021</v>
      </c>
      <c r="I38" s="106">
        <f t="shared" si="2"/>
        <v>-9807056</v>
      </c>
      <c r="J38" s="106">
        <f t="shared" si="2"/>
        <v>29342843</v>
      </c>
      <c r="K38" s="106">
        <f t="shared" si="2"/>
        <v>-12817805</v>
      </c>
      <c r="L38" s="106">
        <f t="shared" si="2"/>
        <v>-13331658</v>
      </c>
      <c r="M38" s="106">
        <f t="shared" si="2"/>
        <v>27776316</v>
      </c>
      <c r="N38" s="106">
        <f t="shared" si="2"/>
        <v>1626853</v>
      </c>
      <c r="O38" s="106">
        <f t="shared" si="2"/>
        <v>-11528716</v>
      </c>
      <c r="P38" s="106">
        <f t="shared" si="2"/>
        <v>-11377947</v>
      </c>
      <c r="Q38" s="106">
        <f t="shared" si="2"/>
        <v>18891995</v>
      </c>
      <c r="R38" s="106">
        <f t="shared" si="2"/>
        <v>-4014668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26955028</v>
      </c>
      <c r="X38" s="106">
        <f>IF(F22=F36,0,X22-X36)</f>
        <v>34415204</v>
      </c>
      <c r="Y38" s="106">
        <f t="shared" si="2"/>
        <v>-7460176</v>
      </c>
      <c r="Z38" s="201">
        <f>+IF(X38&lt;&gt;0,+(Y38/X38)*100,0)</f>
        <v>-21.67697741963116</v>
      </c>
      <c r="AA38" s="199">
        <f>+AA22-AA36</f>
        <v>5650522</v>
      </c>
    </row>
    <row r="39" spans="1:27" ht="12.75">
      <c r="A39" s="181" t="s">
        <v>46</v>
      </c>
      <c r="B39" s="185"/>
      <c r="C39" s="155">
        <v>47505098</v>
      </c>
      <c r="D39" s="155">
        <v>0</v>
      </c>
      <c r="E39" s="156">
        <v>44417000</v>
      </c>
      <c r="F39" s="60">
        <v>44417000</v>
      </c>
      <c r="G39" s="60">
        <v>10320132</v>
      </c>
      <c r="H39" s="60">
        <v>6670005</v>
      </c>
      <c r="I39" s="60">
        <v>5791497</v>
      </c>
      <c r="J39" s="60">
        <v>22781634</v>
      </c>
      <c r="K39" s="60">
        <v>3602524</v>
      </c>
      <c r="L39" s="60">
        <v>1981665</v>
      </c>
      <c r="M39" s="60">
        <v>9121963</v>
      </c>
      <c r="N39" s="60">
        <v>14706152</v>
      </c>
      <c r="O39" s="60">
        <v>484915</v>
      </c>
      <c r="P39" s="60">
        <v>1391727</v>
      </c>
      <c r="Q39" s="60">
        <v>1833881</v>
      </c>
      <c r="R39" s="60">
        <v>3710523</v>
      </c>
      <c r="S39" s="60">
        <v>0</v>
      </c>
      <c r="T39" s="60">
        <v>0</v>
      </c>
      <c r="U39" s="60">
        <v>0</v>
      </c>
      <c r="V39" s="60">
        <v>0</v>
      </c>
      <c r="W39" s="60">
        <v>41198309</v>
      </c>
      <c r="X39" s="60">
        <v>44417001</v>
      </c>
      <c r="Y39" s="60">
        <v>-3218692</v>
      </c>
      <c r="Z39" s="140">
        <v>-7.25</v>
      </c>
      <c r="AA39" s="155">
        <v>44417000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62338606</v>
      </c>
      <c r="D42" s="206">
        <f>SUM(D38:D41)</f>
        <v>0</v>
      </c>
      <c r="E42" s="207">
        <f t="shared" si="3"/>
        <v>50067522</v>
      </c>
      <c r="F42" s="88">
        <f t="shared" si="3"/>
        <v>50067522</v>
      </c>
      <c r="G42" s="88">
        <f t="shared" si="3"/>
        <v>59957052</v>
      </c>
      <c r="H42" s="88">
        <f t="shared" si="3"/>
        <v>-3817016</v>
      </c>
      <c r="I42" s="88">
        <f t="shared" si="3"/>
        <v>-4015559</v>
      </c>
      <c r="J42" s="88">
        <f t="shared" si="3"/>
        <v>52124477</v>
      </c>
      <c r="K42" s="88">
        <f t="shared" si="3"/>
        <v>-9215281</v>
      </c>
      <c r="L42" s="88">
        <f t="shared" si="3"/>
        <v>-11349993</v>
      </c>
      <c r="M42" s="88">
        <f t="shared" si="3"/>
        <v>36898279</v>
      </c>
      <c r="N42" s="88">
        <f t="shared" si="3"/>
        <v>16333005</v>
      </c>
      <c r="O42" s="88">
        <f t="shared" si="3"/>
        <v>-11043801</v>
      </c>
      <c r="P42" s="88">
        <f t="shared" si="3"/>
        <v>-9986220</v>
      </c>
      <c r="Q42" s="88">
        <f t="shared" si="3"/>
        <v>20725876</v>
      </c>
      <c r="R42" s="88">
        <f t="shared" si="3"/>
        <v>-304145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68153337</v>
      </c>
      <c r="X42" s="88">
        <f t="shared" si="3"/>
        <v>78832205</v>
      </c>
      <c r="Y42" s="88">
        <f t="shared" si="3"/>
        <v>-10678868</v>
      </c>
      <c r="Z42" s="208">
        <f>+IF(X42&lt;&gt;0,+(Y42/X42)*100,0)</f>
        <v>-13.546326656726142</v>
      </c>
      <c r="AA42" s="206">
        <f>SUM(AA38:AA41)</f>
        <v>50067522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62338606</v>
      </c>
      <c r="D44" s="210">
        <f>+D42-D43</f>
        <v>0</v>
      </c>
      <c r="E44" s="211">
        <f t="shared" si="4"/>
        <v>50067522</v>
      </c>
      <c r="F44" s="77">
        <f t="shared" si="4"/>
        <v>50067522</v>
      </c>
      <c r="G44" s="77">
        <f t="shared" si="4"/>
        <v>59957052</v>
      </c>
      <c r="H44" s="77">
        <f t="shared" si="4"/>
        <v>-3817016</v>
      </c>
      <c r="I44" s="77">
        <f t="shared" si="4"/>
        <v>-4015559</v>
      </c>
      <c r="J44" s="77">
        <f t="shared" si="4"/>
        <v>52124477</v>
      </c>
      <c r="K44" s="77">
        <f t="shared" si="4"/>
        <v>-9215281</v>
      </c>
      <c r="L44" s="77">
        <f t="shared" si="4"/>
        <v>-11349993</v>
      </c>
      <c r="M44" s="77">
        <f t="shared" si="4"/>
        <v>36898279</v>
      </c>
      <c r="N44" s="77">
        <f t="shared" si="4"/>
        <v>16333005</v>
      </c>
      <c r="O44" s="77">
        <f t="shared" si="4"/>
        <v>-11043801</v>
      </c>
      <c r="P44" s="77">
        <f t="shared" si="4"/>
        <v>-9986220</v>
      </c>
      <c r="Q44" s="77">
        <f t="shared" si="4"/>
        <v>20725876</v>
      </c>
      <c r="R44" s="77">
        <f t="shared" si="4"/>
        <v>-304145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68153337</v>
      </c>
      <c r="X44" s="77">
        <f t="shared" si="4"/>
        <v>78832205</v>
      </c>
      <c r="Y44" s="77">
        <f t="shared" si="4"/>
        <v>-10678868</v>
      </c>
      <c r="Z44" s="212">
        <f>+IF(X44&lt;&gt;0,+(Y44/X44)*100,0)</f>
        <v>-13.546326656726142</v>
      </c>
      <c r="AA44" s="210">
        <f>+AA42-AA43</f>
        <v>50067522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62338606</v>
      </c>
      <c r="D46" s="206">
        <f>SUM(D44:D45)</f>
        <v>0</v>
      </c>
      <c r="E46" s="207">
        <f t="shared" si="5"/>
        <v>50067522</v>
      </c>
      <c r="F46" s="88">
        <f t="shared" si="5"/>
        <v>50067522</v>
      </c>
      <c r="G46" s="88">
        <f t="shared" si="5"/>
        <v>59957052</v>
      </c>
      <c r="H46" s="88">
        <f t="shared" si="5"/>
        <v>-3817016</v>
      </c>
      <c r="I46" s="88">
        <f t="shared" si="5"/>
        <v>-4015559</v>
      </c>
      <c r="J46" s="88">
        <f t="shared" si="5"/>
        <v>52124477</v>
      </c>
      <c r="K46" s="88">
        <f t="shared" si="5"/>
        <v>-9215281</v>
      </c>
      <c r="L46" s="88">
        <f t="shared" si="5"/>
        <v>-11349993</v>
      </c>
      <c r="M46" s="88">
        <f t="shared" si="5"/>
        <v>36898279</v>
      </c>
      <c r="N46" s="88">
        <f t="shared" si="5"/>
        <v>16333005</v>
      </c>
      <c r="O46" s="88">
        <f t="shared" si="5"/>
        <v>-11043801</v>
      </c>
      <c r="P46" s="88">
        <f t="shared" si="5"/>
        <v>-9986220</v>
      </c>
      <c r="Q46" s="88">
        <f t="shared" si="5"/>
        <v>20725876</v>
      </c>
      <c r="R46" s="88">
        <f t="shared" si="5"/>
        <v>-304145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68153337</v>
      </c>
      <c r="X46" s="88">
        <f t="shared" si="5"/>
        <v>78832205</v>
      </c>
      <c r="Y46" s="88">
        <f t="shared" si="5"/>
        <v>-10678868</v>
      </c>
      <c r="Z46" s="208">
        <f>+IF(X46&lt;&gt;0,+(Y46/X46)*100,0)</f>
        <v>-13.546326656726142</v>
      </c>
      <c r="AA46" s="206">
        <f>SUM(AA44:AA45)</f>
        <v>50067522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62338606</v>
      </c>
      <c r="D48" s="217">
        <f>SUM(D46:D47)</f>
        <v>0</v>
      </c>
      <c r="E48" s="218">
        <f t="shared" si="6"/>
        <v>50067522</v>
      </c>
      <c r="F48" s="219">
        <f t="shared" si="6"/>
        <v>50067522</v>
      </c>
      <c r="G48" s="219">
        <f t="shared" si="6"/>
        <v>59957052</v>
      </c>
      <c r="H48" s="220">
        <f t="shared" si="6"/>
        <v>-3817016</v>
      </c>
      <c r="I48" s="220">
        <f t="shared" si="6"/>
        <v>-4015559</v>
      </c>
      <c r="J48" s="220">
        <f t="shared" si="6"/>
        <v>52124477</v>
      </c>
      <c r="K48" s="220">
        <f t="shared" si="6"/>
        <v>-9215281</v>
      </c>
      <c r="L48" s="220">
        <f t="shared" si="6"/>
        <v>-11349993</v>
      </c>
      <c r="M48" s="219">
        <f t="shared" si="6"/>
        <v>36898279</v>
      </c>
      <c r="N48" s="219">
        <f t="shared" si="6"/>
        <v>16333005</v>
      </c>
      <c r="O48" s="220">
        <f t="shared" si="6"/>
        <v>-11043801</v>
      </c>
      <c r="P48" s="220">
        <f t="shared" si="6"/>
        <v>-9986220</v>
      </c>
      <c r="Q48" s="220">
        <f t="shared" si="6"/>
        <v>20725876</v>
      </c>
      <c r="R48" s="220">
        <f t="shared" si="6"/>
        <v>-304145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68153337</v>
      </c>
      <c r="X48" s="220">
        <f t="shared" si="6"/>
        <v>78832205</v>
      </c>
      <c r="Y48" s="220">
        <f t="shared" si="6"/>
        <v>-10678868</v>
      </c>
      <c r="Z48" s="221">
        <f>+IF(X48&lt;&gt;0,+(Y48/X48)*100,0)</f>
        <v>-13.546326656726142</v>
      </c>
      <c r="AA48" s="222">
        <f>SUM(AA46:AA47)</f>
        <v>50067522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3636277</v>
      </c>
      <c r="D5" s="153">
        <f>SUM(D6:D8)</f>
        <v>0</v>
      </c>
      <c r="E5" s="154">
        <f t="shared" si="0"/>
        <v>1485000</v>
      </c>
      <c r="F5" s="100">
        <f t="shared" si="0"/>
        <v>1485000</v>
      </c>
      <c r="G5" s="100">
        <f t="shared" si="0"/>
        <v>2017</v>
      </c>
      <c r="H5" s="100">
        <f t="shared" si="0"/>
        <v>0</v>
      </c>
      <c r="I5" s="100">
        <f t="shared" si="0"/>
        <v>40350</v>
      </c>
      <c r="J5" s="100">
        <f t="shared" si="0"/>
        <v>42367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22800</v>
      </c>
      <c r="P5" s="100">
        <f t="shared" si="0"/>
        <v>63719</v>
      </c>
      <c r="Q5" s="100">
        <f t="shared" si="0"/>
        <v>28800</v>
      </c>
      <c r="R5" s="100">
        <f t="shared" si="0"/>
        <v>115319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157686</v>
      </c>
      <c r="X5" s="100">
        <f t="shared" si="0"/>
        <v>1485000</v>
      </c>
      <c r="Y5" s="100">
        <f t="shared" si="0"/>
        <v>-1327314</v>
      </c>
      <c r="Z5" s="137">
        <f>+IF(X5&lt;&gt;0,+(Y5/X5)*100,0)</f>
        <v>-89.38141414141414</v>
      </c>
      <c r="AA5" s="153">
        <f>SUM(AA6:AA8)</f>
        <v>1485000</v>
      </c>
    </row>
    <row r="6" spans="1:27" ht="12.75">
      <c r="A6" s="138" t="s">
        <v>75</v>
      </c>
      <c r="B6" s="136"/>
      <c r="C6" s="155"/>
      <c r="D6" s="155"/>
      <c r="E6" s="156">
        <v>76000</v>
      </c>
      <c r="F6" s="60">
        <v>76000</v>
      </c>
      <c r="G6" s="60"/>
      <c r="H6" s="60"/>
      <c r="I6" s="60"/>
      <c r="J6" s="60"/>
      <c r="K6" s="60"/>
      <c r="L6" s="60"/>
      <c r="M6" s="60"/>
      <c r="N6" s="60"/>
      <c r="O6" s="60"/>
      <c r="P6" s="60">
        <v>14369</v>
      </c>
      <c r="Q6" s="60"/>
      <c r="R6" s="60">
        <v>14369</v>
      </c>
      <c r="S6" s="60"/>
      <c r="T6" s="60"/>
      <c r="U6" s="60"/>
      <c r="V6" s="60"/>
      <c r="W6" s="60">
        <v>14369</v>
      </c>
      <c r="X6" s="60">
        <v>76000</v>
      </c>
      <c r="Y6" s="60">
        <v>-61631</v>
      </c>
      <c r="Z6" s="140">
        <v>-81.09</v>
      </c>
      <c r="AA6" s="62">
        <v>76000</v>
      </c>
    </row>
    <row r="7" spans="1:27" ht="12.75">
      <c r="A7" s="138" t="s">
        <v>76</v>
      </c>
      <c r="B7" s="136"/>
      <c r="C7" s="157">
        <v>3446545</v>
      </c>
      <c r="D7" s="157"/>
      <c r="E7" s="158">
        <v>72000</v>
      </c>
      <c r="F7" s="159">
        <v>72000</v>
      </c>
      <c r="G7" s="159">
        <v>2017</v>
      </c>
      <c r="H7" s="159"/>
      <c r="I7" s="159">
        <v>34838</v>
      </c>
      <c r="J7" s="159">
        <v>36855</v>
      </c>
      <c r="K7" s="159"/>
      <c r="L7" s="159"/>
      <c r="M7" s="159"/>
      <c r="N7" s="159"/>
      <c r="O7" s="159"/>
      <c r="P7" s="159">
        <v>27350</v>
      </c>
      <c r="Q7" s="159">
        <v>28800</v>
      </c>
      <c r="R7" s="159">
        <v>56150</v>
      </c>
      <c r="S7" s="159"/>
      <c r="T7" s="159"/>
      <c r="U7" s="159"/>
      <c r="V7" s="159"/>
      <c r="W7" s="159">
        <v>93005</v>
      </c>
      <c r="X7" s="159">
        <v>72000</v>
      </c>
      <c r="Y7" s="159">
        <v>21005</v>
      </c>
      <c r="Z7" s="141">
        <v>29.17</v>
      </c>
      <c r="AA7" s="225">
        <v>72000</v>
      </c>
    </row>
    <row r="8" spans="1:27" ht="12.75">
      <c r="A8" s="138" t="s">
        <v>77</v>
      </c>
      <c r="B8" s="136"/>
      <c r="C8" s="155">
        <v>189732</v>
      </c>
      <c r="D8" s="155"/>
      <c r="E8" s="156">
        <v>1337000</v>
      </c>
      <c r="F8" s="60">
        <v>1337000</v>
      </c>
      <c r="G8" s="60"/>
      <c r="H8" s="60"/>
      <c r="I8" s="60">
        <v>5512</v>
      </c>
      <c r="J8" s="60">
        <v>5512</v>
      </c>
      <c r="K8" s="60"/>
      <c r="L8" s="60"/>
      <c r="M8" s="60"/>
      <c r="N8" s="60"/>
      <c r="O8" s="60">
        <v>22800</v>
      </c>
      <c r="P8" s="60">
        <v>22000</v>
      </c>
      <c r="Q8" s="60"/>
      <c r="R8" s="60">
        <v>44800</v>
      </c>
      <c r="S8" s="60"/>
      <c r="T8" s="60"/>
      <c r="U8" s="60"/>
      <c r="V8" s="60"/>
      <c r="W8" s="60">
        <v>50312</v>
      </c>
      <c r="X8" s="60">
        <v>1337000</v>
      </c>
      <c r="Y8" s="60">
        <v>-1286688</v>
      </c>
      <c r="Z8" s="140">
        <v>-96.24</v>
      </c>
      <c r="AA8" s="62">
        <v>1337000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3255000</v>
      </c>
      <c r="F9" s="100">
        <f t="shared" si="1"/>
        <v>3255000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95000</v>
      </c>
      <c r="L9" s="100">
        <f t="shared" si="1"/>
        <v>0</v>
      </c>
      <c r="M9" s="100">
        <f t="shared" si="1"/>
        <v>437809</v>
      </c>
      <c r="N9" s="100">
        <f t="shared" si="1"/>
        <v>532809</v>
      </c>
      <c r="O9" s="100">
        <f t="shared" si="1"/>
        <v>2153100</v>
      </c>
      <c r="P9" s="100">
        <f t="shared" si="1"/>
        <v>28720</v>
      </c>
      <c r="Q9" s="100">
        <f t="shared" si="1"/>
        <v>0</v>
      </c>
      <c r="R9" s="100">
        <f t="shared" si="1"/>
        <v>2181820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2714629</v>
      </c>
      <c r="X9" s="100">
        <f t="shared" si="1"/>
        <v>3205000</v>
      </c>
      <c r="Y9" s="100">
        <f t="shared" si="1"/>
        <v>-490371</v>
      </c>
      <c r="Z9" s="137">
        <f>+IF(X9&lt;&gt;0,+(Y9/X9)*100,0)</f>
        <v>-15.3001872074883</v>
      </c>
      <c r="AA9" s="102">
        <f>SUM(AA10:AA14)</f>
        <v>3255000</v>
      </c>
    </row>
    <row r="10" spans="1:27" ht="12.75">
      <c r="A10" s="138" t="s">
        <v>79</v>
      </c>
      <c r="B10" s="136"/>
      <c r="C10" s="155"/>
      <c r="D10" s="155"/>
      <c r="E10" s="156">
        <v>2955000</v>
      </c>
      <c r="F10" s="60">
        <v>2955000</v>
      </c>
      <c r="G10" s="60"/>
      <c r="H10" s="60"/>
      <c r="I10" s="60"/>
      <c r="J10" s="60"/>
      <c r="K10" s="60">
        <v>95000</v>
      </c>
      <c r="L10" s="60"/>
      <c r="M10" s="60">
        <v>378324</v>
      </c>
      <c r="N10" s="60">
        <v>473324</v>
      </c>
      <c r="O10" s="60">
        <v>2129850</v>
      </c>
      <c r="P10" s="60"/>
      <c r="Q10" s="60"/>
      <c r="R10" s="60">
        <v>2129850</v>
      </c>
      <c r="S10" s="60"/>
      <c r="T10" s="60"/>
      <c r="U10" s="60"/>
      <c r="V10" s="60"/>
      <c r="W10" s="60">
        <v>2603174</v>
      </c>
      <c r="X10" s="60">
        <v>2905000</v>
      </c>
      <c r="Y10" s="60">
        <v>-301826</v>
      </c>
      <c r="Z10" s="140">
        <v>-10.39</v>
      </c>
      <c r="AA10" s="62">
        <v>2955000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300000</v>
      </c>
      <c r="F12" s="60">
        <v>300000</v>
      </c>
      <c r="G12" s="60"/>
      <c r="H12" s="60"/>
      <c r="I12" s="60"/>
      <c r="J12" s="60"/>
      <c r="K12" s="60"/>
      <c r="L12" s="60"/>
      <c r="M12" s="60">
        <v>59485</v>
      </c>
      <c r="N12" s="60">
        <v>59485</v>
      </c>
      <c r="O12" s="60">
        <v>23250</v>
      </c>
      <c r="P12" s="60">
        <v>28720</v>
      </c>
      <c r="Q12" s="60"/>
      <c r="R12" s="60">
        <v>51970</v>
      </c>
      <c r="S12" s="60"/>
      <c r="T12" s="60"/>
      <c r="U12" s="60"/>
      <c r="V12" s="60"/>
      <c r="W12" s="60">
        <v>111455</v>
      </c>
      <c r="X12" s="60">
        <v>300000</v>
      </c>
      <c r="Y12" s="60">
        <v>-188545</v>
      </c>
      <c r="Z12" s="140">
        <v>-62.85</v>
      </c>
      <c r="AA12" s="62">
        <v>300000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48801905</v>
      </c>
      <c r="D15" s="153">
        <f>SUM(D16:D18)</f>
        <v>0</v>
      </c>
      <c r="E15" s="154">
        <f t="shared" si="2"/>
        <v>47737000</v>
      </c>
      <c r="F15" s="100">
        <f t="shared" si="2"/>
        <v>47737000</v>
      </c>
      <c r="G15" s="100">
        <f t="shared" si="2"/>
        <v>9978560</v>
      </c>
      <c r="H15" s="100">
        <f t="shared" si="2"/>
        <v>5109405</v>
      </c>
      <c r="I15" s="100">
        <f t="shared" si="2"/>
        <v>5291694</v>
      </c>
      <c r="J15" s="100">
        <f t="shared" si="2"/>
        <v>20379659</v>
      </c>
      <c r="K15" s="100">
        <f t="shared" si="2"/>
        <v>3383995</v>
      </c>
      <c r="L15" s="100">
        <f t="shared" si="2"/>
        <v>1738303</v>
      </c>
      <c r="M15" s="100">
        <f t="shared" si="2"/>
        <v>9043518</v>
      </c>
      <c r="N15" s="100">
        <f t="shared" si="2"/>
        <v>14165816</v>
      </c>
      <c r="O15" s="100">
        <f t="shared" si="2"/>
        <v>425364</v>
      </c>
      <c r="P15" s="100">
        <f t="shared" si="2"/>
        <v>1225915</v>
      </c>
      <c r="Q15" s="100">
        <f t="shared" si="2"/>
        <v>1663340</v>
      </c>
      <c r="R15" s="100">
        <f t="shared" si="2"/>
        <v>3314619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37860094</v>
      </c>
      <c r="X15" s="100">
        <f t="shared" si="2"/>
        <v>37917000</v>
      </c>
      <c r="Y15" s="100">
        <f t="shared" si="2"/>
        <v>-56906</v>
      </c>
      <c r="Z15" s="137">
        <f>+IF(X15&lt;&gt;0,+(Y15/X15)*100,0)</f>
        <v>-0.15008043885328481</v>
      </c>
      <c r="AA15" s="102">
        <f>SUM(AA16:AA18)</f>
        <v>47737000</v>
      </c>
    </row>
    <row r="16" spans="1:27" ht="12.75">
      <c r="A16" s="138" t="s">
        <v>85</v>
      </c>
      <c r="B16" s="136"/>
      <c r="C16" s="155"/>
      <c r="D16" s="155"/>
      <c r="E16" s="156">
        <v>47737000</v>
      </c>
      <c r="F16" s="60">
        <v>47737000</v>
      </c>
      <c r="G16" s="60">
        <v>148086</v>
      </c>
      <c r="H16" s="60"/>
      <c r="I16" s="60"/>
      <c r="J16" s="60">
        <v>148086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148086</v>
      </c>
      <c r="X16" s="60">
        <v>37917000</v>
      </c>
      <c r="Y16" s="60">
        <v>-37768914</v>
      </c>
      <c r="Z16" s="140">
        <v>-99.61</v>
      </c>
      <c r="AA16" s="62">
        <v>47737000</v>
      </c>
    </row>
    <row r="17" spans="1:27" ht="12.75">
      <c r="A17" s="138" t="s">
        <v>86</v>
      </c>
      <c r="B17" s="136"/>
      <c r="C17" s="155">
        <v>48801905</v>
      </c>
      <c r="D17" s="155"/>
      <c r="E17" s="156"/>
      <c r="F17" s="60"/>
      <c r="G17" s="60">
        <v>9830474</v>
      </c>
      <c r="H17" s="60">
        <v>5109405</v>
      </c>
      <c r="I17" s="60">
        <v>5291694</v>
      </c>
      <c r="J17" s="60">
        <v>20231573</v>
      </c>
      <c r="K17" s="60">
        <v>3383995</v>
      </c>
      <c r="L17" s="60">
        <v>1738303</v>
      </c>
      <c r="M17" s="60">
        <v>9043518</v>
      </c>
      <c r="N17" s="60">
        <v>14165816</v>
      </c>
      <c r="O17" s="60">
        <v>425364</v>
      </c>
      <c r="P17" s="60">
        <v>1225915</v>
      </c>
      <c r="Q17" s="60">
        <v>1663340</v>
      </c>
      <c r="R17" s="60">
        <v>3314619</v>
      </c>
      <c r="S17" s="60"/>
      <c r="T17" s="60"/>
      <c r="U17" s="60"/>
      <c r="V17" s="60"/>
      <c r="W17" s="60">
        <v>37712008</v>
      </c>
      <c r="X17" s="60"/>
      <c r="Y17" s="60">
        <v>37712008</v>
      </c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1690000</v>
      </c>
      <c r="F19" s="100">
        <f t="shared" si="3"/>
        <v>1690000</v>
      </c>
      <c r="G19" s="100">
        <f t="shared" si="3"/>
        <v>0</v>
      </c>
      <c r="H19" s="100">
        <f t="shared" si="3"/>
        <v>0</v>
      </c>
      <c r="I19" s="100">
        <f t="shared" si="3"/>
        <v>740250</v>
      </c>
      <c r="J19" s="100">
        <f t="shared" si="3"/>
        <v>740250</v>
      </c>
      <c r="K19" s="100">
        <f t="shared" si="3"/>
        <v>35383</v>
      </c>
      <c r="L19" s="100">
        <f t="shared" si="3"/>
        <v>0</v>
      </c>
      <c r="M19" s="100">
        <f t="shared" si="3"/>
        <v>0</v>
      </c>
      <c r="N19" s="100">
        <f t="shared" si="3"/>
        <v>35383</v>
      </c>
      <c r="O19" s="100">
        <f t="shared" si="3"/>
        <v>0</v>
      </c>
      <c r="P19" s="100">
        <f t="shared" si="3"/>
        <v>358950</v>
      </c>
      <c r="Q19" s="100">
        <f t="shared" si="3"/>
        <v>271425</v>
      </c>
      <c r="R19" s="100">
        <f t="shared" si="3"/>
        <v>630375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1406008</v>
      </c>
      <c r="X19" s="100">
        <f t="shared" si="3"/>
        <v>1690000</v>
      </c>
      <c r="Y19" s="100">
        <f t="shared" si="3"/>
        <v>-283992</v>
      </c>
      <c r="Z19" s="137">
        <f>+IF(X19&lt;&gt;0,+(Y19/X19)*100,0)</f>
        <v>-16.804260355029584</v>
      </c>
      <c r="AA19" s="102">
        <f>SUM(AA20:AA23)</f>
        <v>1690000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1690000</v>
      </c>
      <c r="F23" s="60">
        <v>1690000</v>
      </c>
      <c r="G23" s="60"/>
      <c r="H23" s="60"/>
      <c r="I23" s="60">
        <v>740250</v>
      </c>
      <c r="J23" s="60">
        <v>740250</v>
      </c>
      <c r="K23" s="60">
        <v>35383</v>
      </c>
      <c r="L23" s="60"/>
      <c r="M23" s="60"/>
      <c r="N23" s="60">
        <v>35383</v>
      </c>
      <c r="O23" s="60"/>
      <c r="P23" s="60">
        <v>358950</v>
      </c>
      <c r="Q23" s="60">
        <v>271425</v>
      </c>
      <c r="R23" s="60">
        <v>630375</v>
      </c>
      <c r="S23" s="60"/>
      <c r="T23" s="60"/>
      <c r="U23" s="60"/>
      <c r="V23" s="60"/>
      <c r="W23" s="60">
        <v>1406008</v>
      </c>
      <c r="X23" s="60">
        <v>1690000</v>
      </c>
      <c r="Y23" s="60">
        <v>-283992</v>
      </c>
      <c r="Z23" s="140">
        <v>-16.8</v>
      </c>
      <c r="AA23" s="62">
        <v>1690000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52438182</v>
      </c>
      <c r="D25" s="217">
        <f>+D5+D9+D15+D19+D24</f>
        <v>0</v>
      </c>
      <c r="E25" s="230">
        <f t="shared" si="4"/>
        <v>54167000</v>
      </c>
      <c r="F25" s="219">
        <f t="shared" si="4"/>
        <v>54167000</v>
      </c>
      <c r="G25" s="219">
        <f t="shared" si="4"/>
        <v>9980577</v>
      </c>
      <c r="H25" s="219">
        <f t="shared" si="4"/>
        <v>5109405</v>
      </c>
      <c r="I25" s="219">
        <f t="shared" si="4"/>
        <v>6072294</v>
      </c>
      <c r="J25" s="219">
        <f t="shared" si="4"/>
        <v>21162276</v>
      </c>
      <c r="K25" s="219">
        <f t="shared" si="4"/>
        <v>3514378</v>
      </c>
      <c r="L25" s="219">
        <f t="shared" si="4"/>
        <v>1738303</v>
      </c>
      <c r="M25" s="219">
        <f t="shared" si="4"/>
        <v>9481327</v>
      </c>
      <c r="N25" s="219">
        <f t="shared" si="4"/>
        <v>14734008</v>
      </c>
      <c r="O25" s="219">
        <f t="shared" si="4"/>
        <v>2601264</v>
      </c>
      <c r="P25" s="219">
        <f t="shared" si="4"/>
        <v>1677304</v>
      </c>
      <c r="Q25" s="219">
        <f t="shared" si="4"/>
        <v>1963565</v>
      </c>
      <c r="R25" s="219">
        <f t="shared" si="4"/>
        <v>6242133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42138417</v>
      </c>
      <c r="X25" s="219">
        <f t="shared" si="4"/>
        <v>44297000</v>
      </c>
      <c r="Y25" s="219">
        <f t="shared" si="4"/>
        <v>-2158583</v>
      </c>
      <c r="Z25" s="231">
        <f>+IF(X25&lt;&gt;0,+(Y25/X25)*100,0)</f>
        <v>-4.872977854030747</v>
      </c>
      <c r="AA25" s="232">
        <f>+AA5+AA9+AA15+AA19+AA24</f>
        <v>54167000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48486905</v>
      </c>
      <c r="D28" s="155"/>
      <c r="E28" s="156">
        <v>44417000</v>
      </c>
      <c r="F28" s="60">
        <v>44417000</v>
      </c>
      <c r="G28" s="60">
        <v>8452491</v>
      </c>
      <c r="H28" s="60">
        <v>4939930</v>
      </c>
      <c r="I28" s="60">
        <v>5291694</v>
      </c>
      <c r="J28" s="60">
        <v>18684115</v>
      </c>
      <c r="K28" s="60">
        <v>3383996</v>
      </c>
      <c r="L28" s="60">
        <v>1738303</v>
      </c>
      <c r="M28" s="60">
        <v>9043518</v>
      </c>
      <c r="N28" s="60">
        <v>14165817</v>
      </c>
      <c r="O28" s="60">
        <v>425364</v>
      </c>
      <c r="P28" s="60">
        <v>1225915</v>
      </c>
      <c r="Q28" s="60">
        <v>1653740</v>
      </c>
      <c r="R28" s="60">
        <v>3305019</v>
      </c>
      <c r="S28" s="60"/>
      <c r="T28" s="60"/>
      <c r="U28" s="60"/>
      <c r="V28" s="60"/>
      <c r="W28" s="60">
        <v>36154951</v>
      </c>
      <c r="X28" s="60">
        <v>44417000</v>
      </c>
      <c r="Y28" s="60">
        <v>-8262049</v>
      </c>
      <c r="Z28" s="140">
        <v>-18.6</v>
      </c>
      <c r="AA28" s="155">
        <v>44417000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48486905</v>
      </c>
      <c r="D32" s="210">
        <f>SUM(D28:D31)</f>
        <v>0</v>
      </c>
      <c r="E32" s="211">
        <f t="shared" si="5"/>
        <v>44417000</v>
      </c>
      <c r="F32" s="77">
        <f t="shared" si="5"/>
        <v>44417000</v>
      </c>
      <c r="G32" s="77">
        <f t="shared" si="5"/>
        <v>8452491</v>
      </c>
      <c r="H32" s="77">
        <f t="shared" si="5"/>
        <v>4939930</v>
      </c>
      <c r="I32" s="77">
        <f t="shared" si="5"/>
        <v>5291694</v>
      </c>
      <c r="J32" s="77">
        <f t="shared" si="5"/>
        <v>18684115</v>
      </c>
      <c r="K32" s="77">
        <f t="shared" si="5"/>
        <v>3383996</v>
      </c>
      <c r="L32" s="77">
        <f t="shared" si="5"/>
        <v>1738303</v>
      </c>
      <c r="M32" s="77">
        <f t="shared" si="5"/>
        <v>9043518</v>
      </c>
      <c r="N32" s="77">
        <f t="shared" si="5"/>
        <v>14165817</v>
      </c>
      <c r="O32" s="77">
        <f t="shared" si="5"/>
        <v>425364</v>
      </c>
      <c r="P32" s="77">
        <f t="shared" si="5"/>
        <v>1225915</v>
      </c>
      <c r="Q32" s="77">
        <f t="shared" si="5"/>
        <v>1653740</v>
      </c>
      <c r="R32" s="77">
        <f t="shared" si="5"/>
        <v>3305019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36154951</v>
      </c>
      <c r="X32" s="77">
        <f t="shared" si="5"/>
        <v>44417000</v>
      </c>
      <c r="Y32" s="77">
        <f t="shared" si="5"/>
        <v>-8262049</v>
      </c>
      <c r="Z32" s="212">
        <f>+IF(X32&lt;&gt;0,+(Y32/X32)*100,0)</f>
        <v>-18.6010964270437</v>
      </c>
      <c r="AA32" s="79">
        <f>SUM(AA28:AA31)</f>
        <v>44417000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5950000</v>
      </c>
      <c r="F34" s="60">
        <v>5950000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5950000</v>
      </c>
      <c r="Y34" s="60">
        <v>-5950000</v>
      </c>
      <c r="Z34" s="140">
        <v>-100</v>
      </c>
      <c r="AA34" s="62">
        <v>5950000</v>
      </c>
    </row>
    <row r="35" spans="1:27" ht="12.75">
      <c r="A35" s="237" t="s">
        <v>53</v>
      </c>
      <c r="B35" s="136"/>
      <c r="C35" s="155">
        <v>3951277</v>
      </c>
      <c r="D35" s="155"/>
      <c r="E35" s="156">
        <v>3800000</v>
      </c>
      <c r="F35" s="60">
        <v>3800000</v>
      </c>
      <c r="G35" s="60">
        <v>1528085</v>
      </c>
      <c r="H35" s="60">
        <v>169474</v>
      </c>
      <c r="I35" s="60">
        <v>780600</v>
      </c>
      <c r="J35" s="60">
        <v>2478159</v>
      </c>
      <c r="K35" s="60">
        <v>130383</v>
      </c>
      <c r="L35" s="60"/>
      <c r="M35" s="60">
        <v>437809</v>
      </c>
      <c r="N35" s="60">
        <v>568192</v>
      </c>
      <c r="O35" s="60">
        <v>2175900</v>
      </c>
      <c r="P35" s="60">
        <v>451389</v>
      </c>
      <c r="Q35" s="60">
        <v>309825</v>
      </c>
      <c r="R35" s="60">
        <v>2937114</v>
      </c>
      <c r="S35" s="60"/>
      <c r="T35" s="60"/>
      <c r="U35" s="60"/>
      <c r="V35" s="60"/>
      <c r="W35" s="60">
        <v>5983465</v>
      </c>
      <c r="X35" s="60">
        <v>2920000</v>
      </c>
      <c r="Y35" s="60">
        <v>3063465</v>
      </c>
      <c r="Z35" s="140">
        <v>104.91</v>
      </c>
      <c r="AA35" s="62">
        <v>3800000</v>
      </c>
    </row>
    <row r="36" spans="1:27" ht="12.75">
      <c r="A36" s="238" t="s">
        <v>139</v>
      </c>
      <c r="B36" s="149"/>
      <c r="C36" s="222">
        <f aca="true" t="shared" si="6" ref="C36:Y36">SUM(C32:C35)</f>
        <v>52438182</v>
      </c>
      <c r="D36" s="222">
        <f>SUM(D32:D35)</f>
        <v>0</v>
      </c>
      <c r="E36" s="218">
        <f t="shared" si="6"/>
        <v>54167000</v>
      </c>
      <c r="F36" s="220">
        <f t="shared" si="6"/>
        <v>54167000</v>
      </c>
      <c r="G36" s="220">
        <f t="shared" si="6"/>
        <v>9980576</v>
      </c>
      <c r="H36" s="220">
        <f t="shared" si="6"/>
        <v>5109404</v>
      </c>
      <c r="I36" s="220">
        <f t="shared" si="6"/>
        <v>6072294</v>
      </c>
      <c r="J36" s="220">
        <f t="shared" si="6"/>
        <v>21162274</v>
      </c>
      <c r="K36" s="220">
        <f t="shared" si="6"/>
        <v>3514379</v>
      </c>
      <c r="L36" s="220">
        <f t="shared" si="6"/>
        <v>1738303</v>
      </c>
      <c r="M36" s="220">
        <f t="shared" si="6"/>
        <v>9481327</v>
      </c>
      <c r="N36" s="220">
        <f t="shared" si="6"/>
        <v>14734009</v>
      </c>
      <c r="O36" s="220">
        <f t="shared" si="6"/>
        <v>2601264</v>
      </c>
      <c r="P36" s="220">
        <f t="shared" si="6"/>
        <v>1677304</v>
      </c>
      <c r="Q36" s="220">
        <f t="shared" si="6"/>
        <v>1963565</v>
      </c>
      <c r="R36" s="220">
        <f t="shared" si="6"/>
        <v>6242133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42138416</v>
      </c>
      <c r="X36" s="220">
        <f t="shared" si="6"/>
        <v>53287000</v>
      </c>
      <c r="Y36" s="220">
        <f t="shared" si="6"/>
        <v>-11148584</v>
      </c>
      <c r="Z36" s="221">
        <f>+IF(X36&lt;&gt;0,+(Y36/X36)*100,0)</f>
        <v>-20.9217707883724</v>
      </c>
      <c r="AA36" s="239">
        <f>SUM(AA32:AA35)</f>
        <v>54167000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6545788</v>
      </c>
      <c r="D6" s="155"/>
      <c r="E6" s="59">
        <v>11852525</v>
      </c>
      <c r="F6" s="60">
        <v>11852525</v>
      </c>
      <c r="G6" s="60">
        <v>26280330</v>
      </c>
      <c r="H6" s="60">
        <v>26280330</v>
      </c>
      <c r="I6" s="60">
        <v>6413211</v>
      </c>
      <c r="J6" s="60">
        <v>6413211</v>
      </c>
      <c r="K6" s="60">
        <v>6413211</v>
      </c>
      <c r="L6" s="60">
        <v>6413211</v>
      </c>
      <c r="M6" s="60">
        <v>15429048</v>
      </c>
      <c r="N6" s="60">
        <v>15429048</v>
      </c>
      <c r="O6" s="60">
        <v>15429048</v>
      </c>
      <c r="P6" s="60">
        <v>15429048</v>
      </c>
      <c r="Q6" s="60">
        <v>15429048</v>
      </c>
      <c r="R6" s="60">
        <v>15429048</v>
      </c>
      <c r="S6" s="60"/>
      <c r="T6" s="60"/>
      <c r="U6" s="60"/>
      <c r="V6" s="60"/>
      <c r="W6" s="60">
        <v>15429048</v>
      </c>
      <c r="X6" s="60">
        <v>8889394</v>
      </c>
      <c r="Y6" s="60">
        <v>6539654</v>
      </c>
      <c r="Z6" s="140">
        <v>73.57</v>
      </c>
      <c r="AA6" s="62">
        <v>11852525</v>
      </c>
    </row>
    <row r="7" spans="1:27" ht="12.75">
      <c r="A7" s="249" t="s">
        <v>144</v>
      </c>
      <c r="B7" s="182"/>
      <c r="C7" s="155">
        <v>308520</v>
      </c>
      <c r="D7" s="155"/>
      <c r="E7" s="59">
        <v>3922625</v>
      </c>
      <c r="F7" s="60">
        <v>3922625</v>
      </c>
      <c r="G7" s="60">
        <v>30374967</v>
      </c>
      <c r="H7" s="60">
        <v>30374967</v>
      </c>
      <c r="I7" s="60">
        <v>18684215</v>
      </c>
      <c r="J7" s="60">
        <v>18684215</v>
      </c>
      <c r="K7" s="60">
        <v>18684215</v>
      </c>
      <c r="L7" s="60">
        <v>18684215</v>
      </c>
      <c r="M7" s="60">
        <v>25534514</v>
      </c>
      <c r="N7" s="60">
        <v>25534514</v>
      </c>
      <c r="O7" s="60">
        <v>25534514</v>
      </c>
      <c r="P7" s="60">
        <v>25534514</v>
      </c>
      <c r="Q7" s="60">
        <v>25534514</v>
      </c>
      <c r="R7" s="60">
        <v>25534514</v>
      </c>
      <c r="S7" s="60"/>
      <c r="T7" s="60"/>
      <c r="U7" s="60"/>
      <c r="V7" s="60"/>
      <c r="W7" s="60">
        <v>25534514</v>
      </c>
      <c r="X7" s="60">
        <v>2941969</v>
      </c>
      <c r="Y7" s="60">
        <v>22592545</v>
      </c>
      <c r="Z7" s="140">
        <v>767.94</v>
      </c>
      <c r="AA7" s="62">
        <v>3922625</v>
      </c>
    </row>
    <row r="8" spans="1:27" ht="12.75">
      <c r="A8" s="249" t="s">
        <v>145</v>
      </c>
      <c r="B8" s="182"/>
      <c r="C8" s="155">
        <v>21858157</v>
      </c>
      <c r="D8" s="155"/>
      <c r="E8" s="59">
        <v>24177057</v>
      </c>
      <c r="F8" s="60">
        <v>24177057</v>
      </c>
      <c r="G8" s="60">
        <v>20432452</v>
      </c>
      <c r="H8" s="60">
        <v>20432452</v>
      </c>
      <c r="I8" s="60">
        <v>22694829</v>
      </c>
      <c r="J8" s="60">
        <v>22694829</v>
      </c>
      <c r="K8" s="60">
        <v>22694829</v>
      </c>
      <c r="L8" s="60">
        <v>22694829</v>
      </c>
      <c r="M8" s="60">
        <v>20928975</v>
      </c>
      <c r="N8" s="60">
        <v>20928975</v>
      </c>
      <c r="O8" s="60">
        <v>20928975</v>
      </c>
      <c r="P8" s="60">
        <v>20928975</v>
      </c>
      <c r="Q8" s="60">
        <v>20928975</v>
      </c>
      <c r="R8" s="60">
        <v>20928975</v>
      </c>
      <c r="S8" s="60"/>
      <c r="T8" s="60"/>
      <c r="U8" s="60"/>
      <c r="V8" s="60"/>
      <c r="W8" s="60">
        <v>20928975</v>
      </c>
      <c r="X8" s="60">
        <v>18132793</v>
      </c>
      <c r="Y8" s="60">
        <v>2796182</v>
      </c>
      <c r="Z8" s="140">
        <v>15.42</v>
      </c>
      <c r="AA8" s="62">
        <v>24177057</v>
      </c>
    </row>
    <row r="9" spans="1:27" ht="12.75">
      <c r="A9" s="249" t="s">
        <v>146</v>
      </c>
      <c r="B9" s="182"/>
      <c r="C9" s="155">
        <v>4580560</v>
      </c>
      <c r="D9" s="155"/>
      <c r="E9" s="59">
        <v>814063</v>
      </c>
      <c r="F9" s="60">
        <v>814063</v>
      </c>
      <c r="G9" s="60">
        <v>714802</v>
      </c>
      <c r="H9" s="60">
        <v>714802</v>
      </c>
      <c r="I9" s="60">
        <v>4086247</v>
      </c>
      <c r="J9" s="60">
        <v>4086247</v>
      </c>
      <c r="K9" s="60">
        <v>4086247</v>
      </c>
      <c r="L9" s="60">
        <v>4086247</v>
      </c>
      <c r="M9" s="60">
        <v>2732702</v>
      </c>
      <c r="N9" s="60">
        <v>2732702</v>
      </c>
      <c r="O9" s="60">
        <v>2732702</v>
      </c>
      <c r="P9" s="60">
        <v>2732702</v>
      </c>
      <c r="Q9" s="60">
        <v>2732702</v>
      </c>
      <c r="R9" s="60">
        <v>2732702</v>
      </c>
      <c r="S9" s="60"/>
      <c r="T9" s="60"/>
      <c r="U9" s="60"/>
      <c r="V9" s="60"/>
      <c r="W9" s="60">
        <v>2732702</v>
      </c>
      <c r="X9" s="60">
        <v>610547</v>
      </c>
      <c r="Y9" s="60">
        <v>2122155</v>
      </c>
      <c r="Z9" s="140">
        <v>347.58</v>
      </c>
      <c r="AA9" s="62">
        <v>814063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33293025</v>
      </c>
      <c r="D12" s="168">
        <f>SUM(D6:D11)</f>
        <v>0</v>
      </c>
      <c r="E12" s="72">
        <f t="shared" si="0"/>
        <v>40766270</v>
      </c>
      <c r="F12" s="73">
        <f t="shared" si="0"/>
        <v>40766270</v>
      </c>
      <c r="G12" s="73">
        <f t="shared" si="0"/>
        <v>77802551</v>
      </c>
      <c r="H12" s="73">
        <f t="shared" si="0"/>
        <v>77802551</v>
      </c>
      <c r="I12" s="73">
        <f t="shared" si="0"/>
        <v>51878502</v>
      </c>
      <c r="J12" s="73">
        <f t="shared" si="0"/>
        <v>51878502</v>
      </c>
      <c r="K12" s="73">
        <f t="shared" si="0"/>
        <v>51878502</v>
      </c>
      <c r="L12" s="73">
        <f t="shared" si="0"/>
        <v>51878502</v>
      </c>
      <c r="M12" s="73">
        <f t="shared" si="0"/>
        <v>64625239</v>
      </c>
      <c r="N12" s="73">
        <f t="shared" si="0"/>
        <v>64625239</v>
      </c>
      <c r="O12" s="73">
        <f t="shared" si="0"/>
        <v>64625239</v>
      </c>
      <c r="P12" s="73">
        <f t="shared" si="0"/>
        <v>64625239</v>
      </c>
      <c r="Q12" s="73">
        <f t="shared" si="0"/>
        <v>64625239</v>
      </c>
      <c r="R12" s="73">
        <f t="shared" si="0"/>
        <v>64625239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64625239</v>
      </c>
      <c r="X12" s="73">
        <f t="shared" si="0"/>
        <v>30574703</v>
      </c>
      <c r="Y12" s="73">
        <f t="shared" si="0"/>
        <v>34050536</v>
      </c>
      <c r="Z12" s="170">
        <f>+IF(X12&lt;&gt;0,+(Y12/X12)*100,0)</f>
        <v>111.3683295631686</v>
      </c>
      <c r="AA12" s="74">
        <f>SUM(AA6:AA11)</f>
        <v>40766270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296963468</v>
      </c>
      <c r="D19" s="155"/>
      <c r="E19" s="59">
        <v>347946315</v>
      </c>
      <c r="F19" s="60">
        <v>347946315</v>
      </c>
      <c r="G19" s="60">
        <v>305539737</v>
      </c>
      <c r="H19" s="60">
        <v>305539737</v>
      </c>
      <c r="I19" s="60">
        <v>315026467</v>
      </c>
      <c r="J19" s="60">
        <v>315026467</v>
      </c>
      <c r="K19" s="60">
        <v>315026467</v>
      </c>
      <c r="L19" s="60">
        <v>315026467</v>
      </c>
      <c r="M19" s="60">
        <v>326479149</v>
      </c>
      <c r="N19" s="60">
        <v>326479149</v>
      </c>
      <c r="O19" s="60">
        <v>326479149</v>
      </c>
      <c r="P19" s="60">
        <v>326479149</v>
      </c>
      <c r="Q19" s="60">
        <v>326479149</v>
      </c>
      <c r="R19" s="60">
        <v>326479149</v>
      </c>
      <c r="S19" s="60"/>
      <c r="T19" s="60"/>
      <c r="U19" s="60"/>
      <c r="V19" s="60"/>
      <c r="W19" s="60">
        <v>326479149</v>
      </c>
      <c r="X19" s="60">
        <v>260959736</v>
      </c>
      <c r="Y19" s="60">
        <v>65519413</v>
      </c>
      <c r="Z19" s="140">
        <v>25.11</v>
      </c>
      <c r="AA19" s="62">
        <v>347946315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457540</v>
      </c>
      <c r="D22" s="155"/>
      <c r="E22" s="59">
        <v>385327</v>
      </c>
      <c r="F22" s="60">
        <v>385327</v>
      </c>
      <c r="G22" s="60">
        <v>429119</v>
      </c>
      <c r="H22" s="60">
        <v>429119</v>
      </c>
      <c r="I22" s="60">
        <v>373232</v>
      </c>
      <c r="J22" s="60">
        <v>373232</v>
      </c>
      <c r="K22" s="60">
        <v>373232</v>
      </c>
      <c r="L22" s="60">
        <v>373232</v>
      </c>
      <c r="M22" s="60">
        <v>294525</v>
      </c>
      <c r="N22" s="60">
        <v>294525</v>
      </c>
      <c r="O22" s="60">
        <v>294525</v>
      </c>
      <c r="P22" s="60">
        <v>294525</v>
      </c>
      <c r="Q22" s="60">
        <v>294525</v>
      </c>
      <c r="R22" s="60">
        <v>294525</v>
      </c>
      <c r="S22" s="60"/>
      <c r="T22" s="60"/>
      <c r="U22" s="60"/>
      <c r="V22" s="60"/>
      <c r="W22" s="60">
        <v>294525</v>
      </c>
      <c r="X22" s="60">
        <v>288995</v>
      </c>
      <c r="Y22" s="60">
        <v>5530</v>
      </c>
      <c r="Z22" s="140">
        <v>1.91</v>
      </c>
      <c r="AA22" s="62">
        <v>385327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297421008</v>
      </c>
      <c r="D24" s="168">
        <f>SUM(D15:D23)</f>
        <v>0</v>
      </c>
      <c r="E24" s="76">
        <f t="shared" si="1"/>
        <v>348331642</v>
      </c>
      <c r="F24" s="77">
        <f t="shared" si="1"/>
        <v>348331642</v>
      </c>
      <c r="G24" s="77">
        <f t="shared" si="1"/>
        <v>305968856</v>
      </c>
      <c r="H24" s="77">
        <f t="shared" si="1"/>
        <v>305968856</v>
      </c>
      <c r="I24" s="77">
        <f t="shared" si="1"/>
        <v>315399699</v>
      </c>
      <c r="J24" s="77">
        <f t="shared" si="1"/>
        <v>315399699</v>
      </c>
      <c r="K24" s="77">
        <f t="shared" si="1"/>
        <v>315399699</v>
      </c>
      <c r="L24" s="77">
        <f t="shared" si="1"/>
        <v>315399699</v>
      </c>
      <c r="M24" s="77">
        <f t="shared" si="1"/>
        <v>326773674</v>
      </c>
      <c r="N24" s="77">
        <f t="shared" si="1"/>
        <v>326773674</v>
      </c>
      <c r="O24" s="77">
        <f t="shared" si="1"/>
        <v>326773674</v>
      </c>
      <c r="P24" s="77">
        <f t="shared" si="1"/>
        <v>326773674</v>
      </c>
      <c r="Q24" s="77">
        <f t="shared" si="1"/>
        <v>326773674</v>
      </c>
      <c r="R24" s="77">
        <f t="shared" si="1"/>
        <v>326773674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326773674</v>
      </c>
      <c r="X24" s="77">
        <f t="shared" si="1"/>
        <v>261248731</v>
      </c>
      <c r="Y24" s="77">
        <f t="shared" si="1"/>
        <v>65524943</v>
      </c>
      <c r="Z24" s="212">
        <f>+IF(X24&lt;&gt;0,+(Y24/X24)*100,0)</f>
        <v>25.08143972573019</v>
      </c>
      <c r="AA24" s="79">
        <f>SUM(AA15:AA23)</f>
        <v>348331642</v>
      </c>
    </row>
    <row r="25" spans="1:27" ht="12.75">
      <c r="A25" s="250" t="s">
        <v>159</v>
      </c>
      <c r="B25" s="251"/>
      <c r="C25" s="168">
        <f aca="true" t="shared" si="2" ref="C25:Y25">+C12+C24</f>
        <v>330714033</v>
      </c>
      <c r="D25" s="168">
        <f>+D12+D24</f>
        <v>0</v>
      </c>
      <c r="E25" s="72">
        <f t="shared" si="2"/>
        <v>389097912</v>
      </c>
      <c r="F25" s="73">
        <f t="shared" si="2"/>
        <v>389097912</v>
      </c>
      <c r="G25" s="73">
        <f t="shared" si="2"/>
        <v>383771407</v>
      </c>
      <c r="H25" s="73">
        <f t="shared" si="2"/>
        <v>383771407</v>
      </c>
      <c r="I25" s="73">
        <f t="shared" si="2"/>
        <v>367278201</v>
      </c>
      <c r="J25" s="73">
        <f t="shared" si="2"/>
        <v>367278201</v>
      </c>
      <c r="K25" s="73">
        <f t="shared" si="2"/>
        <v>367278201</v>
      </c>
      <c r="L25" s="73">
        <f t="shared" si="2"/>
        <v>367278201</v>
      </c>
      <c r="M25" s="73">
        <f t="shared" si="2"/>
        <v>391398913</v>
      </c>
      <c r="N25" s="73">
        <f t="shared" si="2"/>
        <v>391398913</v>
      </c>
      <c r="O25" s="73">
        <f t="shared" si="2"/>
        <v>391398913</v>
      </c>
      <c r="P25" s="73">
        <f t="shared" si="2"/>
        <v>391398913</v>
      </c>
      <c r="Q25" s="73">
        <f t="shared" si="2"/>
        <v>391398913</v>
      </c>
      <c r="R25" s="73">
        <f t="shared" si="2"/>
        <v>391398913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391398913</v>
      </c>
      <c r="X25" s="73">
        <f t="shared" si="2"/>
        <v>291823434</v>
      </c>
      <c r="Y25" s="73">
        <f t="shared" si="2"/>
        <v>99575479</v>
      </c>
      <c r="Z25" s="170">
        <f>+IF(X25&lt;&gt;0,+(Y25/X25)*100,0)</f>
        <v>34.12182415754864</v>
      </c>
      <c r="AA25" s="74">
        <f>+AA12+AA24</f>
        <v>389097912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53918</v>
      </c>
      <c r="D30" s="155"/>
      <c r="E30" s="59">
        <v>2133548</v>
      </c>
      <c r="F30" s="60">
        <v>2133548</v>
      </c>
      <c r="G30" s="60">
        <v>27066</v>
      </c>
      <c r="H30" s="60">
        <v>27066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1600161</v>
      </c>
      <c r="Y30" s="60">
        <v>-1600161</v>
      </c>
      <c r="Z30" s="140">
        <v>-100</v>
      </c>
      <c r="AA30" s="62">
        <v>2133548</v>
      </c>
    </row>
    <row r="31" spans="1:27" ht="12.75">
      <c r="A31" s="249" t="s">
        <v>163</v>
      </c>
      <c r="B31" s="182"/>
      <c r="C31" s="155">
        <v>574817</v>
      </c>
      <c r="D31" s="155"/>
      <c r="E31" s="59"/>
      <c r="F31" s="60"/>
      <c r="G31" s="60">
        <v>31432</v>
      </c>
      <c r="H31" s="60">
        <v>31432</v>
      </c>
      <c r="I31" s="60">
        <v>31432</v>
      </c>
      <c r="J31" s="60">
        <v>31432</v>
      </c>
      <c r="K31" s="60">
        <v>31432</v>
      </c>
      <c r="L31" s="60">
        <v>31432</v>
      </c>
      <c r="M31" s="60">
        <v>33232</v>
      </c>
      <c r="N31" s="60">
        <v>33232</v>
      </c>
      <c r="O31" s="60">
        <v>33232</v>
      </c>
      <c r="P31" s="60">
        <v>33232</v>
      </c>
      <c r="Q31" s="60">
        <v>33232</v>
      </c>
      <c r="R31" s="60">
        <v>33232</v>
      </c>
      <c r="S31" s="60"/>
      <c r="T31" s="60"/>
      <c r="U31" s="60"/>
      <c r="V31" s="60"/>
      <c r="W31" s="60">
        <v>33232</v>
      </c>
      <c r="X31" s="60"/>
      <c r="Y31" s="60">
        <v>33232</v>
      </c>
      <c r="Z31" s="140"/>
      <c r="AA31" s="62"/>
    </row>
    <row r="32" spans="1:27" ht="12.75">
      <c r="A32" s="249" t="s">
        <v>164</v>
      </c>
      <c r="B32" s="182"/>
      <c r="C32" s="155">
        <v>15340272</v>
      </c>
      <c r="D32" s="155"/>
      <c r="E32" s="59">
        <v>15126811</v>
      </c>
      <c r="F32" s="60">
        <v>15126811</v>
      </c>
      <c r="G32" s="60">
        <v>17916975</v>
      </c>
      <c r="H32" s="60">
        <v>17916975</v>
      </c>
      <c r="I32" s="60">
        <v>11885012</v>
      </c>
      <c r="J32" s="60">
        <v>11885012</v>
      </c>
      <c r="K32" s="60">
        <v>11885012</v>
      </c>
      <c r="L32" s="60">
        <v>11885012</v>
      </c>
      <c r="M32" s="60">
        <v>14807629</v>
      </c>
      <c r="N32" s="60">
        <v>14807629</v>
      </c>
      <c r="O32" s="60">
        <v>14807629</v>
      </c>
      <c r="P32" s="60">
        <v>14807629</v>
      </c>
      <c r="Q32" s="60">
        <v>14807629</v>
      </c>
      <c r="R32" s="60">
        <v>14807629</v>
      </c>
      <c r="S32" s="60"/>
      <c r="T32" s="60"/>
      <c r="U32" s="60"/>
      <c r="V32" s="60"/>
      <c r="W32" s="60">
        <v>14807629</v>
      </c>
      <c r="X32" s="60">
        <v>11345108</v>
      </c>
      <c r="Y32" s="60">
        <v>3462521</v>
      </c>
      <c r="Z32" s="140">
        <v>30.52</v>
      </c>
      <c r="AA32" s="62">
        <v>15126811</v>
      </c>
    </row>
    <row r="33" spans="1:27" ht="12.75">
      <c r="A33" s="249" t="s">
        <v>165</v>
      </c>
      <c r="B33" s="182"/>
      <c r="C33" s="155">
        <v>538639</v>
      </c>
      <c r="D33" s="155"/>
      <c r="E33" s="59">
        <v>107971</v>
      </c>
      <c r="F33" s="60">
        <v>107971</v>
      </c>
      <c r="G33" s="60">
        <v>1113456</v>
      </c>
      <c r="H33" s="60">
        <v>1113456</v>
      </c>
      <c r="I33" s="60">
        <v>1113456</v>
      </c>
      <c r="J33" s="60">
        <v>1113456</v>
      </c>
      <c r="K33" s="60">
        <v>1113456</v>
      </c>
      <c r="L33" s="60">
        <v>1113456</v>
      </c>
      <c r="M33" s="60">
        <v>1113456</v>
      </c>
      <c r="N33" s="60">
        <v>1113456</v>
      </c>
      <c r="O33" s="60">
        <v>1113456</v>
      </c>
      <c r="P33" s="60">
        <v>1113456</v>
      </c>
      <c r="Q33" s="60">
        <v>1113456</v>
      </c>
      <c r="R33" s="60">
        <v>1113456</v>
      </c>
      <c r="S33" s="60"/>
      <c r="T33" s="60"/>
      <c r="U33" s="60"/>
      <c r="V33" s="60"/>
      <c r="W33" s="60">
        <v>1113456</v>
      </c>
      <c r="X33" s="60">
        <v>80978</v>
      </c>
      <c r="Y33" s="60">
        <v>1032478</v>
      </c>
      <c r="Z33" s="140">
        <v>1275.01</v>
      </c>
      <c r="AA33" s="62">
        <v>107971</v>
      </c>
    </row>
    <row r="34" spans="1:27" ht="12.75">
      <c r="A34" s="250" t="s">
        <v>58</v>
      </c>
      <c r="B34" s="251"/>
      <c r="C34" s="168">
        <f aca="true" t="shared" si="3" ref="C34:Y34">SUM(C29:C33)</f>
        <v>16507646</v>
      </c>
      <c r="D34" s="168">
        <f>SUM(D29:D33)</f>
        <v>0</v>
      </c>
      <c r="E34" s="72">
        <f t="shared" si="3"/>
        <v>17368330</v>
      </c>
      <c r="F34" s="73">
        <f t="shared" si="3"/>
        <v>17368330</v>
      </c>
      <c r="G34" s="73">
        <f t="shared" si="3"/>
        <v>19088929</v>
      </c>
      <c r="H34" s="73">
        <f t="shared" si="3"/>
        <v>19088929</v>
      </c>
      <c r="I34" s="73">
        <f t="shared" si="3"/>
        <v>13029900</v>
      </c>
      <c r="J34" s="73">
        <f t="shared" si="3"/>
        <v>13029900</v>
      </c>
      <c r="K34" s="73">
        <f t="shared" si="3"/>
        <v>13029900</v>
      </c>
      <c r="L34" s="73">
        <f t="shared" si="3"/>
        <v>13029900</v>
      </c>
      <c r="M34" s="73">
        <f t="shared" si="3"/>
        <v>15954317</v>
      </c>
      <c r="N34" s="73">
        <f t="shared" si="3"/>
        <v>15954317</v>
      </c>
      <c r="O34" s="73">
        <f t="shared" si="3"/>
        <v>15954317</v>
      </c>
      <c r="P34" s="73">
        <f t="shared" si="3"/>
        <v>15954317</v>
      </c>
      <c r="Q34" s="73">
        <f t="shared" si="3"/>
        <v>15954317</v>
      </c>
      <c r="R34" s="73">
        <f t="shared" si="3"/>
        <v>15954317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15954317</v>
      </c>
      <c r="X34" s="73">
        <f t="shared" si="3"/>
        <v>13026247</v>
      </c>
      <c r="Y34" s="73">
        <f t="shared" si="3"/>
        <v>2928070</v>
      </c>
      <c r="Z34" s="170">
        <f>+IF(X34&lt;&gt;0,+(Y34/X34)*100,0)</f>
        <v>22.478231834541447</v>
      </c>
      <c r="AA34" s="74">
        <f>SUM(AA29:AA33)</f>
        <v>17368330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3116727</v>
      </c>
      <c r="D37" s="155"/>
      <c r="E37" s="59">
        <v>3012520</v>
      </c>
      <c r="F37" s="60">
        <v>3012520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2259390</v>
      </c>
      <c r="Y37" s="60">
        <v>-2259390</v>
      </c>
      <c r="Z37" s="140">
        <v>-100</v>
      </c>
      <c r="AA37" s="62">
        <v>3012520</v>
      </c>
    </row>
    <row r="38" spans="1:27" ht="12.75">
      <c r="A38" s="249" t="s">
        <v>165</v>
      </c>
      <c r="B38" s="182"/>
      <c r="C38" s="155">
        <v>6268605</v>
      </c>
      <c r="D38" s="155"/>
      <c r="E38" s="59">
        <v>7565677</v>
      </c>
      <c r="F38" s="60">
        <v>7565677</v>
      </c>
      <c r="G38" s="60">
        <v>9385332</v>
      </c>
      <c r="H38" s="60">
        <v>9385332</v>
      </c>
      <c r="I38" s="60">
        <v>9385332</v>
      </c>
      <c r="J38" s="60">
        <v>9385332</v>
      </c>
      <c r="K38" s="60">
        <v>9385332</v>
      </c>
      <c r="L38" s="60">
        <v>9385332</v>
      </c>
      <c r="M38" s="60">
        <v>9385332</v>
      </c>
      <c r="N38" s="60">
        <v>9385332</v>
      </c>
      <c r="O38" s="60">
        <v>9385332</v>
      </c>
      <c r="P38" s="60">
        <v>9385332</v>
      </c>
      <c r="Q38" s="60">
        <v>9385332</v>
      </c>
      <c r="R38" s="60">
        <v>9385332</v>
      </c>
      <c r="S38" s="60"/>
      <c r="T38" s="60"/>
      <c r="U38" s="60"/>
      <c r="V38" s="60"/>
      <c r="W38" s="60">
        <v>9385332</v>
      </c>
      <c r="X38" s="60">
        <v>5674258</v>
      </c>
      <c r="Y38" s="60">
        <v>3711074</v>
      </c>
      <c r="Z38" s="140">
        <v>65.4</v>
      </c>
      <c r="AA38" s="62">
        <v>7565677</v>
      </c>
    </row>
    <row r="39" spans="1:27" ht="12.75">
      <c r="A39" s="250" t="s">
        <v>59</v>
      </c>
      <c r="B39" s="253"/>
      <c r="C39" s="168">
        <f aca="true" t="shared" si="4" ref="C39:Y39">SUM(C37:C38)</f>
        <v>9385332</v>
      </c>
      <c r="D39" s="168">
        <f>SUM(D37:D38)</f>
        <v>0</v>
      </c>
      <c r="E39" s="76">
        <f t="shared" si="4"/>
        <v>10578197</v>
      </c>
      <c r="F39" s="77">
        <f t="shared" si="4"/>
        <v>10578197</v>
      </c>
      <c r="G39" s="77">
        <f t="shared" si="4"/>
        <v>9385332</v>
      </c>
      <c r="H39" s="77">
        <f t="shared" si="4"/>
        <v>9385332</v>
      </c>
      <c r="I39" s="77">
        <f t="shared" si="4"/>
        <v>9385332</v>
      </c>
      <c r="J39" s="77">
        <f t="shared" si="4"/>
        <v>9385332</v>
      </c>
      <c r="K39" s="77">
        <f t="shared" si="4"/>
        <v>9385332</v>
      </c>
      <c r="L39" s="77">
        <f t="shared" si="4"/>
        <v>9385332</v>
      </c>
      <c r="M39" s="77">
        <f t="shared" si="4"/>
        <v>9385332</v>
      </c>
      <c r="N39" s="77">
        <f t="shared" si="4"/>
        <v>9385332</v>
      </c>
      <c r="O39" s="77">
        <f t="shared" si="4"/>
        <v>9385332</v>
      </c>
      <c r="P39" s="77">
        <f t="shared" si="4"/>
        <v>9385332</v>
      </c>
      <c r="Q39" s="77">
        <f t="shared" si="4"/>
        <v>9385332</v>
      </c>
      <c r="R39" s="77">
        <f t="shared" si="4"/>
        <v>9385332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9385332</v>
      </c>
      <c r="X39" s="77">
        <f t="shared" si="4"/>
        <v>7933648</v>
      </c>
      <c r="Y39" s="77">
        <f t="shared" si="4"/>
        <v>1451684</v>
      </c>
      <c r="Z39" s="212">
        <f>+IF(X39&lt;&gt;0,+(Y39/X39)*100,0)</f>
        <v>18.297812053168983</v>
      </c>
      <c r="AA39" s="79">
        <f>SUM(AA37:AA38)</f>
        <v>10578197</v>
      </c>
    </row>
    <row r="40" spans="1:27" ht="12.75">
      <c r="A40" s="250" t="s">
        <v>167</v>
      </c>
      <c r="B40" s="251"/>
      <c r="C40" s="168">
        <f aca="true" t="shared" si="5" ref="C40:Y40">+C34+C39</f>
        <v>25892978</v>
      </c>
      <c r="D40" s="168">
        <f>+D34+D39</f>
        <v>0</v>
      </c>
      <c r="E40" s="72">
        <f t="shared" si="5"/>
        <v>27946527</v>
      </c>
      <c r="F40" s="73">
        <f t="shared" si="5"/>
        <v>27946527</v>
      </c>
      <c r="G40" s="73">
        <f t="shared" si="5"/>
        <v>28474261</v>
      </c>
      <c r="H40" s="73">
        <f t="shared" si="5"/>
        <v>28474261</v>
      </c>
      <c r="I40" s="73">
        <f t="shared" si="5"/>
        <v>22415232</v>
      </c>
      <c r="J40" s="73">
        <f t="shared" si="5"/>
        <v>22415232</v>
      </c>
      <c r="K40" s="73">
        <f t="shared" si="5"/>
        <v>22415232</v>
      </c>
      <c r="L40" s="73">
        <f t="shared" si="5"/>
        <v>22415232</v>
      </c>
      <c r="M40" s="73">
        <f t="shared" si="5"/>
        <v>25339649</v>
      </c>
      <c r="N40" s="73">
        <f t="shared" si="5"/>
        <v>25339649</v>
      </c>
      <c r="O40" s="73">
        <f t="shared" si="5"/>
        <v>25339649</v>
      </c>
      <c r="P40" s="73">
        <f t="shared" si="5"/>
        <v>25339649</v>
      </c>
      <c r="Q40" s="73">
        <f t="shared" si="5"/>
        <v>25339649</v>
      </c>
      <c r="R40" s="73">
        <f t="shared" si="5"/>
        <v>25339649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25339649</v>
      </c>
      <c r="X40" s="73">
        <f t="shared" si="5"/>
        <v>20959895</v>
      </c>
      <c r="Y40" s="73">
        <f t="shared" si="5"/>
        <v>4379754</v>
      </c>
      <c r="Z40" s="170">
        <f>+IF(X40&lt;&gt;0,+(Y40/X40)*100,0)</f>
        <v>20.895877579539402</v>
      </c>
      <c r="AA40" s="74">
        <f>+AA34+AA39</f>
        <v>27946527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304821055</v>
      </c>
      <c r="D42" s="257">
        <f>+D25-D40</f>
        <v>0</v>
      </c>
      <c r="E42" s="258">
        <f t="shared" si="6"/>
        <v>361151385</v>
      </c>
      <c r="F42" s="259">
        <f t="shared" si="6"/>
        <v>361151385</v>
      </c>
      <c r="G42" s="259">
        <f t="shared" si="6"/>
        <v>355297146</v>
      </c>
      <c r="H42" s="259">
        <f t="shared" si="6"/>
        <v>355297146</v>
      </c>
      <c r="I42" s="259">
        <f t="shared" si="6"/>
        <v>344862969</v>
      </c>
      <c r="J42" s="259">
        <f t="shared" si="6"/>
        <v>344862969</v>
      </c>
      <c r="K42" s="259">
        <f t="shared" si="6"/>
        <v>344862969</v>
      </c>
      <c r="L42" s="259">
        <f t="shared" si="6"/>
        <v>344862969</v>
      </c>
      <c r="M42" s="259">
        <f t="shared" si="6"/>
        <v>366059264</v>
      </c>
      <c r="N42" s="259">
        <f t="shared" si="6"/>
        <v>366059264</v>
      </c>
      <c r="O42" s="259">
        <f t="shared" si="6"/>
        <v>366059264</v>
      </c>
      <c r="P42" s="259">
        <f t="shared" si="6"/>
        <v>366059264</v>
      </c>
      <c r="Q42" s="259">
        <f t="shared" si="6"/>
        <v>366059264</v>
      </c>
      <c r="R42" s="259">
        <f t="shared" si="6"/>
        <v>366059264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366059264</v>
      </c>
      <c r="X42" s="259">
        <f t="shared" si="6"/>
        <v>270863539</v>
      </c>
      <c r="Y42" s="259">
        <f t="shared" si="6"/>
        <v>95195725</v>
      </c>
      <c r="Z42" s="260">
        <f>+IF(X42&lt;&gt;0,+(Y42/X42)*100,0)</f>
        <v>35.145271065811485</v>
      </c>
      <c r="AA42" s="261">
        <f>+AA25-AA40</f>
        <v>361151385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304821055</v>
      </c>
      <c r="D45" s="155"/>
      <c r="E45" s="59">
        <v>361151385</v>
      </c>
      <c r="F45" s="60">
        <v>361151385</v>
      </c>
      <c r="G45" s="60">
        <v>355297146</v>
      </c>
      <c r="H45" s="60">
        <v>355297146</v>
      </c>
      <c r="I45" s="60">
        <v>344862969</v>
      </c>
      <c r="J45" s="60">
        <v>344862969</v>
      </c>
      <c r="K45" s="60">
        <v>344862969</v>
      </c>
      <c r="L45" s="60">
        <v>344862969</v>
      </c>
      <c r="M45" s="60">
        <v>366059264</v>
      </c>
      <c r="N45" s="60">
        <v>366059264</v>
      </c>
      <c r="O45" s="60">
        <v>366059264</v>
      </c>
      <c r="P45" s="60">
        <v>366059264</v>
      </c>
      <c r="Q45" s="60">
        <v>366059264</v>
      </c>
      <c r="R45" s="60">
        <v>366059264</v>
      </c>
      <c r="S45" s="60"/>
      <c r="T45" s="60"/>
      <c r="U45" s="60"/>
      <c r="V45" s="60"/>
      <c r="W45" s="60">
        <v>366059264</v>
      </c>
      <c r="X45" s="60">
        <v>270863539</v>
      </c>
      <c r="Y45" s="60">
        <v>95195725</v>
      </c>
      <c r="Z45" s="139">
        <v>35.15</v>
      </c>
      <c r="AA45" s="62">
        <v>361151385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304821055</v>
      </c>
      <c r="D48" s="217">
        <f>SUM(D45:D47)</f>
        <v>0</v>
      </c>
      <c r="E48" s="264">
        <f t="shared" si="7"/>
        <v>361151385</v>
      </c>
      <c r="F48" s="219">
        <f t="shared" si="7"/>
        <v>361151385</v>
      </c>
      <c r="G48" s="219">
        <f t="shared" si="7"/>
        <v>355297146</v>
      </c>
      <c r="H48" s="219">
        <f t="shared" si="7"/>
        <v>355297146</v>
      </c>
      <c r="I48" s="219">
        <f t="shared" si="7"/>
        <v>344862969</v>
      </c>
      <c r="J48" s="219">
        <f t="shared" si="7"/>
        <v>344862969</v>
      </c>
      <c r="K48" s="219">
        <f t="shared" si="7"/>
        <v>344862969</v>
      </c>
      <c r="L48" s="219">
        <f t="shared" si="7"/>
        <v>344862969</v>
      </c>
      <c r="M48" s="219">
        <f t="shared" si="7"/>
        <v>366059264</v>
      </c>
      <c r="N48" s="219">
        <f t="shared" si="7"/>
        <v>366059264</v>
      </c>
      <c r="O48" s="219">
        <f t="shared" si="7"/>
        <v>366059264</v>
      </c>
      <c r="P48" s="219">
        <f t="shared" si="7"/>
        <v>366059264</v>
      </c>
      <c r="Q48" s="219">
        <f t="shared" si="7"/>
        <v>366059264</v>
      </c>
      <c r="R48" s="219">
        <f t="shared" si="7"/>
        <v>366059264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366059264</v>
      </c>
      <c r="X48" s="219">
        <f t="shared" si="7"/>
        <v>270863539</v>
      </c>
      <c r="Y48" s="219">
        <f t="shared" si="7"/>
        <v>95195725</v>
      </c>
      <c r="Z48" s="265">
        <f>+IF(X48&lt;&gt;0,+(Y48/X48)*100,0)</f>
        <v>35.145271065811485</v>
      </c>
      <c r="AA48" s="232">
        <f>SUM(AA45:AA47)</f>
        <v>361151385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14109021</v>
      </c>
      <c r="D6" s="155"/>
      <c r="E6" s="59">
        <v>16624269</v>
      </c>
      <c r="F6" s="60">
        <v>16624269</v>
      </c>
      <c r="G6" s="60">
        <v>614639</v>
      </c>
      <c r="H6" s="60">
        <v>548002</v>
      </c>
      <c r="I6" s="60">
        <v>630990</v>
      </c>
      <c r="J6" s="60">
        <v>1793631</v>
      </c>
      <c r="K6" s="60">
        <v>4299957</v>
      </c>
      <c r="L6" s="60">
        <v>1102788</v>
      </c>
      <c r="M6" s="60">
        <v>2234586</v>
      </c>
      <c r="N6" s="60">
        <v>7637331</v>
      </c>
      <c r="O6" s="60">
        <v>1547041</v>
      </c>
      <c r="P6" s="60">
        <v>595309</v>
      </c>
      <c r="Q6" s="60">
        <v>1139782</v>
      </c>
      <c r="R6" s="60">
        <v>3282132</v>
      </c>
      <c r="S6" s="60"/>
      <c r="T6" s="60"/>
      <c r="U6" s="60"/>
      <c r="V6" s="60"/>
      <c r="W6" s="60">
        <v>12713094</v>
      </c>
      <c r="X6" s="60">
        <v>12468006</v>
      </c>
      <c r="Y6" s="60">
        <v>245088</v>
      </c>
      <c r="Z6" s="140">
        <v>1.97</v>
      </c>
      <c r="AA6" s="62">
        <v>16624269</v>
      </c>
    </row>
    <row r="7" spans="1:27" ht="12.75">
      <c r="A7" s="249" t="s">
        <v>32</v>
      </c>
      <c r="B7" s="182"/>
      <c r="C7" s="155"/>
      <c r="D7" s="155"/>
      <c r="E7" s="59">
        <v>894828</v>
      </c>
      <c r="F7" s="60">
        <v>894828</v>
      </c>
      <c r="G7" s="60">
        <v>54873</v>
      </c>
      <c r="H7" s="60">
        <v>41852</v>
      </c>
      <c r="I7" s="60">
        <v>30470</v>
      </c>
      <c r="J7" s="60">
        <v>127195</v>
      </c>
      <c r="K7" s="60">
        <v>75754</v>
      </c>
      <c r="L7" s="60">
        <v>70615</v>
      </c>
      <c r="M7" s="60">
        <v>62384</v>
      </c>
      <c r="N7" s="60">
        <v>208753</v>
      </c>
      <c r="O7" s="60">
        <v>76948</v>
      </c>
      <c r="P7" s="60">
        <v>53003</v>
      </c>
      <c r="Q7" s="60">
        <v>67219</v>
      </c>
      <c r="R7" s="60">
        <v>197170</v>
      </c>
      <c r="S7" s="60"/>
      <c r="T7" s="60"/>
      <c r="U7" s="60"/>
      <c r="V7" s="60"/>
      <c r="W7" s="60">
        <v>533118</v>
      </c>
      <c r="X7" s="60">
        <v>671247</v>
      </c>
      <c r="Y7" s="60">
        <v>-138129</v>
      </c>
      <c r="Z7" s="140">
        <v>-20.58</v>
      </c>
      <c r="AA7" s="62">
        <v>894828</v>
      </c>
    </row>
    <row r="8" spans="1:27" ht="12.75">
      <c r="A8" s="249" t="s">
        <v>178</v>
      </c>
      <c r="B8" s="182"/>
      <c r="C8" s="155">
        <v>1202300</v>
      </c>
      <c r="D8" s="155"/>
      <c r="E8" s="59">
        <v>1281419</v>
      </c>
      <c r="F8" s="60">
        <v>1281419</v>
      </c>
      <c r="G8" s="60">
        <v>120945</v>
      </c>
      <c r="H8" s="60">
        <v>211636</v>
      </c>
      <c r="I8" s="60">
        <v>161885</v>
      </c>
      <c r="J8" s="60">
        <v>494466</v>
      </c>
      <c r="K8" s="60">
        <v>143573</v>
      </c>
      <c r="L8" s="60">
        <v>154766</v>
      </c>
      <c r="M8" s="60">
        <v>583893</v>
      </c>
      <c r="N8" s="60">
        <v>882232</v>
      </c>
      <c r="O8" s="60">
        <v>1108216</v>
      </c>
      <c r="P8" s="60">
        <v>3160695</v>
      </c>
      <c r="Q8" s="60">
        <v>223393</v>
      </c>
      <c r="R8" s="60">
        <v>4492304</v>
      </c>
      <c r="S8" s="60"/>
      <c r="T8" s="60"/>
      <c r="U8" s="60"/>
      <c r="V8" s="60"/>
      <c r="W8" s="60">
        <v>5869002</v>
      </c>
      <c r="X8" s="60">
        <v>960750</v>
      </c>
      <c r="Y8" s="60">
        <v>4908252</v>
      </c>
      <c r="Z8" s="140">
        <v>510.88</v>
      </c>
      <c r="AA8" s="62">
        <v>1281419</v>
      </c>
    </row>
    <row r="9" spans="1:27" ht="12.75">
      <c r="A9" s="249" t="s">
        <v>179</v>
      </c>
      <c r="B9" s="182"/>
      <c r="C9" s="155">
        <v>113968902</v>
      </c>
      <c r="D9" s="155"/>
      <c r="E9" s="59">
        <v>124761001</v>
      </c>
      <c r="F9" s="60">
        <v>124761001</v>
      </c>
      <c r="G9" s="60">
        <v>50435000</v>
      </c>
      <c r="H9" s="60">
        <v>2101000</v>
      </c>
      <c r="I9" s="60"/>
      <c r="J9" s="60">
        <v>52536000</v>
      </c>
      <c r="K9" s="60"/>
      <c r="L9" s="60">
        <v>495000</v>
      </c>
      <c r="M9" s="60">
        <v>40349000</v>
      </c>
      <c r="N9" s="60">
        <v>40844000</v>
      </c>
      <c r="O9" s="60"/>
      <c r="P9" s="60">
        <v>331000</v>
      </c>
      <c r="Q9" s="60">
        <v>30262000</v>
      </c>
      <c r="R9" s="60">
        <v>30593000</v>
      </c>
      <c r="S9" s="60"/>
      <c r="T9" s="60"/>
      <c r="U9" s="60"/>
      <c r="V9" s="60"/>
      <c r="W9" s="60">
        <v>123973000</v>
      </c>
      <c r="X9" s="60">
        <v>85768701</v>
      </c>
      <c r="Y9" s="60">
        <v>38204299</v>
      </c>
      <c r="Z9" s="140">
        <v>44.54</v>
      </c>
      <c r="AA9" s="62">
        <v>124761001</v>
      </c>
    </row>
    <row r="10" spans="1:27" ht="12.75">
      <c r="A10" s="249" t="s">
        <v>180</v>
      </c>
      <c r="B10" s="182"/>
      <c r="C10" s="155">
        <v>47505098</v>
      </c>
      <c r="D10" s="155"/>
      <c r="E10" s="59">
        <v>44417001</v>
      </c>
      <c r="F10" s="60">
        <v>44417001</v>
      </c>
      <c r="G10" s="60">
        <v>21000000</v>
      </c>
      <c r="H10" s="60">
        <v>2000000</v>
      </c>
      <c r="I10" s="60">
        <v>1000000</v>
      </c>
      <c r="J10" s="60">
        <v>24000000</v>
      </c>
      <c r="K10" s="60">
        <v>1000000</v>
      </c>
      <c r="L10" s="60">
        <v>2000000</v>
      </c>
      <c r="M10" s="60">
        <v>14417000</v>
      </c>
      <c r="N10" s="60">
        <v>17417000</v>
      </c>
      <c r="O10" s="60"/>
      <c r="P10" s="60"/>
      <c r="Q10" s="60">
        <v>2000000</v>
      </c>
      <c r="R10" s="60">
        <v>2000000</v>
      </c>
      <c r="S10" s="60"/>
      <c r="T10" s="60"/>
      <c r="U10" s="60"/>
      <c r="V10" s="60"/>
      <c r="W10" s="60">
        <v>43417000</v>
      </c>
      <c r="X10" s="60">
        <v>44417001</v>
      </c>
      <c r="Y10" s="60">
        <v>-1000001</v>
      </c>
      <c r="Z10" s="140">
        <v>-2.25</v>
      </c>
      <c r="AA10" s="62">
        <v>44417001</v>
      </c>
    </row>
    <row r="11" spans="1:27" ht="12.75">
      <c r="A11" s="249" t="s">
        <v>181</v>
      </c>
      <c r="B11" s="182"/>
      <c r="C11" s="155">
        <v>1813802</v>
      </c>
      <c r="D11" s="155"/>
      <c r="E11" s="59">
        <v>1720393</v>
      </c>
      <c r="F11" s="60">
        <v>1720393</v>
      </c>
      <c r="G11" s="60">
        <v>175926</v>
      </c>
      <c r="H11" s="60">
        <v>182910</v>
      </c>
      <c r="I11" s="60">
        <v>180652</v>
      </c>
      <c r="J11" s="60">
        <v>539488</v>
      </c>
      <c r="K11" s="60">
        <v>119231</v>
      </c>
      <c r="L11" s="60">
        <v>74260</v>
      </c>
      <c r="M11" s="60">
        <v>151477</v>
      </c>
      <c r="N11" s="60">
        <v>344968</v>
      </c>
      <c r="O11" s="60">
        <v>164465</v>
      </c>
      <c r="P11" s="60">
        <v>118771</v>
      </c>
      <c r="Q11" s="60">
        <v>139106</v>
      </c>
      <c r="R11" s="60">
        <v>422342</v>
      </c>
      <c r="S11" s="60"/>
      <c r="T11" s="60"/>
      <c r="U11" s="60"/>
      <c r="V11" s="60"/>
      <c r="W11" s="60">
        <v>1306798</v>
      </c>
      <c r="X11" s="60">
        <v>1289997</v>
      </c>
      <c r="Y11" s="60">
        <v>16801</v>
      </c>
      <c r="Z11" s="140">
        <v>1.3</v>
      </c>
      <c r="AA11" s="62">
        <v>1720393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-137562059</v>
      </c>
      <c r="D14" s="155"/>
      <c r="E14" s="59">
        <v>-135288889</v>
      </c>
      <c r="F14" s="60">
        <v>-135288889</v>
      </c>
      <c r="G14" s="60">
        <v>-13268129</v>
      </c>
      <c r="H14" s="60">
        <v>-13167931</v>
      </c>
      <c r="I14" s="60">
        <v>-12694055</v>
      </c>
      <c r="J14" s="60">
        <v>-39130115</v>
      </c>
      <c r="K14" s="60">
        <v>-10766447</v>
      </c>
      <c r="L14" s="60">
        <v>-16853306</v>
      </c>
      <c r="M14" s="60">
        <v>-12998720</v>
      </c>
      <c r="N14" s="60">
        <v>-40618473</v>
      </c>
      <c r="O14" s="60">
        <v>-12715280</v>
      </c>
      <c r="P14" s="60">
        <v>-13059646</v>
      </c>
      <c r="Q14" s="60">
        <v>-7831743</v>
      </c>
      <c r="R14" s="60">
        <v>-33606669</v>
      </c>
      <c r="S14" s="60"/>
      <c r="T14" s="60"/>
      <c r="U14" s="60"/>
      <c r="V14" s="60"/>
      <c r="W14" s="60">
        <v>-113355257</v>
      </c>
      <c r="X14" s="60">
        <v>-101466756</v>
      </c>
      <c r="Y14" s="60">
        <v>-11888501</v>
      </c>
      <c r="Z14" s="140">
        <v>11.72</v>
      </c>
      <c r="AA14" s="62">
        <v>-135288889</v>
      </c>
    </row>
    <row r="15" spans="1:27" ht="12.75">
      <c r="A15" s="249" t="s">
        <v>40</v>
      </c>
      <c r="B15" s="182"/>
      <c r="C15" s="155">
        <v>-128738</v>
      </c>
      <c r="D15" s="155"/>
      <c r="E15" s="59">
        <v>-482039</v>
      </c>
      <c r="F15" s="60">
        <v>-482039</v>
      </c>
      <c r="G15" s="60">
        <v>-443</v>
      </c>
      <c r="H15" s="60">
        <v>-230</v>
      </c>
      <c r="I15" s="60"/>
      <c r="J15" s="60">
        <v>-673</v>
      </c>
      <c r="K15" s="60">
        <v>-204</v>
      </c>
      <c r="L15" s="60"/>
      <c r="M15" s="60"/>
      <c r="N15" s="60">
        <v>-204</v>
      </c>
      <c r="O15" s="60"/>
      <c r="P15" s="60"/>
      <c r="Q15" s="60"/>
      <c r="R15" s="60"/>
      <c r="S15" s="60"/>
      <c r="T15" s="60"/>
      <c r="U15" s="60"/>
      <c r="V15" s="60"/>
      <c r="W15" s="60">
        <v>-877</v>
      </c>
      <c r="X15" s="60">
        <v>-361503</v>
      </c>
      <c r="Y15" s="60">
        <v>360626</v>
      </c>
      <c r="Z15" s="140">
        <v>-99.76</v>
      </c>
      <c r="AA15" s="62">
        <v>-482039</v>
      </c>
    </row>
    <row r="16" spans="1:27" ht="12.75">
      <c r="A16" s="249" t="s">
        <v>42</v>
      </c>
      <c r="B16" s="182"/>
      <c r="C16" s="155"/>
      <c r="D16" s="155"/>
      <c r="E16" s="59">
        <v>-217136</v>
      </c>
      <c r="F16" s="60">
        <v>-217136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-162747</v>
      </c>
      <c r="Y16" s="60">
        <v>162747</v>
      </c>
      <c r="Z16" s="140">
        <v>-100</v>
      </c>
      <c r="AA16" s="62">
        <v>-217136</v>
      </c>
    </row>
    <row r="17" spans="1:27" ht="12.75">
      <c r="A17" s="250" t="s">
        <v>185</v>
      </c>
      <c r="B17" s="251"/>
      <c r="C17" s="168">
        <f aca="true" t="shared" si="0" ref="C17:Y17">SUM(C6:C16)</f>
        <v>40908326</v>
      </c>
      <c r="D17" s="168">
        <f t="shared" si="0"/>
        <v>0</v>
      </c>
      <c r="E17" s="72">
        <f t="shared" si="0"/>
        <v>53710847</v>
      </c>
      <c r="F17" s="73">
        <f t="shared" si="0"/>
        <v>53710847</v>
      </c>
      <c r="G17" s="73">
        <f t="shared" si="0"/>
        <v>59132811</v>
      </c>
      <c r="H17" s="73">
        <f t="shared" si="0"/>
        <v>-8082761</v>
      </c>
      <c r="I17" s="73">
        <f t="shared" si="0"/>
        <v>-10690058</v>
      </c>
      <c r="J17" s="73">
        <f t="shared" si="0"/>
        <v>40359992</v>
      </c>
      <c r="K17" s="73">
        <f t="shared" si="0"/>
        <v>-5128136</v>
      </c>
      <c r="L17" s="73">
        <f t="shared" si="0"/>
        <v>-12955877</v>
      </c>
      <c r="M17" s="73">
        <f t="shared" si="0"/>
        <v>44799620</v>
      </c>
      <c r="N17" s="73">
        <f t="shared" si="0"/>
        <v>26715607</v>
      </c>
      <c r="O17" s="73">
        <f t="shared" si="0"/>
        <v>-9818610</v>
      </c>
      <c r="P17" s="73">
        <f t="shared" si="0"/>
        <v>-8800868</v>
      </c>
      <c r="Q17" s="73">
        <f t="shared" si="0"/>
        <v>25999757</v>
      </c>
      <c r="R17" s="73">
        <f t="shared" si="0"/>
        <v>7380279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74455878</v>
      </c>
      <c r="X17" s="73">
        <f t="shared" si="0"/>
        <v>43584696</v>
      </c>
      <c r="Y17" s="73">
        <f t="shared" si="0"/>
        <v>30871182</v>
      </c>
      <c r="Z17" s="170">
        <f>+IF(X17&lt;&gt;0,+(Y17/X17)*100,0)</f>
        <v>70.83032539678607</v>
      </c>
      <c r="AA17" s="74">
        <f>SUM(AA6:AA16)</f>
        <v>53710847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>
        <v>3584612</v>
      </c>
      <c r="H22" s="60"/>
      <c r="I22" s="60"/>
      <c r="J22" s="60">
        <v>3584612</v>
      </c>
      <c r="K22" s="60"/>
      <c r="L22" s="60">
        <v>4919775</v>
      </c>
      <c r="M22" s="159"/>
      <c r="N22" s="60">
        <v>4919775</v>
      </c>
      <c r="O22" s="60"/>
      <c r="P22" s="60">
        <v>1000000</v>
      </c>
      <c r="Q22" s="60"/>
      <c r="R22" s="60">
        <v>1000000</v>
      </c>
      <c r="S22" s="60"/>
      <c r="T22" s="159"/>
      <c r="U22" s="60"/>
      <c r="V22" s="60"/>
      <c r="W22" s="60">
        <v>9504387</v>
      </c>
      <c r="X22" s="60"/>
      <c r="Y22" s="60">
        <v>9504387</v>
      </c>
      <c r="Z22" s="140"/>
      <c r="AA22" s="62"/>
    </row>
    <row r="23" spans="1:27" ht="12.75">
      <c r="A23" s="249" t="s">
        <v>189</v>
      </c>
      <c r="B23" s="182"/>
      <c r="C23" s="157">
        <v>-30560</v>
      </c>
      <c r="D23" s="157"/>
      <c r="E23" s="59">
        <v>322317</v>
      </c>
      <c r="F23" s="60">
        <v>322317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241497</v>
      </c>
      <c r="Y23" s="159">
        <v>-241497</v>
      </c>
      <c r="Z23" s="141">
        <v>-100</v>
      </c>
      <c r="AA23" s="225">
        <v>322317</v>
      </c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-49516773</v>
      </c>
      <c r="D26" s="155"/>
      <c r="E26" s="59">
        <v>-54167004</v>
      </c>
      <c r="F26" s="60">
        <v>-54167004</v>
      </c>
      <c r="G26" s="60">
        <v>-12543985</v>
      </c>
      <c r="H26" s="60">
        <v>-5740034</v>
      </c>
      <c r="I26" s="60">
        <v>-7017950</v>
      </c>
      <c r="J26" s="60">
        <v>-25301969</v>
      </c>
      <c r="K26" s="60">
        <v>-3994642</v>
      </c>
      <c r="L26" s="60">
        <v>-2144061</v>
      </c>
      <c r="M26" s="60">
        <v>-9630542</v>
      </c>
      <c r="N26" s="60">
        <v>-15769245</v>
      </c>
      <c r="O26" s="60">
        <v>-3913698</v>
      </c>
      <c r="P26" s="60">
        <v>-1872275</v>
      </c>
      <c r="Q26" s="60">
        <v>-1872481</v>
      </c>
      <c r="R26" s="60">
        <v>-7658454</v>
      </c>
      <c r="S26" s="60"/>
      <c r="T26" s="60"/>
      <c r="U26" s="60"/>
      <c r="V26" s="60"/>
      <c r="W26" s="60">
        <v>-48729668</v>
      </c>
      <c r="X26" s="60">
        <v>-40625253</v>
      </c>
      <c r="Y26" s="60">
        <v>-8104415</v>
      </c>
      <c r="Z26" s="140">
        <v>19.95</v>
      </c>
      <c r="AA26" s="62">
        <v>-54167004</v>
      </c>
    </row>
    <row r="27" spans="1:27" ht="12.75">
      <c r="A27" s="250" t="s">
        <v>192</v>
      </c>
      <c r="B27" s="251"/>
      <c r="C27" s="168">
        <f aca="true" t="shared" si="1" ref="C27:Y27">SUM(C21:C26)</f>
        <v>-49547333</v>
      </c>
      <c r="D27" s="168">
        <f>SUM(D21:D26)</f>
        <v>0</v>
      </c>
      <c r="E27" s="72">
        <f t="shared" si="1"/>
        <v>-53844687</v>
      </c>
      <c r="F27" s="73">
        <f t="shared" si="1"/>
        <v>-53844687</v>
      </c>
      <c r="G27" s="73">
        <f t="shared" si="1"/>
        <v>-8959373</v>
      </c>
      <c r="H27" s="73">
        <f t="shared" si="1"/>
        <v>-5740034</v>
      </c>
      <c r="I27" s="73">
        <f t="shared" si="1"/>
        <v>-7017950</v>
      </c>
      <c r="J27" s="73">
        <f t="shared" si="1"/>
        <v>-21717357</v>
      </c>
      <c r="K27" s="73">
        <f t="shared" si="1"/>
        <v>-3994642</v>
      </c>
      <c r="L27" s="73">
        <f t="shared" si="1"/>
        <v>2775714</v>
      </c>
      <c r="M27" s="73">
        <f t="shared" si="1"/>
        <v>-9630542</v>
      </c>
      <c r="N27" s="73">
        <f t="shared" si="1"/>
        <v>-10849470</v>
      </c>
      <c r="O27" s="73">
        <f t="shared" si="1"/>
        <v>-3913698</v>
      </c>
      <c r="P27" s="73">
        <f t="shared" si="1"/>
        <v>-872275</v>
      </c>
      <c r="Q27" s="73">
        <f t="shared" si="1"/>
        <v>-1872481</v>
      </c>
      <c r="R27" s="73">
        <f t="shared" si="1"/>
        <v>-6658454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-39225281</v>
      </c>
      <c r="X27" s="73">
        <f t="shared" si="1"/>
        <v>-40383756</v>
      </c>
      <c r="Y27" s="73">
        <f t="shared" si="1"/>
        <v>1158475</v>
      </c>
      <c r="Z27" s="170">
        <f>+IF(X27&lt;&gt;0,+(Y27/X27)*100,0)</f>
        <v>-2.8686658071131372</v>
      </c>
      <c r="AA27" s="74">
        <f>SUM(AA21:AA26)</f>
        <v>-53844687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5949996</v>
      </c>
      <c r="F32" s="60">
        <v>5949996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4462497</v>
      </c>
      <c r="Y32" s="60">
        <v>-4462497</v>
      </c>
      <c r="Z32" s="140">
        <v>-100</v>
      </c>
      <c r="AA32" s="62">
        <v>5949996</v>
      </c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-492934</v>
      </c>
      <c r="D35" s="155"/>
      <c r="E35" s="59">
        <v>-1523729</v>
      </c>
      <c r="F35" s="60">
        <v>-1523729</v>
      </c>
      <c r="G35" s="60">
        <v>-26852</v>
      </c>
      <c r="H35" s="60">
        <v>-27066</v>
      </c>
      <c r="I35" s="60"/>
      <c r="J35" s="60">
        <v>-53918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-53918</v>
      </c>
      <c r="X35" s="60">
        <v>-1143000</v>
      </c>
      <c r="Y35" s="60">
        <v>1089082</v>
      </c>
      <c r="Z35" s="140">
        <v>-95.28</v>
      </c>
      <c r="AA35" s="62">
        <v>-1523729</v>
      </c>
    </row>
    <row r="36" spans="1:27" ht="12.75">
      <c r="A36" s="250" t="s">
        <v>198</v>
      </c>
      <c r="B36" s="251"/>
      <c r="C36" s="168">
        <f aca="true" t="shared" si="2" ref="C36:Y36">SUM(C31:C35)</f>
        <v>-492934</v>
      </c>
      <c r="D36" s="168">
        <f>SUM(D31:D35)</f>
        <v>0</v>
      </c>
      <c r="E36" s="72">
        <f t="shared" si="2"/>
        <v>4426267</v>
      </c>
      <c r="F36" s="73">
        <f t="shared" si="2"/>
        <v>4426267</v>
      </c>
      <c r="G36" s="73">
        <f t="shared" si="2"/>
        <v>-26852</v>
      </c>
      <c r="H36" s="73">
        <f t="shared" si="2"/>
        <v>-27066</v>
      </c>
      <c r="I36" s="73">
        <f t="shared" si="2"/>
        <v>0</v>
      </c>
      <c r="J36" s="73">
        <f t="shared" si="2"/>
        <v>-53918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-53918</v>
      </c>
      <c r="X36" s="73">
        <f t="shared" si="2"/>
        <v>3319497</v>
      </c>
      <c r="Y36" s="73">
        <f t="shared" si="2"/>
        <v>-3373415</v>
      </c>
      <c r="Z36" s="170">
        <f>+IF(X36&lt;&gt;0,+(Y36/X36)*100,0)</f>
        <v>-101.62428223312145</v>
      </c>
      <c r="AA36" s="74">
        <f>SUM(AA31:AA35)</f>
        <v>4426267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-9131941</v>
      </c>
      <c r="D38" s="153">
        <f>+D17+D27+D36</f>
        <v>0</v>
      </c>
      <c r="E38" s="99">
        <f t="shared" si="3"/>
        <v>4292427</v>
      </c>
      <c r="F38" s="100">
        <f t="shared" si="3"/>
        <v>4292427</v>
      </c>
      <c r="G38" s="100">
        <f t="shared" si="3"/>
        <v>50146586</v>
      </c>
      <c r="H38" s="100">
        <f t="shared" si="3"/>
        <v>-13849861</v>
      </c>
      <c r="I38" s="100">
        <f t="shared" si="3"/>
        <v>-17708008</v>
      </c>
      <c r="J38" s="100">
        <f t="shared" si="3"/>
        <v>18588717</v>
      </c>
      <c r="K38" s="100">
        <f t="shared" si="3"/>
        <v>-9122778</v>
      </c>
      <c r="L38" s="100">
        <f t="shared" si="3"/>
        <v>-10180163</v>
      </c>
      <c r="M38" s="100">
        <f t="shared" si="3"/>
        <v>35169078</v>
      </c>
      <c r="N38" s="100">
        <f t="shared" si="3"/>
        <v>15866137</v>
      </c>
      <c r="O38" s="100">
        <f t="shared" si="3"/>
        <v>-13732308</v>
      </c>
      <c r="P38" s="100">
        <f t="shared" si="3"/>
        <v>-9673143</v>
      </c>
      <c r="Q38" s="100">
        <f t="shared" si="3"/>
        <v>24127276</v>
      </c>
      <c r="R38" s="100">
        <f t="shared" si="3"/>
        <v>721825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35176679</v>
      </c>
      <c r="X38" s="100">
        <f t="shared" si="3"/>
        <v>6520437</v>
      </c>
      <c r="Y38" s="100">
        <f t="shared" si="3"/>
        <v>28656242</v>
      </c>
      <c r="Z38" s="137">
        <f>+IF(X38&lt;&gt;0,+(Y38/X38)*100,0)</f>
        <v>439.48345793387773</v>
      </c>
      <c r="AA38" s="102">
        <f>+AA17+AA27+AA36</f>
        <v>4292427</v>
      </c>
    </row>
    <row r="39" spans="1:27" ht="12.75">
      <c r="A39" s="249" t="s">
        <v>200</v>
      </c>
      <c r="B39" s="182"/>
      <c r="C39" s="153">
        <v>15677729</v>
      </c>
      <c r="D39" s="153"/>
      <c r="E39" s="99">
        <v>11482705</v>
      </c>
      <c r="F39" s="100">
        <v>11482705</v>
      </c>
      <c r="G39" s="100">
        <v>6508710</v>
      </c>
      <c r="H39" s="100">
        <v>56655296</v>
      </c>
      <c r="I39" s="100">
        <v>42805435</v>
      </c>
      <c r="J39" s="100">
        <v>6508710</v>
      </c>
      <c r="K39" s="100">
        <v>25097427</v>
      </c>
      <c r="L39" s="100">
        <v>15974649</v>
      </c>
      <c r="M39" s="100">
        <v>5794486</v>
      </c>
      <c r="N39" s="100">
        <v>25097427</v>
      </c>
      <c r="O39" s="100">
        <v>40963564</v>
      </c>
      <c r="P39" s="100">
        <v>27231256</v>
      </c>
      <c r="Q39" s="100">
        <v>17558113</v>
      </c>
      <c r="R39" s="100">
        <v>40963564</v>
      </c>
      <c r="S39" s="100"/>
      <c r="T39" s="100"/>
      <c r="U39" s="100"/>
      <c r="V39" s="100"/>
      <c r="W39" s="100">
        <v>6508710</v>
      </c>
      <c r="X39" s="100">
        <v>11482705</v>
      </c>
      <c r="Y39" s="100">
        <v>-4973995</v>
      </c>
      <c r="Z39" s="137">
        <v>-43.32</v>
      </c>
      <c r="AA39" s="102">
        <v>11482705</v>
      </c>
    </row>
    <row r="40" spans="1:27" ht="12.75">
      <c r="A40" s="269" t="s">
        <v>201</v>
      </c>
      <c r="B40" s="256"/>
      <c r="C40" s="257">
        <v>6545788</v>
      </c>
      <c r="D40" s="257"/>
      <c r="E40" s="258">
        <v>15775133</v>
      </c>
      <c r="F40" s="259">
        <v>15775133</v>
      </c>
      <c r="G40" s="259">
        <v>56655296</v>
      </c>
      <c r="H40" s="259">
        <v>42805435</v>
      </c>
      <c r="I40" s="259">
        <v>25097427</v>
      </c>
      <c r="J40" s="259">
        <v>25097427</v>
      </c>
      <c r="K40" s="259">
        <v>15974649</v>
      </c>
      <c r="L40" s="259">
        <v>5794486</v>
      </c>
      <c r="M40" s="259">
        <v>40963564</v>
      </c>
      <c r="N40" s="259">
        <v>40963564</v>
      </c>
      <c r="O40" s="259">
        <v>27231256</v>
      </c>
      <c r="P40" s="259">
        <v>17558113</v>
      </c>
      <c r="Q40" s="259">
        <v>41685389</v>
      </c>
      <c r="R40" s="259">
        <v>41685389</v>
      </c>
      <c r="S40" s="259"/>
      <c r="T40" s="259"/>
      <c r="U40" s="259"/>
      <c r="V40" s="259"/>
      <c r="W40" s="259">
        <v>41685389</v>
      </c>
      <c r="X40" s="259">
        <v>18003143</v>
      </c>
      <c r="Y40" s="259">
        <v>23682246</v>
      </c>
      <c r="Z40" s="260">
        <v>131.55</v>
      </c>
      <c r="AA40" s="261">
        <v>15775133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52438182</v>
      </c>
      <c r="D5" s="200">
        <f t="shared" si="0"/>
        <v>0</v>
      </c>
      <c r="E5" s="106">
        <f t="shared" si="0"/>
        <v>54167000</v>
      </c>
      <c r="F5" s="106">
        <f t="shared" si="0"/>
        <v>54167000</v>
      </c>
      <c r="G5" s="106">
        <f t="shared" si="0"/>
        <v>9980577</v>
      </c>
      <c r="H5" s="106">
        <f t="shared" si="0"/>
        <v>5109405</v>
      </c>
      <c r="I5" s="106">
        <f t="shared" si="0"/>
        <v>6072294</v>
      </c>
      <c r="J5" s="106">
        <f t="shared" si="0"/>
        <v>21162276</v>
      </c>
      <c r="K5" s="106">
        <f t="shared" si="0"/>
        <v>3514378</v>
      </c>
      <c r="L5" s="106">
        <f t="shared" si="0"/>
        <v>1738303</v>
      </c>
      <c r="M5" s="106">
        <f t="shared" si="0"/>
        <v>9481327</v>
      </c>
      <c r="N5" s="106">
        <f t="shared" si="0"/>
        <v>14734008</v>
      </c>
      <c r="O5" s="106">
        <f t="shared" si="0"/>
        <v>2601264</v>
      </c>
      <c r="P5" s="106">
        <f t="shared" si="0"/>
        <v>1677304</v>
      </c>
      <c r="Q5" s="106">
        <f t="shared" si="0"/>
        <v>1963565</v>
      </c>
      <c r="R5" s="106">
        <f t="shared" si="0"/>
        <v>6242133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42138417</v>
      </c>
      <c r="X5" s="106">
        <f t="shared" si="0"/>
        <v>40625250</v>
      </c>
      <c r="Y5" s="106">
        <f t="shared" si="0"/>
        <v>1513167</v>
      </c>
      <c r="Z5" s="201">
        <f>+IF(X5&lt;&gt;0,+(Y5/X5)*100,0)</f>
        <v>3.7246958480255508</v>
      </c>
      <c r="AA5" s="199">
        <f>SUM(AA11:AA18)</f>
        <v>54167000</v>
      </c>
    </row>
    <row r="6" spans="1:27" ht="12.75">
      <c r="A6" s="291" t="s">
        <v>205</v>
      </c>
      <c r="B6" s="142"/>
      <c r="C6" s="62">
        <v>48486905</v>
      </c>
      <c r="D6" s="156"/>
      <c r="E6" s="60">
        <v>30417000</v>
      </c>
      <c r="F6" s="60">
        <v>30417000</v>
      </c>
      <c r="G6" s="60">
        <v>4674333</v>
      </c>
      <c r="H6" s="60">
        <v>1205370</v>
      </c>
      <c r="I6" s="60">
        <v>780048</v>
      </c>
      <c r="J6" s="60">
        <v>6659751</v>
      </c>
      <c r="K6" s="60">
        <v>704262</v>
      </c>
      <c r="L6" s="60"/>
      <c r="M6" s="60">
        <v>1134550</v>
      </c>
      <c r="N6" s="60">
        <v>1838812</v>
      </c>
      <c r="O6" s="60"/>
      <c r="P6" s="60">
        <v>686195</v>
      </c>
      <c r="Q6" s="60">
        <v>198406</v>
      </c>
      <c r="R6" s="60">
        <v>884601</v>
      </c>
      <c r="S6" s="60"/>
      <c r="T6" s="60"/>
      <c r="U6" s="60"/>
      <c r="V6" s="60"/>
      <c r="W6" s="60">
        <v>9383164</v>
      </c>
      <c r="X6" s="60">
        <v>22812750</v>
      </c>
      <c r="Y6" s="60">
        <v>-13429586</v>
      </c>
      <c r="Z6" s="140">
        <v>-58.87</v>
      </c>
      <c r="AA6" s="155">
        <v>30417000</v>
      </c>
    </row>
    <row r="7" spans="1:27" ht="12.75">
      <c r="A7" s="291" t="s">
        <v>206</v>
      </c>
      <c r="B7" s="142"/>
      <c r="C7" s="62"/>
      <c r="D7" s="156"/>
      <c r="E7" s="60">
        <v>14000000</v>
      </c>
      <c r="F7" s="60">
        <v>14000000</v>
      </c>
      <c r="G7" s="60">
        <v>1039751</v>
      </c>
      <c r="H7" s="60">
        <v>1503701</v>
      </c>
      <c r="I7" s="60">
        <v>1427974</v>
      </c>
      <c r="J7" s="60">
        <v>3971426</v>
      </c>
      <c r="K7" s="60"/>
      <c r="L7" s="60">
        <v>1738303</v>
      </c>
      <c r="M7" s="60">
        <v>2380263</v>
      </c>
      <c r="N7" s="60">
        <v>4118566</v>
      </c>
      <c r="O7" s="60"/>
      <c r="P7" s="60"/>
      <c r="Q7" s="60">
        <v>750970</v>
      </c>
      <c r="R7" s="60">
        <v>750970</v>
      </c>
      <c r="S7" s="60"/>
      <c r="T7" s="60"/>
      <c r="U7" s="60"/>
      <c r="V7" s="60"/>
      <c r="W7" s="60">
        <v>8840962</v>
      </c>
      <c r="X7" s="60">
        <v>10500000</v>
      </c>
      <c r="Y7" s="60">
        <v>-1659038</v>
      </c>
      <c r="Z7" s="140">
        <v>-15.8</v>
      </c>
      <c r="AA7" s="155">
        <v>14000000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1000000</v>
      </c>
      <c r="F10" s="60">
        <v>1000000</v>
      </c>
      <c r="G10" s="60"/>
      <c r="H10" s="60"/>
      <c r="I10" s="60"/>
      <c r="J10" s="60"/>
      <c r="K10" s="60"/>
      <c r="L10" s="60"/>
      <c r="M10" s="60">
        <v>1655324</v>
      </c>
      <c r="N10" s="60">
        <v>1655324</v>
      </c>
      <c r="O10" s="60"/>
      <c r="P10" s="60"/>
      <c r="Q10" s="60"/>
      <c r="R10" s="60"/>
      <c r="S10" s="60"/>
      <c r="T10" s="60"/>
      <c r="U10" s="60"/>
      <c r="V10" s="60"/>
      <c r="W10" s="60">
        <v>1655324</v>
      </c>
      <c r="X10" s="60">
        <v>750000</v>
      </c>
      <c r="Y10" s="60">
        <v>905324</v>
      </c>
      <c r="Z10" s="140">
        <v>120.71</v>
      </c>
      <c r="AA10" s="155">
        <v>1000000</v>
      </c>
    </row>
    <row r="11" spans="1:27" ht="12.75">
      <c r="A11" s="292" t="s">
        <v>210</v>
      </c>
      <c r="B11" s="142"/>
      <c r="C11" s="293">
        <f aca="true" t="shared" si="1" ref="C11:Y11">SUM(C6:C10)</f>
        <v>48486905</v>
      </c>
      <c r="D11" s="294">
        <f t="shared" si="1"/>
        <v>0</v>
      </c>
      <c r="E11" s="295">
        <f t="shared" si="1"/>
        <v>45417000</v>
      </c>
      <c r="F11" s="295">
        <f t="shared" si="1"/>
        <v>45417000</v>
      </c>
      <c r="G11" s="295">
        <f t="shared" si="1"/>
        <v>5714084</v>
      </c>
      <c r="H11" s="295">
        <f t="shared" si="1"/>
        <v>2709071</v>
      </c>
      <c r="I11" s="295">
        <f t="shared" si="1"/>
        <v>2208022</v>
      </c>
      <c r="J11" s="295">
        <f t="shared" si="1"/>
        <v>10631177</v>
      </c>
      <c r="K11" s="295">
        <f t="shared" si="1"/>
        <v>704262</v>
      </c>
      <c r="L11" s="295">
        <f t="shared" si="1"/>
        <v>1738303</v>
      </c>
      <c r="M11" s="295">
        <f t="shared" si="1"/>
        <v>5170137</v>
      </c>
      <c r="N11" s="295">
        <f t="shared" si="1"/>
        <v>7612702</v>
      </c>
      <c r="O11" s="295">
        <f t="shared" si="1"/>
        <v>0</v>
      </c>
      <c r="P11" s="295">
        <f t="shared" si="1"/>
        <v>686195</v>
      </c>
      <c r="Q11" s="295">
        <f t="shared" si="1"/>
        <v>949376</v>
      </c>
      <c r="R11" s="295">
        <f t="shared" si="1"/>
        <v>1635571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19879450</v>
      </c>
      <c r="X11" s="295">
        <f t="shared" si="1"/>
        <v>34062750</v>
      </c>
      <c r="Y11" s="295">
        <f t="shared" si="1"/>
        <v>-14183300</v>
      </c>
      <c r="Z11" s="296">
        <f>+IF(X11&lt;&gt;0,+(Y11/X11)*100,0)</f>
        <v>-41.63874026612649</v>
      </c>
      <c r="AA11" s="297">
        <f>SUM(AA6:AA10)</f>
        <v>45417000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>
        <v>2738408</v>
      </c>
      <c r="H12" s="60">
        <v>2230860</v>
      </c>
      <c r="I12" s="60">
        <v>3083672</v>
      </c>
      <c r="J12" s="60">
        <v>8052940</v>
      </c>
      <c r="K12" s="60">
        <v>2774733</v>
      </c>
      <c r="L12" s="60"/>
      <c r="M12" s="60">
        <v>4251705</v>
      </c>
      <c r="N12" s="60">
        <v>7026438</v>
      </c>
      <c r="O12" s="60">
        <v>425364</v>
      </c>
      <c r="P12" s="60">
        <v>539720</v>
      </c>
      <c r="Q12" s="60">
        <v>704364</v>
      </c>
      <c r="R12" s="60">
        <v>1669448</v>
      </c>
      <c r="S12" s="60"/>
      <c r="T12" s="60"/>
      <c r="U12" s="60"/>
      <c r="V12" s="60"/>
      <c r="W12" s="60">
        <v>16748826</v>
      </c>
      <c r="X12" s="60"/>
      <c r="Y12" s="60">
        <v>16748826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3951277</v>
      </c>
      <c r="D15" s="156"/>
      <c r="E15" s="60">
        <v>8750000</v>
      </c>
      <c r="F15" s="60">
        <v>8750000</v>
      </c>
      <c r="G15" s="60">
        <v>1528085</v>
      </c>
      <c r="H15" s="60">
        <v>169474</v>
      </c>
      <c r="I15" s="60">
        <v>780600</v>
      </c>
      <c r="J15" s="60">
        <v>2478159</v>
      </c>
      <c r="K15" s="60">
        <v>35383</v>
      </c>
      <c r="L15" s="60"/>
      <c r="M15" s="60">
        <v>59485</v>
      </c>
      <c r="N15" s="60">
        <v>94868</v>
      </c>
      <c r="O15" s="60">
        <v>2175900</v>
      </c>
      <c r="P15" s="60">
        <v>451389</v>
      </c>
      <c r="Q15" s="60">
        <v>309825</v>
      </c>
      <c r="R15" s="60">
        <v>2937114</v>
      </c>
      <c r="S15" s="60"/>
      <c r="T15" s="60"/>
      <c r="U15" s="60"/>
      <c r="V15" s="60"/>
      <c r="W15" s="60">
        <v>5510141</v>
      </c>
      <c r="X15" s="60">
        <v>6562500</v>
      </c>
      <c r="Y15" s="60">
        <v>-1052359</v>
      </c>
      <c r="Z15" s="140">
        <v>-16.04</v>
      </c>
      <c r="AA15" s="155">
        <v>8750000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48486905</v>
      </c>
      <c r="D36" s="156">
        <f t="shared" si="4"/>
        <v>0</v>
      </c>
      <c r="E36" s="60">
        <f t="shared" si="4"/>
        <v>30417000</v>
      </c>
      <c r="F36" s="60">
        <f t="shared" si="4"/>
        <v>30417000</v>
      </c>
      <c r="G36" s="60">
        <f t="shared" si="4"/>
        <v>4674333</v>
      </c>
      <c r="H36" s="60">
        <f t="shared" si="4"/>
        <v>1205370</v>
      </c>
      <c r="I36" s="60">
        <f t="shared" si="4"/>
        <v>780048</v>
      </c>
      <c r="J36" s="60">
        <f t="shared" si="4"/>
        <v>6659751</v>
      </c>
      <c r="K36" s="60">
        <f t="shared" si="4"/>
        <v>704262</v>
      </c>
      <c r="L36" s="60">
        <f t="shared" si="4"/>
        <v>0</v>
      </c>
      <c r="M36" s="60">
        <f t="shared" si="4"/>
        <v>1134550</v>
      </c>
      <c r="N36" s="60">
        <f t="shared" si="4"/>
        <v>1838812</v>
      </c>
      <c r="O36" s="60">
        <f t="shared" si="4"/>
        <v>0</v>
      </c>
      <c r="P36" s="60">
        <f t="shared" si="4"/>
        <v>686195</v>
      </c>
      <c r="Q36" s="60">
        <f t="shared" si="4"/>
        <v>198406</v>
      </c>
      <c r="R36" s="60">
        <f t="shared" si="4"/>
        <v>884601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9383164</v>
      </c>
      <c r="X36" s="60">
        <f t="shared" si="4"/>
        <v>22812750</v>
      </c>
      <c r="Y36" s="60">
        <f t="shared" si="4"/>
        <v>-13429586</v>
      </c>
      <c r="Z36" s="140">
        <f aca="true" t="shared" si="5" ref="Z36:Z49">+IF(X36&lt;&gt;0,+(Y36/X36)*100,0)</f>
        <v>-58.86877294495403</v>
      </c>
      <c r="AA36" s="155">
        <f>AA6+AA21</f>
        <v>30417000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14000000</v>
      </c>
      <c r="F37" s="60">
        <f t="shared" si="4"/>
        <v>14000000</v>
      </c>
      <c r="G37" s="60">
        <f t="shared" si="4"/>
        <v>1039751</v>
      </c>
      <c r="H37" s="60">
        <f t="shared" si="4"/>
        <v>1503701</v>
      </c>
      <c r="I37" s="60">
        <f t="shared" si="4"/>
        <v>1427974</v>
      </c>
      <c r="J37" s="60">
        <f t="shared" si="4"/>
        <v>3971426</v>
      </c>
      <c r="K37" s="60">
        <f t="shared" si="4"/>
        <v>0</v>
      </c>
      <c r="L37" s="60">
        <f t="shared" si="4"/>
        <v>1738303</v>
      </c>
      <c r="M37" s="60">
        <f t="shared" si="4"/>
        <v>2380263</v>
      </c>
      <c r="N37" s="60">
        <f t="shared" si="4"/>
        <v>4118566</v>
      </c>
      <c r="O37" s="60">
        <f t="shared" si="4"/>
        <v>0</v>
      </c>
      <c r="P37" s="60">
        <f t="shared" si="4"/>
        <v>0</v>
      </c>
      <c r="Q37" s="60">
        <f t="shared" si="4"/>
        <v>750970</v>
      </c>
      <c r="R37" s="60">
        <f t="shared" si="4"/>
        <v>750970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8840962</v>
      </c>
      <c r="X37" s="60">
        <f t="shared" si="4"/>
        <v>10500000</v>
      </c>
      <c r="Y37" s="60">
        <f t="shared" si="4"/>
        <v>-1659038</v>
      </c>
      <c r="Z37" s="140">
        <f t="shared" si="5"/>
        <v>-15.800361904761907</v>
      </c>
      <c r="AA37" s="155">
        <f>AA7+AA22</f>
        <v>14000000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1000000</v>
      </c>
      <c r="F40" s="60">
        <f t="shared" si="4"/>
        <v>1000000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1655324</v>
      </c>
      <c r="N40" s="60">
        <f t="shared" si="4"/>
        <v>1655324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1655324</v>
      </c>
      <c r="X40" s="60">
        <f t="shared" si="4"/>
        <v>750000</v>
      </c>
      <c r="Y40" s="60">
        <f t="shared" si="4"/>
        <v>905324</v>
      </c>
      <c r="Z40" s="140">
        <f t="shared" si="5"/>
        <v>120.70986666666667</v>
      </c>
      <c r="AA40" s="155">
        <f>AA10+AA25</f>
        <v>1000000</v>
      </c>
    </row>
    <row r="41" spans="1:27" ht="12.75">
      <c r="A41" s="292" t="s">
        <v>210</v>
      </c>
      <c r="B41" s="142"/>
      <c r="C41" s="293">
        <f aca="true" t="shared" si="6" ref="C41:Y41">SUM(C36:C40)</f>
        <v>48486905</v>
      </c>
      <c r="D41" s="294">
        <f t="shared" si="6"/>
        <v>0</v>
      </c>
      <c r="E41" s="295">
        <f t="shared" si="6"/>
        <v>45417000</v>
      </c>
      <c r="F41" s="295">
        <f t="shared" si="6"/>
        <v>45417000</v>
      </c>
      <c r="G41" s="295">
        <f t="shared" si="6"/>
        <v>5714084</v>
      </c>
      <c r="H41" s="295">
        <f t="shared" si="6"/>
        <v>2709071</v>
      </c>
      <c r="I41" s="295">
        <f t="shared" si="6"/>
        <v>2208022</v>
      </c>
      <c r="J41" s="295">
        <f t="shared" si="6"/>
        <v>10631177</v>
      </c>
      <c r="K41" s="295">
        <f t="shared" si="6"/>
        <v>704262</v>
      </c>
      <c r="L41" s="295">
        <f t="shared" si="6"/>
        <v>1738303</v>
      </c>
      <c r="M41" s="295">
        <f t="shared" si="6"/>
        <v>5170137</v>
      </c>
      <c r="N41" s="295">
        <f t="shared" si="6"/>
        <v>7612702</v>
      </c>
      <c r="O41" s="295">
        <f t="shared" si="6"/>
        <v>0</v>
      </c>
      <c r="P41" s="295">
        <f t="shared" si="6"/>
        <v>686195</v>
      </c>
      <c r="Q41" s="295">
        <f t="shared" si="6"/>
        <v>949376</v>
      </c>
      <c r="R41" s="295">
        <f t="shared" si="6"/>
        <v>1635571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19879450</v>
      </c>
      <c r="X41" s="295">
        <f t="shared" si="6"/>
        <v>34062750</v>
      </c>
      <c r="Y41" s="295">
        <f t="shared" si="6"/>
        <v>-14183300</v>
      </c>
      <c r="Z41" s="296">
        <f t="shared" si="5"/>
        <v>-41.63874026612649</v>
      </c>
      <c r="AA41" s="297">
        <f>SUM(AA36:AA40)</f>
        <v>45417000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2738408</v>
      </c>
      <c r="H42" s="54">
        <f t="shared" si="7"/>
        <v>2230860</v>
      </c>
      <c r="I42" s="54">
        <f t="shared" si="7"/>
        <v>3083672</v>
      </c>
      <c r="J42" s="54">
        <f t="shared" si="7"/>
        <v>8052940</v>
      </c>
      <c r="K42" s="54">
        <f t="shared" si="7"/>
        <v>2774733</v>
      </c>
      <c r="L42" s="54">
        <f t="shared" si="7"/>
        <v>0</v>
      </c>
      <c r="M42" s="54">
        <f t="shared" si="7"/>
        <v>4251705</v>
      </c>
      <c r="N42" s="54">
        <f t="shared" si="7"/>
        <v>7026438</v>
      </c>
      <c r="O42" s="54">
        <f t="shared" si="7"/>
        <v>425364</v>
      </c>
      <c r="P42" s="54">
        <f t="shared" si="7"/>
        <v>539720</v>
      </c>
      <c r="Q42" s="54">
        <f t="shared" si="7"/>
        <v>704364</v>
      </c>
      <c r="R42" s="54">
        <f t="shared" si="7"/>
        <v>1669448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16748826</v>
      </c>
      <c r="X42" s="54">
        <f t="shared" si="7"/>
        <v>0</v>
      </c>
      <c r="Y42" s="54">
        <f t="shared" si="7"/>
        <v>16748826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3951277</v>
      </c>
      <c r="D45" s="129">
        <f t="shared" si="7"/>
        <v>0</v>
      </c>
      <c r="E45" s="54">
        <f t="shared" si="7"/>
        <v>8750000</v>
      </c>
      <c r="F45" s="54">
        <f t="shared" si="7"/>
        <v>8750000</v>
      </c>
      <c r="G45" s="54">
        <f t="shared" si="7"/>
        <v>1528085</v>
      </c>
      <c r="H45" s="54">
        <f t="shared" si="7"/>
        <v>169474</v>
      </c>
      <c r="I45" s="54">
        <f t="shared" si="7"/>
        <v>780600</v>
      </c>
      <c r="J45" s="54">
        <f t="shared" si="7"/>
        <v>2478159</v>
      </c>
      <c r="K45" s="54">
        <f t="shared" si="7"/>
        <v>35383</v>
      </c>
      <c r="L45" s="54">
        <f t="shared" si="7"/>
        <v>0</v>
      </c>
      <c r="M45" s="54">
        <f t="shared" si="7"/>
        <v>59485</v>
      </c>
      <c r="N45" s="54">
        <f t="shared" si="7"/>
        <v>94868</v>
      </c>
      <c r="O45" s="54">
        <f t="shared" si="7"/>
        <v>2175900</v>
      </c>
      <c r="P45" s="54">
        <f t="shared" si="7"/>
        <v>451389</v>
      </c>
      <c r="Q45" s="54">
        <f t="shared" si="7"/>
        <v>309825</v>
      </c>
      <c r="R45" s="54">
        <f t="shared" si="7"/>
        <v>2937114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5510141</v>
      </c>
      <c r="X45" s="54">
        <f t="shared" si="7"/>
        <v>6562500</v>
      </c>
      <c r="Y45" s="54">
        <f t="shared" si="7"/>
        <v>-1052359</v>
      </c>
      <c r="Z45" s="184">
        <f t="shared" si="5"/>
        <v>-16.035946666666668</v>
      </c>
      <c r="AA45" s="130">
        <f t="shared" si="8"/>
        <v>8750000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52438182</v>
      </c>
      <c r="D49" s="218">
        <f t="shared" si="9"/>
        <v>0</v>
      </c>
      <c r="E49" s="220">
        <f t="shared" si="9"/>
        <v>54167000</v>
      </c>
      <c r="F49" s="220">
        <f t="shared" si="9"/>
        <v>54167000</v>
      </c>
      <c r="G49" s="220">
        <f t="shared" si="9"/>
        <v>9980577</v>
      </c>
      <c r="H49" s="220">
        <f t="shared" si="9"/>
        <v>5109405</v>
      </c>
      <c r="I49" s="220">
        <f t="shared" si="9"/>
        <v>6072294</v>
      </c>
      <c r="J49" s="220">
        <f t="shared" si="9"/>
        <v>21162276</v>
      </c>
      <c r="K49" s="220">
        <f t="shared" si="9"/>
        <v>3514378</v>
      </c>
      <c r="L49" s="220">
        <f t="shared" si="9"/>
        <v>1738303</v>
      </c>
      <c r="M49" s="220">
        <f t="shared" si="9"/>
        <v>9481327</v>
      </c>
      <c r="N49" s="220">
        <f t="shared" si="9"/>
        <v>14734008</v>
      </c>
      <c r="O49" s="220">
        <f t="shared" si="9"/>
        <v>2601264</v>
      </c>
      <c r="P49" s="220">
        <f t="shared" si="9"/>
        <v>1677304</v>
      </c>
      <c r="Q49" s="220">
        <f t="shared" si="9"/>
        <v>1963565</v>
      </c>
      <c r="R49" s="220">
        <f t="shared" si="9"/>
        <v>6242133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42138417</v>
      </c>
      <c r="X49" s="220">
        <f t="shared" si="9"/>
        <v>40625250</v>
      </c>
      <c r="Y49" s="220">
        <f t="shared" si="9"/>
        <v>1513167</v>
      </c>
      <c r="Z49" s="221">
        <f t="shared" si="5"/>
        <v>3.7246958480255508</v>
      </c>
      <c r="AA49" s="222">
        <f>SUM(AA41:AA48)</f>
        <v>54167000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7259952</v>
      </c>
      <c r="F51" s="54">
        <f t="shared" si="10"/>
        <v>7259952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5444965</v>
      </c>
      <c r="Y51" s="54">
        <f t="shared" si="10"/>
        <v>-5444965</v>
      </c>
      <c r="Z51" s="184">
        <f>+IF(X51&lt;&gt;0,+(Y51/X51)*100,0)</f>
        <v>-100</v>
      </c>
      <c r="AA51" s="130">
        <f>SUM(AA57:AA61)</f>
        <v>7259952</v>
      </c>
    </row>
    <row r="52" spans="1:27" ht="12.75">
      <c r="A52" s="310" t="s">
        <v>205</v>
      </c>
      <c r="B52" s="142"/>
      <c r="C52" s="62"/>
      <c r="D52" s="156"/>
      <c r="E52" s="60">
        <v>4398302</v>
      </c>
      <c r="F52" s="60">
        <v>4398302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3298727</v>
      </c>
      <c r="Y52" s="60">
        <v>-3298727</v>
      </c>
      <c r="Z52" s="140">
        <v>-100</v>
      </c>
      <c r="AA52" s="155">
        <v>4398302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4398302</v>
      </c>
      <c r="F57" s="295">
        <f t="shared" si="11"/>
        <v>4398302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3298727</v>
      </c>
      <c r="Y57" s="295">
        <f t="shared" si="11"/>
        <v>-3298727</v>
      </c>
      <c r="Z57" s="296">
        <f>+IF(X57&lt;&gt;0,+(Y57/X57)*100,0)</f>
        <v>-100</v>
      </c>
      <c r="AA57" s="297">
        <f>SUM(AA52:AA56)</f>
        <v>4398302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2861650</v>
      </c>
      <c r="F61" s="60">
        <v>2861650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2146238</v>
      </c>
      <c r="Y61" s="60">
        <v>-2146238</v>
      </c>
      <c r="Z61" s="140">
        <v>-100</v>
      </c>
      <c r="AA61" s="155">
        <v>2861650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7259952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1438641</v>
      </c>
      <c r="H68" s="60">
        <v>1147279</v>
      </c>
      <c r="I68" s="60">
        <v>9312</v>
      </c>
      <c r="J68" s="60">
        <v>2595232</v>
      </c>
      <c r="K68" s="60">
        <v>975881</v>
      </c>
      <c r="L68" s="60">
        <v>819313</v>
      </c>
      <c r="M68" s="60">
        <v>1071512</v>
      </c>
      <c r="N68" s="60">
        <v>2866706</v>
      </c>
      <c r="O68" s="60"/>
      <c r="P68" s="60">
        <v>373898</v>
      </c>
      <c r="Q68" s="60">
        <v>46834</v>
      </c>
      <c r="R68" s="60">
        <v>420732</v>
      </c>
      <c r="S68" s="60"/>
      <c r="T68" s="60"/>
      <c r="U68" s="60"/>
      <c r="V68" s="60"/>
      <c r="W68" s="60">
        <v>5882670</v>
      </c>
      <c r="X68" s="60"/>
      <c r="Y68" s="60">
        <v>5882670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7259952</v>
      </c>
      <c r="F69" s="220">
        <f t="shared" si="12"/>
        <v>0</v>
      </c>
      <c r="G69" s="220">
        <f t="shared" si="12"/>
        <v>1438641</v>
      </c>
      <c r="H69" s="220">
        <f t="shared" si="12"/>
        <v>1147279</v>
      </c>
      <c r="I69" s="220">
        <f t="shared" si="12"/>
        <v>9312</v>
      </c>
      <c r="J69" s="220">
        <f t="shared" si="12"/>
        <v>2595232</v>
      </c>
      <c r="K69" s="220">
        <f t="shared" si="12"/>
        <v>975881</v>
      </c>
      <c r="L69" s="220">
        <f t="shared" si="12"/>
        <v>819313</v>
      </c>
      <c r="M69" s="220">
        <f t="shared" si="12"/>
        <v>1071512</v>
      </c>
      <c r="N69" s="220">
        <f t="shared" si="12"/>
        <v>2866706</v>
      </c>
      <c r="O69" s="220">
        <f t="shared" si="12"/>
        <v>0</v>
      </c>
      <c r="P69" s="220">
        <f t="shared" si="12"/>
        <v>373898</v>
      </c>
      <c r="Q69" s="220">
        <f t="shared" si="12"/>
        <v>46834</v>
      </c>
      <c r="R69" s="220">
        <f t="shared" si="12"/>
        <v>420732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5882670</v>
      </c>
      <c r="X69" s="220">
        <f t="shared" si="12"/>
        <v>0</v>
      </c>
      <c r="Y69" s="220">
        <f t="shared" si="12"/>
        <v>5882670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48486905</v>
      </c>
      <c r="D5" s="357">
        <f t="shared" si="0"/>
        <v>0</v>
      </c>
      <c r="E5" s="356">
        <f t="shared" si="0"/>
        <v>45417000</v>
      </c>
      <c r="F5" s="358">
        <f t="shared" si="0"/>
        <v>45417000</v>
      </c>
      <c r="G5" s="358">
        <f t="shared" si="0"/>
        <v>5714084</v>
      </c>
      <c r="H5" s="356">
        <f t="shared" si="0"/>
        <v>2709071</v>
      </c>
      <c r="I5" s="356">
        <f t="shared" si="0"/>
        <v>2208022</v>
      </c>
      <c r="J5" s="358">
        <f t="shared" si="0"/>
        <v>10631177</v>
      </c>
      <c r="K5" s="358">
        <f t="shared" si="0"/>
        <v>704262</v>
      </c>
      <c r="L5" s="356">
        <f t="shared" si="0"/>
        <v>1738303</v>
      </c>
      <c r="M5" s="356">
        <f t="shared" si="0"/>
        <v>5170137</v>
      </c>
      <c r="N5" s="358">
        <f t="shared" si="0"/>
        <v>7612702</v>
      </c>
      <c r="O5" s="358">
        <f t="shared" si="0"/>
        <v>0</v>
      </c>
      <c r="P5" s="356">
        <f t="shared" si="0"/>
        <v>686195</v>
      </c>
      <c r="Q5" s="356">
        <f t="shared" si="0"/>
        <v>949376</v>
      </c>
      <c r="R5" s="358">
        <f t="shared" si="0"/>
        <v>1635571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19879450</v>
      </c>
      <c r="X5" s="356">
        <f t="shared" si="0"/>
        <v>34062750</v>
      </c>
      <c r="Y5" s="358">
        <f t="shared" si="0"/>
        <v>-14183300</v>
      </c>
      <c r="Z5" s="359">
        <f>+IF(X5&lt;&gt;0,+(Y5/X5)*100,0)</f>
        <v>-41.63874026612649</v>
      </c>
      <c r="AA5" s="360">
        <f>+AA6+AA8+AA11+AA13+AA15</f>
        <v>45417000</v>
      </c>
    </row>
    <row r="6" spans="1:27" ht="12.75">
      <c r="A6" s="361" t="s">
        <v>205</v>
      </c>
      <c r="B6" s="142"/>
      <c r="C6" s="60">
        <f>+C7</f>
        <v>48486905</v>
      </c>
      <c r="D6" s="340">
        <f aca="true" t="shared" si="1" ref="D6:AA6">+D7</f>
        <v>0</v>
      </c>
      <c r="E6" s="60">
        <f t="shared" si="1"/>
        <v>30417000</v>
      </c>
      <c r="F6" s="59">
        <f t="shared" si="1"/>
        <v>30417000</v>
      </c>
      <c r="G6" s="59">
        <f t="shared" si="1"/>
        <v>4674333</v>
      </c>
      <c r="H6" s="60">
        <f t="shared" si="1"/>
        <v>1205370</v>
      </c>
      <c r="I6" s="60">
        <f t="shared" si="1"/>
        <v>780048</v>
      </c>
      <c r="J6" s="59">
        <f t="shared" si="1"/>
        <v>6659751</v>
      </c>
      <c r="K6" s="59">
        <f t="shared" si="1"/>
        <v>704262</v>
      </c>
      <c r="L6" s="60">
        <f t="shared" si="1"/>
        <v>0</v>
      </c>
      <c r="M6" s="60">
        <f t="shared" si="1"/>
        <v>1134550</v>
      </c>
      <c r="N6" s="59">
        <f t="shared" si="1"/>
        <v>1838812</v>
      </c>
      <c r="O6" s="59">
        <f t="shared" si="1"/>
        <v>0</v>
      </c>
      <c r="P6" s="60">
        <f t="shared" si="1"/>
        <v>686195</v>
      </c>
      <c r="Q6" s="60">
        <f t="shared" si="1"/>
        <v>198406</v>
      </c>
      <c r="R6" s="59">
        <f t="shared" si="1"/>
        <v>884601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9383164</v>
      </c>
      <c r="X6" s="60">
        <f t="shared" si="1"/>
        <v>22812750</v>
      </c>
      <c r="Y6" s="59">
        <f t="shared" si="1"/>
        <v>-13429586</v>
      </c>
      <c r="Z6" s="61">
        <f>+IF(X6&lt;&gt;0,+(Y6/X6)*100,0)</f>
        <v>-58.86877294495403</v>
      </c>
      <c r="AA6" s="62">
        <f t="shared" si="1"/>
        <v>30417000</v>
      </c>
    </row>
    <row r="7" spans="1:27" ht="12.75">
      <c r="A7" s="291" t="s">
        <v>229</v>
      </c>
      <c r="B7" s="142"/>
      <c r="C7" s="60">
        <v>48486905</v>
      </c>
      <c r="D7" s="340"/>
      <c r="E7" s="60">
        <v>30417000</v>
      </c>
      <c r="F7" s="59">
        <v>30417000</v>
      </c>
      <c r="G7" s="59">
        <v>4674333</v>
      </c>
      <c r="H7" s="60">
        <v>1205370</v>
      </c>
      <c r="I7" s="60">
        <v>780048</v>
      </c>
      <c r="J7" s="59">
        <v>6659751</v>
      </c>
      <c r="K7" s="59">
        <v>704262</v>
      </c>
      <c r="L7" s="60"/>
      <c r="M7" s="60">
        <v>1134550</v>
      </c>
      <c r="N7" s="59">
        <v>1838812</v>
      </c>
      <c r="O7" s="59"/>
      <c r="P7" s="60">
        <v>686195</v>
      </c>
      <c r="Q7" s="60">
        <v>198406</v>
      </c>
      <c r="R7" s="59">
        <v>884601</v>
      </c>
      <c r="S7" s="59"/>
      <c r="T7" s="60"/>
      <c r="U7" s="60"/>
      <c r="V7" s="59"/>
      <c r="W7" s="59">
        <v>9383164</v>
      </c>
      <c r="X7" s="60">
        <v>22812750</v>
      </c>
      <c r="Y7" s="59">
        <v>-13429586</v>
      </c>
      <c r="Z7" s="61">
        <v>-58.87</v>
      </c>
      <c r="AA7" s="62">
        <v>30417000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14000000</v>
      </c>
      <c r="F8" s="59">
        <f t="shared" si="2"/>
        <v>14000000</v>
      </c>
      <c r="G8" s="59">
        <f t="shared" si="2"/>
        <v>1039751</v>
      </c>
      <c r="H8" s="60">
        <f t="shared" si="2"/>
        <v>1503701</v>
      </c>
      <c r="I8" s="60">
        <f t="shared" si="2"/>
        <v>1427974</v>
      </c>
      <c r="J8" s="59">
        <f t="shared" si="2"/>
        <v>3971426</v>
      </c>
      <c r="K8" s="59">
        <f t="shared" si="2"/>
        <v>0</v>
      </c>
      <c r="L8" s="60">
        <f t="shared" si="2"/>
        <v>1738303</v>
      </c>
      <c r="M8" s="60">
        <f t="shared" si="2"/>
        <v>2380263</v>
      </c>
      <c r="N8" s="59">
        <f t="shared" si="2"/>
        <v>4118566</v>
      </c>
      <c r="O8" s="59">
        <f t="shared" si="2"/>
        <v>0</v>
      </c>
      <c r="P8" s="60">
        <f t="shared" si="2"/>
        <v>0</v>
      </c>
      <c r="Q8" s="60">
        <f t="shared" si="2"/>
        <v>750970</v>
      </c>
      <c r="R8" s="59">
        <f t="shared" si="2"/>
        <v>750970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8840962</v>
      </c>
      <c r="X8" s="60">
        <f t="shared" si="2"/>
        <v>10500000</v>
      </c>
      <c r="Y8" s="59">
        <f t="shared" si="2"/>
        <v>-1659038</v>
      </c>
      <c r="Z8" s="61">
        <f>+IF(X8&lt;&gt;0,+(Y8/X8)*100,0)</f>
        <v>-15.800361904761907</v>
      </c>
      <c r="AA8" s="62">
        <f>SUM(AA9:AA10)</f>
        <v>14000000</v>
      </c>
    </row>
    <row r="9" spans="1:27" ht="12.75">
      <c r="A9" s="291" t="s">
        <v>230</v>
      </c>
      <c r="B9" s="142"/>
      <c r="C9" s="60"/>
      <c r="D9" s="340"/>
      <c r="E9" s="60">
        <v>14000000</v>
      </c>
      <c r="F9" s="59">
        <v>14000000</v>
      </c>
      <c r="G9" s="59">
        <v>1039751</v>
      </c>
      <c r="H9" s="60">
        <v>1503701</v>
      </c>
      <c r="I9" s="60">
        <v>1427974</v>
      </c>
      <c r="J9" s="59">
        <v>3971426</v>
      </c>
      <c r="K9" s="59"/>
      <c r="L9" s="60">
        <v>1738303</v>
      </c>
      <c r="M9" s="60">
        <v>2380263</v>
      </c>
      <c r="N9" s="59">
        <v>4118566</v>
      </c>
      <c r="O9" s="59"/>
      <c r="P9" s="60"/>
      <c r="Q9" s="60">
        <v>750970</v>
      </c>
      <c r="R9" s="59">
        <v>750970</v>
      </c>
      <c r="S9" s="59"/>
      <c r="T9" s="60"/>
      <c r="U9" s="60"/>
      <c r="V9" s="59"/>
      <c r="W9" s="59">
        <v>8840962</v>
      </c>
      <c r="X9" s="60">
        <v>10500000</v>
      </c>
      <c r="Y9" s="59">
        <v>-1659038</v>
      </c>
      <c r="Z9" s="61">
        <v>-15.8</v>
      </c>
      <c r="AA9" s="62">
        <v>14000000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1000000</v>
      </c>
      <c r="F15" s="59">
        <f t="shared" si="5"/>
        <v>1000000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1655324</v>
      </c>
      <c r="N15" s="59">
        <f t="shared" si="5"/>
        <v>1655324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1655324</v>
      </c>
      <c r="X15" s="60">
        <f t="shared" si="5"/>
        <v>750000</v>
      </c>
      <c r="Y15" s="59">
        <f t="shared" si="5"/>
        <v>905324</v>
      </c>
      <c r="Z15" s="61">
        <f>+IF(X15&lt;&gt;0,+(Y15/X15)*100,0)</f>
        <v>120.70986666666667</v>
      </c>
      <c r="AA15" s="62">
        <f>SUM(AA16:AA20)</f>
        <v>1000000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1000000</v>
      </c>
      <c r="F20" s="59">
        <v>1000000</v>
      </c>
      <c r="G20" s="59"/>
      <c r="H20" s="60"/>
      <c r="I20" s="60"/>
      <c r="J20" s="59"/>
      <c r="K20" s="59"/>
      <c r="L20" s="60"/>
      <c r="M20" s="60">
        <v>1655324</v>
      </c>
      <c r="N20" s="59">
        <v>1655324</v>
      </c>
      <c r="O20" s="59"/>
      <c r="P20" s="60"/>
      <c r="Q20" s="60"/>
      <c r="R20" s="59"/>
      <c r="S20" s="59"/>
      <c r="T20" s="60"/>
      <c r="U20" s="60"/>
      <c r="V20" s="59"/>
      <c r="W20" s="59">
        <v>1655324</v>
      </c>
      <c r="X20" s="60">
        <v>750000</v>
      </c>
      <c r="Y20" s="59">
        <v>905324</v>
      </c>
      <c r="Z20" s="61">
        <v>120.71</v>
      </c>
      <c r="AA20" s="62">
        <v>1000000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2738408</v>
      </c>
      <c r="H22" s="343">
        <f t="shared" si="6"/>
        <v>2230860</v>
      </c>
      <c r="I22" s="343">
        <f t="shared" si="6"/>
        <v>3083672</v>
      </c>
      <c r="J22" s="345">
        <f t="shared" si="6"/>
        <v>8052940</v>
      </c>
      <c r="K22" s="345">
        <f t="shared" si="6"/>
        <v>2774733</v>
      </c>
      <c r="L22" s="343">
        <f t="shared" si="6"/>
        <v>0</v>
      </c>
      <c r="M22" s="343">
        <f t="shared" si="6"/>
        <v>4251705</v>
      </c>
      <c r="N22" s="345">
        <f t="shared" si="6"/>
        <v>7026438</v>
      </c>
      <c r="O22" s="345">
        <f t="shared" si="6"/>
        <v>425364</v>
      </c>
      <c r="P22" s="343">
        <f t="shared" si="6"/>
        <v>539720</v>
      </c>
      <c r="Q22" s="343">
        <f t="shared" si="6"/>
        <v>704364</v>
      </c>
      <c r="R22" s="345">
        <f t="shared" si="6"/>
        <v>1669448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16748826</v>
      </c>
      <c r="X22" s="343">
        <f t="shared" si="6"/>
        <v>0</v>
      </c>
      <c r="Y22" s="345">
        <f t="shared" si="6"/>
        <v>16748826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>
        <v>1224560</v>
      </c>
      <c r="H24" s="60">
        <v>1114453</v>
      </c>
      <c r="I24" s="60">
        <v>1368946</v>
      </c>
      <c r="J24" s="59">
        <v>3707959</v>
      </c>
      <c r="K24" s="59">
        <v>2032991</v>
      </c>
      <c r="L24" s="60"/>
      <c r="M24" s="60">
        <v>2766623</v>
      </c>
      <c r="N24" s="59">
        <v>4799614</v>
      </c>
      <c r="O24" s="59"/>
      <c r="P24" s="60">
        <v>132607</v>
      </c>
      <c r="Q24" s="60">
        <v>585953</v>
      </c>
      <c r="R24" s="59">
        <v>718560</v>
      </c>
      <c r="S24" s="59"/>
      <c r="T24" s="60"/>
      <c r="U24" s="60"/>
      <c r="V24" s="59"/>
      <c r="W24" s="59">
        <v>9226133</v>
      </c>
      <c r="X24" s="60"/>
      <c r="Y24" s="59">
        <v>9226133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>
        <v>1513848</v>
      </c>
      <c r="H25" s="60">
        <v>1116407</v>
      </c>
      <c r="I25" s="60">
        <v>1714726</v>
      </c>
      <c r="J25" s="59">
        <v>4344981</v>
      </c>
      <c r="K25" s="59">
        <v>646742</v>
      </c>
      <c r="L25" s="60"/>
      <c r="M25" s="60">
        <v>1485082</v>
      </c>
      <c r="N25" s="59">
        <v>2131824</v>
      </c>
      <c r="O25" s="59">
        <v>425364</v>
      </c>
      <c r="P25" s="60">
        <v>407113</v>
      </c>
      <c r="Q25" s="60">
        <v>118411</v>
      </c>
      <c r="R25" s="59">
        <v>950888</v>
      </c>
      <c r="S25" s="59"/>
      <c r="T25" s="60"/>
      <c r="U25" s="60"/>
      <c r="V25" s="59"/>
      <c r="W25" s="59">
        <v>7427693</v>
      </c>
      <c r="X25" s="60"/>
      <c r="Y25" s="59">
        <v>7427693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>
        <v>95000</v>
      </c>
      <c r="L32" s="60"/>
      <c r="M32" s="60"/>
      <c r="N32" s="59">
        <v>95000</v>
      </c>
      <c r="O32" s="59"/>
      <c r="P32" s="60"/>
      <c r="Q32" s="60"/>
      <c r="R32" s="59"/>
      <c r="S32" s="59"/>
      <c r="T32" s="60"/>
      <c r="U32" s="60"/>
      <c r="V32" s="59"/>
      <c r="W32" s="59">
        <v>95000</v>
      </c>
      <c r="X32" s="60"/>
      <c r="Y32" s="59">
        <v>95000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3951277</v>
      </c>
      <c r="D40" s="344">
        <f t="shared" si="9"/>
        <v>0</v>
      </c>
      <c r="E40" s="343">
        <f t="shared" si="9"/>
        <v>8750000</v>
      </c>
      <c r="F40" s="345">
        <f t="shared" si="9"/>
        <v>8750000</v>
      </c>
      <c r="G40" s="345">
        <f t="shared" si="9"/>
        <v>1528085</v>
      </c>
      <c r="H40" s="343">
        <f t="shared" si="9"/>
        <v>169474</v>
      </c>
      <c r="I40" s="343">
        <f t="shared" si="9"/>
        <v>780600</v>
      </c>
      <c r="J40" s="345">
        <f t="shared" si="9"/>
        <v>2478159</v>
      </c>
      <c r="K40" s="345">
        <f t="shared" si="9"/>
        <v>35383</v>
      </c>
      <c r="L40" s="343">
        <f t="shared" si="9"/>
        <v>0</v>
      </c>
      <c r="M40" s="343">
        <f t="shared" si="9"/>
        <v>59485</v>
      </c>
      <c r="N40" s="345">
        <f t="shared" si="9"/>
        <v>94868</v>
      </c>
      <c r="O40" s="345">
        <f t="shared" si="9"/>
        <v>2175900</v>
      </c>
      <c r="P40" s="343">
        <f t="shared" si="9"/>
        <v>451389</v>
      </c>
      <c r="Q40" s="343">
        <f t="shared" si="9"/>
        <v>309825</v>
      </c>
      <c r="R40" s="345">
        <f t="shared" si="9"/>
        <v>2937114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5510141</v>
      </c>
      <c r="X40" s="343">
        <f t="shared" si="9"/>
        <v>6562500</v>
      </c>
      <c r="Y40" s="345">
        <f t="shared" si="9"/>
        <v>-1052359</v>
      </c>
      <c r="Z40" s="336">
        <f>+IF(X40&lt;&gt;0,+(Y40/X40)*100,0)</f>
        <v>-16.035946666666668</v>
      </c>
      <c r="AA40" s="350">
        <f>SUM(AA41:AA49)</f>
        <v>8750000</v>
      </c>
    </row>
    <row r="41" spans="1:27" ht="12.75">
      <c r="A41" s="361" t="s">
        <v>248</v>
      </c>
      <c r="B41" s="142"/>
      <c r="C41" s="362"/>
      <c r="D41" s="363"/>
      <c r="E41" s="362">
        <v>5100000</v>
      </c>
      <c r="F41" s="364">
        <v>5100000</v>
      </c>
      <c r="G41" s="364">
        <v>1210526</v>
      </c>
      <c r="H41" s="362">
        <v>169474</v>
      </c>
      <c r="I41" s="362"/>
      <c r="J41" s="364">
        <v>1380000</v>
      </c>
      <c r="K41" s="364"/>
      <c r="L41" s="362"/>
      <c r="M41" s="362"/>
      <c r="N41" s="364"/>
      <c r="O41" s="364">
        <v>2129850</v>
      </c>
      <c r="P41" s="362">
        <v>300000</v>
      </c>
      <c r="Q41" s="362"/>
      <c r="R41" s="364">
        <v>2429850</v>
      </c>
      <c r="S41" s="364"/>
      <c r="T41" s="362"/>
      <c r="U41" s="362"/>
      <c r="V41" s="364"/>
      <c r="W41" s="364">
        <v>3809850</v>
      </c>
      <c r="X41" s="362">
        <v>3825000</v>
      </c>
      <c r="Y41" s="364">
        <v>-15150</v>
      </c>
      <c r="Z41" s="365">
        <v>-0.4</v>
      </c>
      <c r="AA41" s="366">
        <v>5100000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3446545</v>
      </c>
      <c r="D43" s="369"/>
      <c r="E43" s="305">
        <v>987000</v>
      </c>
      <c r="F43" s="370">
        <v>987000</v>
      </c>
      <c r="G43" s="370">
        <v>136917</v>
      </c>
      <c r="H43" s="305"/>
      <c r="I43" s="305">
        <v>40350</v>
      </c>
      <c r="J43" s="370">
        <v>177267</v>
      </c>
      <c r="K43" s="370"/>
      <c r="L43" s="305"/>
      <c r="M43" s="305"/>
      <c r="N43" s="370"/>
      <c r="O43" s="370"/>
      <c r="P43" s="305">
        <v>27350</v>
      </c>
      <c r="Q43" s="305">
        <v>38400</v>
      </c>
      <c r="R43" s="370">
        <v>65750</v>
      </c>
      <c r="S43" s="370"/>
      <c r="T43" s="305"/>
      <c r="U43" s="305"/>
      <c r="V43" s="370"/>
      <c r="W43" s="370">
        <v>243017</v>
      </c>
      <c r="X43" s="305">
        <v>740250</v>
      </c>
      <c r="Y43" s="370">
        <v>-497233</v>
      </c>
      <c r="Z43" s="371">
        <v>-67.17</v>
      </c>
      <c r="AA43" s="303">
        <v>987000</v>
      </c>
    </row>
    <row r="44" spans="1:27" ht="12.75">
      <c r="A44" s="361" t="s">
        <v>251</v>
      </c>
      <c r="B44" s="136"/>
      <c r="C44" s="60"/>
      <c r="D44" s="368"/>
      <c r="E44" s="54">
        <v>233000</v>
      </c>
      <c r="F44" s="53">
        <v>233000</v>
      </c>
      <c r="G44" s="53">
        <v>13186</v>
      </c>
      <c r="H44" s="54"/>
      <c r="I44" s="54"/>
      <c r="J44" s="53">
        <v>13186</v>
      </c>
      <c r="K44" s="53"/>
      <c r="L44" s="54"/>
      <c r="M44" s="54"/>
      <c r="N44" s="53"/>
      <c r="O44" s="53">
        <v>22800</v>
      </c>
      <c r="P44" s="54"/>
      <c r="Q44" s="54"/>
      <c r="R44" s="53">
        <v>22800</v>
      </c>
      <c r="S44" s="53"/>
      <c r="T44" s="54"/>
      <c r="U44" s="54"/>
      <c r="V44" s="53"/>
      <c r="W44" s="53">
        <v>35986</v>
      </c>
      <c r="X44" s="54">
        <v>174750</v>
      </c>
      <c r="Y44" s="53">
        <v>-138764</v>
      </c>
      <c r="Z44" s="94">
        <v>-79.41</v>
      </c>
      <c r="AA44" s="95">
        <v>233000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315000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189732</v>
      </c>
      <c r="D49" s="368"/>
      <c r="E49" s="54">
        <v>2430000</v>
      </c>
      <c r="F49" s="53">
        <v>2430000</v>
      </c>
      <c r="G49" s="53">
        <v>167456</v>
      </c>
      <c r="H49" s="54"/>
      <c r="I49" s="54">
        <v>740250</v>
      </c>
      <c r="J49" s="53">
        <v>907706</v>
      </c>
      <c r="K49" s="53">
        <v>35383</v>
      </c>
      <c r="L49" s="54"/>
      <c r="M49" s="54">
        <v>59485</v>
      </c>
      <c r="N49" s="53">
        <v>94868</v>
      </c>
      <c r="O49" s="53">
        <v>23250</v>
      </c>
      <c r="P49" s="54">
        <v>124039</v>
      </c>
      <c r="Q49" s="54">
        <v>271425</v>
      </c>
      <c r="R49" s="53">
        <v>418714</v>
      </c>
      <c r="S49" s="53"/>
      <c r="T49" s="54"/>
      <c r="U49" s="54"/>
      <c r="V49" s="53"/>
      <c r="W49" s="53">
        <v>1421288</v>
      </c>
      <c r="X49" s="54">
        <v>1822500</v>
      </c>
      <c r="Y49" s="53">
        <v>-401212</v>
      </c>
      <c r="Z49" s="94">
        <v>-22.01</v>
      </c>
      <c r="AA49" s="95">
        <v>2430000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52438182</v>
      </c>
      <c r="D60" s="346">
        <f t="shared" si="14"/>
        <v>0</v>
      </c>
      <c r="E60" s="219">
        <f t="shared" si="14"/>
        <v>54167000</v>
      </c>
      <c r="F60" s="264">
        <f t="shared" si="14"/>
        <v>54167000</v>
      </c>
      <c r="G60" s="264">
        <f t="shared" si="14"/>
        <v>9980577</v>
      </c>
      <c r="H60" s="219">
        <f t="shared" si="14"/>
        <v>5109405</v>
      </c>
      <c r="I60" s="219">
        <f t="shared" si="14"/>
        <v>6072294</v>
      </c>
      <c r="J60" s="264">
        <f t="shared" si="14"/>
        <v>21162276</v>
      </c>
      <c r="K60" s="264">
        <f t="shared" si="14"/>
        <v>3514378</v>
      </c>
      <c r="L60" s="219">
        <f t="shared" si="14"/>
        <v>1738303</v>
      </c>
      <c r="M60" s="219">
        <f t="shared" si="14"/>
        <v>9481327</v>
      </c>
      <c r="N60" s="264">
        <f t="shared" si="14"/>
        <v>14734008</v>
      </c>
      <c r="O60" s="264">
        <f t="shared" si="14"/>
        <v>2601264</v>
      </c>
      <c r="P60" s="219">
        <f t="shared" si="14"/>
        <v>1677304</v>
      </c>
      <c r="Q60" s="219">
        <f t="shared" si="14"/>
        <v>1963565</v>
      </c>
      <c r="R60" s="264">
        <f t="shared" si="14"/>
        <v>6242133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42138417</v>
      </c>
      <c r="X60" s="219">
        <f t="shared" si="14"/>
        <v>40625250</v>
      </c>
      <c r="Y60" s="264">
        <f t="shared" si="14"/>
        <v>1513167</v>
      </c>
      <c r="Z60" s="337">
        <f>+IF(X60&lt;&gt;0,+(Y60/X60)*100,0)</f>
        <v>3.7246958480255508</v>
      </c>
      <c r="AA60" s="232">
        <f>+AA57+AA54+AA51+AA40+AA37+AA34+AA22+AA5</f>
        <v>54167000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2017-05-05T09:27:44Z</dcterms:created>
  <dcterms:modified xsi:type="dcterms:W3CDTF">2017-05-05T09:27:47Z</dcterms:modified>
  <cp:category/>
  <cp:version/>
  <cp:contentType/>
  <cp:contentStatus/>
</cp:coreProperties>
</file>