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<sst xmlns="http://schemas.openxmlformats.org/spreadsheetml/2006/main" count="857" uniqueCount="303">
  <si>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Umhlabuyalingana(KZN271)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</si>
  <si>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</si>
  <si>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</si>
  <si>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</si>
  <si>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</si>
  <si>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</si>
  <si>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</si>
  <si>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</si>
  <si>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</si>
  <si>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</si>
  <si>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</si>
  <si>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</si>
  <si>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</si>
  <si>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</si>
  <si>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</si>
  <si>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</si>
  <si>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</si>
  <si>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</si>
  <si>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</si>
  <si>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</si>
  <si>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</si>
  <si>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</si>
  <si>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</si>
  <si>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</si>
  <si>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</si>
  <si>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</si>
  <si>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</si>
  <si>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</si>
  <si>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</si>
  <si>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</si>
  <si>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</si>
  <si>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</si>
  <si>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</si>
  <si>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</si>
  <si>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</si>
  <si>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</si>
  <si>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</si>
  <si>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</si>
  <si>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</si>
  <si>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</si>
  <si>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</si>
  <si>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</si>
  <si>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</si>
  <si>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</si>
  <si>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</si>
  <si>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</si>
  <si>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</si>
  <si>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</si>
  <si>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</si>
  <si>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</si>
  <si>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</si>
  <si>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</si>
  <si>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</si>
  <si>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</si>
  <si>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</si>
  <si>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</si>
  <si>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</si>
  <si>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</si>
  <si>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</si>
  <si>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</si>
  <si>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</si>
  <si>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</si>
  <si>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</si>
  <si>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</si>
  <si>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</si>
  <si>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</si>
  <si>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</si>
  <si>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</si>
  <si>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</si>
  <si>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</si>
  <si>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Umhlabuyalingana(KZN271)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</si>
  <si>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</si>
  <si>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</si>
  <si>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</si>
  <si>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</si>
  <si>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</si>
  <si>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</si>
  <si>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</si>
  <si>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</si>
  <si>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</si>
  <si>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</si>
  <si>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</si>
  <si>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</si>
  <si>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</si>
  <si>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</si>
  <si>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</si>
  <si>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</si>
  <si>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</si>
  <si>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</si>
  <si>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</si>
  <si>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</si>
  <si>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</si>
  <si>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</si>
  <si>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</si>
  <si>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</si>
  <si>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</si>
  <si>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</si>
  <si>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</si>
  <si>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</si>
  <si>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</si>
  <si>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Umhlabuyalingana(KZN271)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</si>
  <si>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</si>
  <si>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</si>
  <si>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</si>
  <si>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</si>
  <si>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</si>
  <si>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</si>
  <si>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</si>
  <si>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</si>
  <si>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</si>
  <si>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</si>
  <si>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</si>
  <si>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</si>
  <si>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</si>
  <si>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</si>
  <si>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</si>
  <si>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</si>
  <si>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</si>
  <si>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</si>
  <si>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</si>
  <si>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</si>
  <si>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</si>
  <si>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</si>
  <si>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</si>
  <si>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</si>
  <si>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</si>
  <si>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</si>
  <si>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</si>
  <si>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</si>
  <si>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Umhlabuyalingana(KZN271)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</si>
  <si>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</si>
  <si>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</si>
  <si>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</si>
  <si>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</si>
  <si>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</si>
  <si>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</si>
  <si>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</si>
  <si>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</si>
  <si>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</si>
  <si>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</si>
  <si>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Umhlabuyalingana(KZN271)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</si>
  <si>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</si>
  <si>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</si>
  <si>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</si>
  <si>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</si>
  <si>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</si>
  <si>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</si>
  <si>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</si>
  <si>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</si>
  <si>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</si>
  <si>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</si>
  <si>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</si>
  <si>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</si>
  <si>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</si>
  <si>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</si>
  <si>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</si>
  <si>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</si>
  <si>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</si>
  <si>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</si>
  <si>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</si>
  <si>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</si>
  <si>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</si>
  <si>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</si>
  <si>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</si>
  <si>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</si>
  <si>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</si>
  <si>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</si>
  <si>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</si>
  <si>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</si>
  <si>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</si>
  <si>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</si>
  <si>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</si>
  <si>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</si>
  <si>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</si>
  <si>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Umhlabuyalingana(KZN271)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</si>
  <si>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</si>
  <si>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</si>
  <si>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</si>
  <si>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</si>
  <si>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</si>
  <si>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</si>
  <si>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</si>
  <si>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</si>
  <si>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</si>
  <si>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</si>
  <si>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</si>
  <si>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</si>
  <si>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</si>
  <si>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</si>
  <si>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</si>
  <si>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</si>
  <si>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</si>
  <si>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</si>
  <si>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</si>
  <si>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</si>
  <si>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</si>
  <si>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</si>
  <si>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</si>
  <si>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</si>
  <si>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</si>
  <si>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</si>
  <si>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</si>
  <si>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Umhlabuyalingana(KZN271)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</si>
  <si>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</si>
  <si>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</si>
  <si>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</si>
  <si>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</si>
  <si>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</si>
  <si>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</si>
  <si>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</si>
  <si>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</si>
  <si>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</si>
  <si>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</si>
  <si>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</si>
  <si>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</si>
  <si>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</si>
  <si>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</si>
  <si>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</si>
  <si>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</si>
  <si>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</si>
  <si>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</si>
  <si>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</si>
  <si>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</si>
  <si>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</si>
  <si>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</si>
  <si>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</si>
  <si>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</si>
  <si>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Umhlabuyalingana(KZN271)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</si>
  <si>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</si>
  <si>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</si>
  <si>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</si>
  <si>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</si>
  <si>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</si>
  <si>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</si>
  <si>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</si>
  <si>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</si>
  <si>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</si>
  <si>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</si>
  <si>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</si>
  <si>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</si>
  <si>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</si>
  <si>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</si>
  <si>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</si>
  <si>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</si>
  <si>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</si>
  <si>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</si>
  <si>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</si>
  <si>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</si>
  <si>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</si>
  <si>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</si>
  <si>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</si>
  <si>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</si>
  <si>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</si>
  <si>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</si>
  <si>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</si>
  <si>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</si>
  <si>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</si>
  <si>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</si>
  <si>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</si>
  <si>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</si>
  <si>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</si>
  <si>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</si>
  <si>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</si>
  <si>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Umhlabuyalingana(KZN271)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</si>
  <si>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</si>
  <si>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</si>
  <si>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Umhlabuyalingana(KZN271)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</si>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</sst>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17183838</v>
      </c>
      <c r="C5" s="19">
        <v>0</v>
      </c>
      <c r="D5" s="59">
        <v>21434000</v>
      </c>
      <c r="E5" s="60">
        <v>21434000</v>
      </c>
      <c r="F5" s="60">
        <v>1521653</v>
      </c>
      <c r="G5" s="60">
        <v>1521653</v>
      </c>
      <c r="H5" s="60">
        <v>1567654</v>
      </c>
      <c r="I5" s="60">
        <v>4610960</v>
      </c>
      <c r="J5" s="60">
        <v>1567612</v>
      </c>
      <c r="K5" s="60">
        <v>1567612</v>
      </c>
      <c r="L5" s="60">
        <v>1567612</v>
      </c>
      <c r="M5" s="60">
        <v>4702836</v>
      </c>
      <c r="N5" s="60">
        <v>1567612</v>
      </c>
      <c r="O5" s="60">
        <v>1567612</v>
      </c>
      <c r="P5" s="60">
        <v>1567612</v>
      </c>
      <c r="Q5" s="60">
        <v>4702836</v>
      </c>
      <c r="R5" s="60">
        <v>0</v>
      </c>
      <c r="S5" s="60">
        <v>0</v>
      </c>
      <c r="T5" s="60">
        <v>0</v>
      </c>
      <c r="U5" s="60">
        <v>0</v>
      </c>
      <c r="V5" s="60">
        <v>14016632</v>
      </c>
      <c r="W5" s="60">
        <v>12898503</v>
      </c>
      <c r="X5" s="60">
        <v>1118129</v>
      </c>
      <c r="Y5" s="61">
        <v>8.67</v>
      </c>
      <c r="Z5" s="62">
        <v>21434000</v>
      </c>
    </row>
    <row r="6" spans="1:26" ht="12.75">
      <c r="A6" s="58" t="s">
        <v>32</v>
      </c>
      <c r="B6" s="19">
        <v>201968</v>
      </c>
      <c r="C6" s="19">
        <v>0</v>
      </c>
      <c r="D6" s="59">
        <v>1922160</v>
      </c>
      <c r="E6" s="60">
        <v>1922160</v>
      </c>
      <c r="F6" s="60">
        <v>16831</v>
      </c>
      <c r="G6" s="60">
        <v>16831</v>
      </c>
      <c r="H6" s="60">
        <v>16831</v>
      </c>
      <c r="I6" s="60">
        <v>50493</v>
      </c>
      <c r="J6" s="60">
        <v>16831</v>
      </c>
      <c r="K6" s="60">
        <v>16831</v>
      </c>
      <c r="L6" s="60">
        <v>16831</v>
      </c>
      <c r="M6" s="60">
        <v>50493</v>
      </c>
      <c r="N6" s="60">
        <v>2404</v>
      </c>
      <c r="O6" s="60">
        <v>12022</v>
      </c>
      <c r="P6" s="60">
        <v>16831</v>
      </c>
      <c r="Q6" s="60">
        <v>31257</v>
      </c>
      <c r="R6" s="60">
        <v>0</v>
      </c>
      <c r="S6" s="60">
        <v>0</v>
      </c>
      <c r="T6" s="60">
        <v>0</v>
      </c>
      <c r="U6" s="60">
        <v>0</v>
      </c>
      <c r="V6" s="60">
        <v>132243</v>
      </c>
      <c r="W6" s="60">
        <v>1441494</v>
      </c>
      <c r="X6" s="60">
        <v>-1309251</v>
      </c>
      <c r="Y6" s="61">
        <v>-90.83</v>
      </c>
      <c r="Z6" s="62">
        <v>1922160</v>
      </c>
    </row>
    <row r="7" spans="1:26" ht="12.75">
      <c r="A7" s="58" t="s">
        <v>33</v>
      </c>
      <c r="B7" s="19">
        <v>6958873</v>
      </c>
      <c r="C7" s="19">
        <v>0</v>
      </c>
      <c r="D7" s="59">
        <v>5942128</v>
      </c>
      <c r="E7" s="60">
        <v>5942128</v>
      </c>
      <c r="F7" s="60">
        <v>328130</v>
      </c>
      <c r="G7" s="60">
        <v>429719</v>
      </c>
      <c r="H7" s="60">
        <v>328656</v>
      </c>
      <c r="I7" s="60">
        <v>1086505</v>
      </c>
      <c r="J7" s="60">
        <v>304968</v>
      </c>
      <c r="K7" s="60">
        <v>243246</v>
      </c>
      <c r="L7" s="60">
        <v>319788</v>
      </c>
      <c r="M7" s="60">
        <v>868002</v>
      </c>
      <c r="N7" s="60">
        <v>730076</v>
      </c>
      <c r="O7" s="60">
        <v>150594</v>
      </c>
      <c r="P7" s="60">
        <v>57379</v>
      </c>
      <c r="Q7" s="60">
        <v>938049</v>
      </c>
      <c r="R7" s="60">
        <v>0</v>
      </c>
      <c r="S7" s="60">
        <v>0</v>
      </c>
      <c r="T7" s="60">
        <v>0</v>
      </c>
      <c r="U7" s="60">
        <v>0</v>
      </c>
      <c r="V7" s="60">
        <v>2892556</v>
      </c>
      <c r="W7" s="60">
        <v>4456497</v>
      </c>
      <c r="X7" s="60">
        <v>-1563941</v>
      </c>
      <c r="Y7" s="61">
        <v>-35.09</v>
      </c>
      <c r="Z7" s="62">
        <v>5942128</v>
      </c>
    </row>
    <row r="8" spans="1:26" ht="12.75">
      <c r="A8" s="58" t="s">
        <v>34</v>
      </c>
      <c r="B8" s="19">
        <v>126911169</v>
      </c>
      <c r="C8" s="19">
        <v>0</v>
      </c>
      <c r="D8" s="59">
        <v>128152000</v>
      </c>
      <c r="E8" s="60">
        <v>128152000</v>
      </c>
      <c r="F8" s="60">
        <v>51024000</v>
      </c>
      <c r="G8" s="60">
        <v>964070</v>
      </c>
      <c r="H8" s="60">
        <v>97597</v>
      </c>
      <c r="I8" s="60">
        <v>52085667</v>
      </c>
      <c r="J8" s="60">
        <v>637906</v>
      </c>
      <c r="K8" s="60">
        <v>1643345</v>
      </c>
      <c r="L8" s="60">
        <v>33702398</v>
      </c>
      <c r="M8" s="60">
        <v>35983649</v>
      </c>
      <c r="N8" s="60">
        <v>0</v>
      </c>
      <c r="O8" s="60">
        <v>7028140</v>
      </c>
      <c r="P8" s="60">
        <v>35740000</v>
      </c>
      <c r="Q8" s="60">
        <v>42768140</v>
      </c>
      <c r="R8" s="60">
        <v>0</v>
      </c>
      <c r="S8" s="60">
        <v>0</v>
      </c>
      <c r="T8" s="60">
        <v>0</v>
      </c>
      <c r="U8" s="60">
        <v>0</v>
      </c>
      <c r="V8" s="60">
        <v>130837456</v>
      </c>
      <c r="W8" s="60">
        <v>96114000</v>
      </c>
      <c r="X8" s="60">
        <v>34723456</v>
      </c>
      <c r="Y8" s="61">
        <v>36.13</v>
      </c>
      <c r="Z8" s="62">
        <v>128152000</v>
      </c>
    </row>
    <row r="9" spans="1:26" ht="12.75">
      <c r="A9" s="58" t="s">
        <v>35</v>
      </c>
      <c r="B9" s="19">
        <v>7268520</v>
      </c>
      <c r="C9" s="19">
        <v>0</v>
      </c>
      <c r="D9" s="59">
        <v>6732487</v>
      </c>
      <c r="E9" s="60">
        <v>6732487</v>
      </c>
      <c r="F9" s="60">
        <v>489741</v>
      </c>
      <c r="G9" s="60">
        <v>484574</v>
      </c>
      <c r="H9" s="60">
        <v>427284</v>
      </c>
      <c r="I9" s="60">
        <v>1401599</v>
      </c>
      <c r="J9" s="60">
        <v>538818</v>
      </c>
      <c r="K9" s="60">
        <v>598710</v>
      </c>
      <c r="L9" s="60">
        <v>508307</v>
      </c>
      <c r="M9" s="60">
        <v>1645835</v>
      </c>
      <c r="N9" s="60">
        <v>615479</v>
      </c>
      <c r="O9" s="60">
        <v>317843</v>
      </c>
      <c r="P9" s="60">
        <v>429625</v>
      </c>
      <c r="Q9" s="60">
        <v>1362947</v>
      </c>
      <c r="R9" s="60">
        <v>0</v>
      </c>
      <c r="S9" s="60">
        <v>0</v>
      </c>
      <c r="T9" s="60">
        <v>0</v>
      </c>
      <c r="U9" s="60">
        <v>0</v>
      </c>
      <c r="V9" s="60">
        <v>4410381</v>
      </c>
      <c r="W9" s="60">
        <v>5343741</v>
      </c>
      <c r="X9" s="60">
        <v>-933360</v>
      </c>
      <c r="Y9" s="61">
        <v>-17.47</v>
      </c>
      <c r="Z9" s="62">
        <v>6732487</v>
      </c>
    </row>
    <row r="10" spans="1:26" ht="22.5">
      <c r="A10" s="63" t="s">
        <v>278</v>
      </c>
      <c r="B10" s="64">
        <f>SUM(B5:B9)</f>
        <v>158524368</v>
      </c>
      <c r="C10" s="64">
        <f>SUM(C5:C9)</f>
        <v>0</v>
      </c>
      <c r="D10" s="65">
        <f aca="true" t="shared" si="0" ref="D10:Z10">SUM(D5:D9)</f>
        <v>164182775</v>
      </c>
      <c r="E10" s="66">
        <f t="shared" si="0"/>
        <v>164182775</v>
      </c>
      <c r="F10" s="66">
        <f t="shared" si="0"/>
        <v>53380355</v>
      </c>
      <c r="G10" s="66">
        <f t="shared" si="0"/>
        <v>3416847</v>
      </c>
      <c r="H10" s="66">
        <f t="shared" si="0"/>
        <v>2438022</v>
      </c>
      <c r="I10" s="66">
        <f t="shared" si="0"/>
        <v>59235224</v>
      </c>
      <c r="J10" s="66">
        <f t="shared" si="0"/>
        <v>3066135</v>
      </c>
      <c r="K10" s="66">
        <f t="shared" si="0"/>
        <v>4069744</v>
      </c>
      <c r="L10" s="66">
        <f t="shared" si="0"/>
        <v>36114936</v>
      </c>
      <c r="M10" s="66">
        <f t="shared" si="0"/>
        <v>43250815</v>
      </c>
      <c r="N10" s="66">
        <f t="shared" si="0"/>
        <v>2915571</v>
      </c>
      <c r="O10" s="66">
        <f t="shared" si="0"/>
        <v>9076211</v>
      </c>
      <c r="P10" s="66">
        <f t="shared" si="0"/>
        <v>37811447</v>
      </c>
      <c r="Q10" s="66">
        <f t="shared" si="0"/>
        <v>49803229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152289268</v>
      </c>
      <c r="W10" s="66">
        <f t="shared" si="0"/>
        <v>120254235</v>
      </c>
      <c r="X10" s="66">
        <f t="shared" si="0"/>
        <v>32035033</v>
      </c>
      <c r="Y10" s="67">
        <f>+IF(W10&lt;&gt;0,(X10/W10)*100,0)</f>
        <v>26.639421888135583</v>
      </c>
      <c r="Z10" s="68">
        <f t="shared" si="0"/>
        <v>164182775</v>
      </c>
    </row>
    <row r="11" spans="1:26" ht="12.75">
      <c r="A11" s="58" t="s">
        <v>37</v>
      </c>
      <c r="B11" s="19">
        <v>37484072</v>
      </c>
      <c r="C11" s="19">
        <v>0</v>
      </c>
      <c r="D11" s="59">
        <v>47268971</v>
      </c>
      <c r="E11" s="60">
        <v>47268971</v>
      </c>
      <c r="F11" s="60">
        <v>3241026</v>
      </c>
      <c r="G11" s="60">
        <v>3366219</v>
      </c>
      <c r="H11" s="60">
        <v>3359972</v>
      </c>
      <c r="I11" s="60">
        <v>9967217</v>
      </c>
      <c r="J11" s="60">
        <v>3979843</v>
      </c>
      <c r="K11" s="60">
        <v>3797967</v>
      </c>
      <c r="L11" s="60">
        <v>5392524</v>
      </c>
      <c r="M11" s="60">
        <v>13170334</v>
      </c>
      <c r="N11" s="60">
        <v>3737990</v>
      </c>
      <c r="O11" s="60">
        <v>4530572</v>
      </c>
      <c r="P11" s="60">
        <v>3669481</v>
      </c>
      <c r="Q11" s="60">
        <v>11938043</v>
      </c>
      <c r="R11" s="60">
        <v>0</v>
      </c>
      <c r="S11" s="60">
        <v>0</v>
      </c>
      <c r="T11" s="60">
        <v>0</v>
      </c>
      <c r="U11" s="60">
        <v>0</v>
      </c>
      <c r="V11" s="60">
        <v>35075594</v>
      </c>
      <c r="W11" s="60">
        <v>35451747</v>
      </c>
      <c r="X11" s="60">
        <v>-376153</v>
      </c>
      <c r="Y11" s="61">
        <v>-1.06</v>
      </c>
      <c r="Z11" s="62">
        <v>47268971</v>
      </c>
    </row>
    <row r="12" spans="1:26" ht="12.75">
      <c r="A12" s="58" t="s">
        <v>38</v>
      </c>
      <c r="B12" s="19">
        <v>9501581</v>
      </c>
      <c r="C12" s="19">
        <v>0</v>
      </c>
      <c r="D12" s="59">
        <v>10321701</v>
      </c>
      <c r="E12" s="60">
        <v>10321701</v>
      </c>
      <c r="F12" s="60">
        <v>791720</v>
      </c>
      <c r="G12" s="60">
        <v>229868</v>
      </c>
      <c r="H12" s="60">
        <v>1382306</v>
      </c>
      <c r="I12" s="60">
        <v>2403894</v>
      </c>
      <c r="J12" s="60">
        <v>820258</v>
      </c>
      <c r="K12" s="60">
        <v>820258</v>
      </c>
      <c r="L12" s="60">
        <v>820257</v>
      </c>
      <c r="M12" s="60">
        <v>2460773</v>
      </c>
      <c r="N12" s="60">
        <v>820162</v>
      </c>
      <c r="O12" s="60">
        <v>0</v>
      </c>
      <c r="P12" s="60">
        <v>820188</v>
      </c>
      <c r="Q12" s="60">
        <v>1640350</v>
      </c>
      <c r="R12" s="60">
        <v>0</v>
      </c>
      <c r="S12" s="60">
        <v>0</v>
      </c>
      <c r="T12" s="60">
        <v>0</v>
      </c>
      <c r="U12" s="60">
        <v>0</v>
      </c>
      <c r="V12" s="60">
        <v>6505017</v>
      </c>
      <c r="W12" s="60">
        <v>7741496</v>
      </c>
      <c r="X12" s="60">
        <v>-1236479</v>
      </c>
      <c r="Y12" s="61">
        <v>-15.97</v>
      </c>
      <c r="Z12" s="62">
        <v>10321701</v>
      </c>
    </row>
    <row r="13" spans="1:26" ht="12.75">
      <c r="A13" s="58" t="s">
        <v>279</v>
      </c>
      <c r="B13" s="19">
        <v>18184039</v>
      </c>
      <c r="C13" s="19">
        <v>0</v>
      </c>
      <c r="D13" s="59">
        <v>14175445</v>
      </c>
      <c r="E13" s="60">
        <v>14175445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10631250</v>
      </c>
      <c r="X13" s="60">
        <v>-10631250</v>
      </c>
      <c r="Y13" s="61">
        <v>-100</v>
      </c>
      <c r="Z13" s="62">
        <v>14175445</v>
      </c>
    </row>
    <row r="14" spans="1:26" ht="12.75">
      <c r="A14" s="58" t="s">
        <v>40</v>
      </c>
      <c r="B14" s="19">
        <v>0</v>
      </c>
      <c r="C14" s="19">
        <v>0</v>
      </c>
      <c r="D14" s="59">
        <v>271000</v>
      </c>
      <c r="E14" s="60">
        <v>271000</v>
      </c>
      <c r="F14" s="60">
        <v>22</v>
      </c>
      <c r="G14" s="60">
        <v>0</v>
      </c>
      <c r="H14" s="60">
        <v>0</v>
      </c>
      <c r="I14" s="60">
        <v>22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22</v>
      </c>
      <c r="W14" s="60">
        <v>22583</v>
      </c>
      <c r="X14" s="60">
        <v>-22561</v>
      </c>
      <c r="Y14" s="61">
        <v>-99.9</v>
      </c>
      <c r="Z14" s="62">
        <v>271000</v>
      </c>
    </row>
    <row r="15" spans="1:26" ht="12.75">
      <c r="A15" s="58" t="s">
        <v>41</v>
      </c>
      <c r="B15" s="19">
        <v>26345025</v>
      </c>
      <c r="C15" s="19">
        <v>0</v>
      </c>
      <c r="D15" s="59">
        <v>23782178</v>
      </c>
      <c r="E15" s="60">
        <v>23782178</v>
      </c>
      <c r="F15" s="60">
        <v>429355</v>
      </c>
      <c r="G15" s="60">
        <v>316000</v>
      </c>
      <c r="H15" s="60">
        <v>166402</v>
      </c>
      <c r="I15" s="60">
        <v>911757</v>
      </c>
      <c r="J15" s="60">
        <v>615677</v>
      </c>
      <c r="K15" s="60">
        <v>485215</v>
      </c>
      <c r="L15" s="60">
        <v>2476504</v>
      </c>
      <c r="M15" s="60">
        <v>3577396</v>
      </c>
      <c r="N15" s="60">
        <v>3545388</v>
      </c>
      <c r="O15" s="60">
        <v>813684</v>
      </c>
      <c r="P15" s="60">
        <v>34508</v>
      </c>
      <c r="Q15" s="60">
        <v>4393580</v>
      </c>
      <c r="R15" s="60">
        <v>0</v>
      </c>
      <c r="S15" s="60">
        <v>0</v>
      </c>
      <c r="T15" s="60">
        <v>0</v>
      </c>
      <c r="U15" s="60">
        <v>0</v>
      </c>
      <c r="V15" s="60">
        <v>8882733</v>
      </c>
      <c r="W15" s="60">
        <v>17836497</v>
      </c>
      <c r="X15" s="60">
        <v>-8953764</v>
      </c>
      <c r="Y15" s="61">
        <v>-50.2</v>
      </c>
      <c r="Z15" s="62">
        <v>23782178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92883886</v>
      </c>
      <c r="C17" s="19">
        <v>0</v>
      </c>
      <c r="D17" s="59">
        <v>115731584</v>
      </c>
      <c r="E17" s="60">
        <v>115731584</v>
      </c>
      <c r="F17" s="60">
        <v>12290003</v>
      </c>
      <c r="G17" s="60">
        <v>5644463</v>
      </c>
      <c r="H17" s="60">
        <v>4751884</v>
      </c>
      <c r="I17" s="60">
        <v>22686350</v>
      </c>
      <c r="J17" s="60">
        <v>7422098</v>
      </c>
      <c r="K17" s="60">
        <v>6848370</v>
      </c>
      <c r="L17" s="60">
        <v>10937033</v>
      </c>
      <c r="M17" s="60">
        <v>25207501</v>
      </c>
      <c r="N17" s="60">
        <v>3689566</v>
      </c>
      <c r="O17" s="60">
        <v>3673014</v>
      </c>
      <c r="P17" s="60">
        <v>1580572</v>
      </c>
      <c r="Q17" s="60">
        <v>8943152</v>
      </c>
      <c r="R17" s="60">
        <v>0</v>
      </c>
      <c r="S17" s="60">
        <v>0</v>
      </c>
      <c r="T17" s="60">
        <v>0</v>
      </c>
      <c r="U17" s="60">
        <v>0</v>
      </c>
      <c r="V17" s="60">
        <v>56837003</v>
      </c>
      <c r="W17" s="60">
        <v>87099750</v>
      </c>
      <c r="X17" s="60">
        <v>-30262747</v>
      </c>
      <c r="Y17" s="61">
        <v>-34.74</v>
      </c>
      <c r="Z17" s="62">
        <v>115731584</v>
      </c>
    </row>
    <row r="18" spans="1:26" ht="12.75">
      <c r="A18" s="70" t="s">
        <v>44</v>
      </c>
      <c r="B18" s="71">
        <f>SUM(B11:B17)</f>
        <v>184398603</v>
      </c>
      <c r="C18" s="71">
        <f>SUM(C11:C17)</f>
        <v>0</v>
      </c>
      <c r="D18" s="72">
        <f aca="true" t="shared" si="1" ref="D18:Z18">SUM(D11:D17)</f>
        <v>211550879</v>
      </c>
      <c r="E18" s="73">
        <f t="shared" si="1"/>
        <v>211550879</v>
      </c>
      <c r="F18" s="73">
        <f t="shared" si="1"/>
        <v>16752126</v>
      </c>
      <c r="G18" s="73">
        <f t="shared" si="1"/>
        <v>9556550</v>
      </c>
      <c r="H18" s="73">
        <f t="shared" si="1"/>
        <v>9660564</v>
      </c>
      <c r="I18" s="73">
        <f t="shared" si="1"/>
        <v>35969240</v>
      </c>
      <c r="J18" s="73">
        <f t="shared" si="1"/>
        <v>12837876</v>
      </c>
      <c r="K18" s="73">
        <f t="shared" si="1"/>
        <v>11951810</v>
      </c>
      <c r="L18" s="73">
        <f t="shared" si="1"/>
        <v>19626318</v>
      </c>
      <c r="M18" s="73">
        <f t="shared" si="1"/>
        <v>44416004</v>
      </c>
      <c r="N18" s="73">
        <f t="shared" si="1"/>
        <v>11793106</v>
      </c>
      <c r="O18" s="73">
        <f t="shared" si="1"/>
        <v>9017270</v>
      </c>
      <c r="P18" s="73">
        <f t="shared" si="1"/>
        <v>6104749</v>
      </c>
      <c r="Q18" s="73">
        <f t="shared" si="1"/>
        <v>26915125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107300369</v>
      </c>
      <c r="W18" s="73">
        <f t="shared" si="1"/>
        <v>158783323</v>
      </c>
      <c r="X18" s="73">
        <f t="shared" si="1"/>
        <v>-51482954</v>
      </c>
      <c r="Y18" s="67">
        <f>+IF(W18&lt;&gt;0,(X18/W18)*100,0)</f>
        <v>-32.423401291330826</v>
      </c>
      <c r="Z18" s="74">
        <f t="shared" si="1"/>
        <v>211550879</v>
      </c>
    </row>
    <row r="19" spans="1:26" ht="12.75">
      <c r="A19" s="70" t="s">
        <v>45</v>
      </c>
      <c r="B19" s="75">
        <f>+B10-B18</f>
        <v>-25874235</v>
      </c>
      <c r="C19" s="75">
        <f>+C10-C18</f>
        <v>0</v>
      </c>
      <c r="D19" s="76">
        <f aca="true" t="shared" si="2" ref="D19:Z19">+D10-D18</f>
        <v>-47368104</v>
      </c>
      <c r="E19" s="77">
        <f t="shared" si="2"/>
        <v>-47368104</v>
      </c>
      <c r="F19" s="77">
        <f t="shared" si="2"/>
        <v>36628229</v>
      </c>
      <c r="G19" s="77">
        <f t="shared" si="2"/>
        <v>-6139703</v>
      </c>
      <c r="H19" s="77">
        <f t="shared" si="2"/>
        <v>-7222542</v>
      </c>
      <c r="I19" s="77">
        <f t="shared" si="2"/>
        <v>23265984</v>
      </c>
      <c r="J19" s="77">
        <f t="shared" si="2"/>
        <v>-9771741</v>
      </c>
      <c r="K19" s="77">
        <f t="shared" si="2"/>
        <v>-7882066</v>
      </c>
      <c r="L19" s="77">
        <f t="shared" si="2"/>
        <v>16488618</v>
      </c>
      <c r="M19" s="77">
        <f t="shared" si="2"/>
        <v>-1165189</v>
      </c>
      <c r="N19" s="77">
        <f t="shared" si="2"/>
        <v>-8877535</v>
      </c>
      <c r="O19" s="77">
        <f t="shared" si="2"/>
        <v>58941</v>
      </c>
      <c r="P19" s="77">
        <f t="shared" si="2"/>
        <v>31706698</v>
      </c>
      <c r="Q19" s="77">
        <f t="shared" si="2"/>
        <v>22888104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44988899</v>
      </c>
      <c r="W19" s="77">
        <f>IF(E10=E18,0,W10-W18)</f>
        <v>-38529088</v>
      </c>
      <c r="X19" s="77">
        <f t="shared" si="2"/>
        <v>83517987</v>
      </c>
      <c r="Y19" s="78">
        <f>+IF(W19&lt;&gt;0,(X19/W19)*100,0)</f>
        <v>-216.76606256550897</v>
      </c>
      <c r="Z19" s="79">
        <f t="shared" si="2"/>
        <v>-47368104</v>
      </c>
    </row>
    <row r="20" spans="1:26" ht="12.75">
      <c r="A20" s="58" t="s">
        <v>46</v>
      </c>
      <c r="B20" s="19">
        <v>55374853</v>
      </c>
      <c r="C20" s="19">
        <v>0</v>
      </c>
      <c r="D20" s="59">
        <v>53325000</v>
      </c>
      <c r="E20" s="60">
        <v>53325000</v>
      </c>
      <c r="F20" s="60">
        <v>1229933</v>
      </c>
      <c r="G20" s="60">
        <v>1134446</v>
      </c>
      <c r="H20" s="60">
        <v>6528507</v>
      </c>
      <c r="I20" s="60">
        <v>8892886</v>
      </c>
      <c r="J20" s="60">
        <v>1808983</v>
      </c>
      <c r="K20" s="60">
        <v>0</v>
      </c>
      <c r="L20" s="60">
        <v>12187566</v>
      </c>
      <c r="M20" s="60">
        <v>13996549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22889435</v>
      </c>
      <c r="W20" s="60">
        <v>39993750</v>
      </c>
      <c r="X20" s="60">
        <v>-17104315</v>
      </c>
      <c r="Y20" s="61">
        <v>-42.77</v>
      </c>
      <c r="Z20" s="62">
        <v>53325000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29500618</v>
      </c>
      <c r="C22" s="86">
        <f>SUM(C19:C21)</f>
        <v>0</v>
      </c>
      <c r="D22" s="87">
        <f aca="true" t="shared" si="3" ref="D22:Z22">SUM(D19:D21)</f>
        <v>5956896</v>
      </c>
      <c r="E22" s="88">
        <f t="shared" si="3"/>
        <v>5956896</v>
      </c>
      <c r="F22" s="88">
        <f t="shared" si="3"/>
        <v>37858162</v>
      </c>
      <c r="G22" s="88">
        <f t="shared" si="3"/>
        <v>-5005257</v>
      </c>
      <c r="H22" s="88">
        <f t="shared" si="3"/>
        <v>-694035</v>
      </c>
      <c r="I22" s="88">
        <f t="shared" si="3"/>
        <v>32158870</v>
      </c>
      <c r="J22" s="88">
        <f t="shared" si="3"/>
        <v>-7962758</v>
      </c>
      <c r="K22" s="88">
        <f t="shared" si="3"/>
        <v>-7882066</v>
      </c>
      <c r="L22" s="88">
        <f t="shared" si="3"/>
        <v>28676184</v>
      </c>
      <c r="M22" s="88">
        <f t="shared" si="3"/>
        <v>12831360</v>
      </c>
      <c r="N22" s="88">
        <f t="shared" si="3"/>
        <v>-8877535</v>
      </c>
      <c r="O22" s="88">
        <f t="shared" si="3"/>
        <v>58941</v>
      </c>
      <c r="P22" s="88">
        <f t="shared" si="3"/>
        <v>31706698</v>
      </c>
      <c r="Q22" s="88">
        <f t="shared" si="3"/>
        <v>22888104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67878334</v>
      </c>
      <c r="W22" s="88">
        <f t="shared" si="3"/>
        <v>1464662</v>
      </c>
      <c r="X22" s="88">
        <f t="shared" si="3"/>
        <v>66413672</v>
      </c>
      <c r="Y22" s="89">
        <f>+IF(W22&lt;&gt;0,(X22/W22)*100,0)</f>
        <v>4534.402613026077</v>
      </c>
      <c r="Z22" s="90">
        <f t="shared" si="3"/>
        <v>5956896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29500618</v>
      </c>
      <c r="C24" s="75">
        <f>SUM(C22:C23)</f>
        <v>0</v>
      </c>
      <c r="D24" s="76">
        <f aca="true" t="shared" si="4" ref="D24:Z24">SUM(D22:D23)</f>
        <v>5956896</v>
      </c>
      <c r="E24" s="77">
        <f t="shared" si="4"/>
        <v>5956896</v>
      </c>
      <c r="F24" s="77">
        <f t="shared" si="4"/>
        <v>37858162</v>
      </c>
      <c r="G24" s="77">
        <f t="shared" si="4"/>
        <v>-5005257</v>
      </c>
      <c r="H24" s="77">
        <f t="shared" si="4"/>
        <v>-694035</v>
      </c>
      <c r="I24" s="77">
        <f t="shared" si="4"/>
        <v>32158870</v>
      </c>
      <c r="J24" s="77">
        <f t="shared" si="4"/>
        <v>-7962758</v>
      </c>
      <c r="K24" s="77">
        <f t="shared" si="4"/>
        <v>-7882066</v>
      </c>
      <c r="L24" s="77">
        <f t="shared" si="4"/>
        <v>28676184</v>
      </c>
      <c r="M24" s="77">
        <f t="shared" si="4"/>
        <v>12831360</v>
      </c>
      <c r="N24" s="77">
        <f t="shared" si="4"/>
        <v>-8877535</v>
      </c>
      <c r="O24" s="77">
        <f t="shared" si="4"/>
        <v>58941</v>
      </c>
      <c r="P24" s="77">
        <f t="shared" si="4"/>
        <v>31706698</v>
      </c>
      <c r="Q24" s="77">
        <f t="shared" si="4"/>
        <v>22888104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67878334</v>
      </c>
      <c r="W24" s="77">
        <f t="shared" si="4"/>
        <v>1464662</v>
      </c>
      <c r="X24" s="77">
        <f t="shared" si="4"/>
        <v>66413672</v>
      </c>
      <c r="Y24" s="78">
        <f>+IF(W24&lt;&gt;0,(X24/W24)*100,0)</f>
        <v>4534.402613026077</v>
      </c>
      <c r="Z24" s="79">
        <f t="shared" si="4"/>
        <v>5956896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15165794</v>
      </c>
      <c r="C27" s="22">
        <v>0</v>
      </c>
      <c r="D27" s="99">
        <v>74380363</v>
      </c>
      <c r="E27" s="100">
        <v>74380363</v>
      </c>
      <c r="F27" s="100">
        <v>2123942</v>
      </c>
      <c r="G27" s="100">
        <v>2538023</v>
      </c>
      <c r="H27" s="100">
        <v>1597364</v>
      </c>
      <c r="I27" s="100">
        <v>6259329</v>
      </c>
      <c r="J27" s="100">
        <v>5288933</v>
      </c>
      <c r="K27" s="100">
        <v>5507615</v>
      </c>
      <c r="L27" s="100">
        <v>5283986</v>
      </c>
      <c r="M27" s="100">
        <v>16080534</v>
      </c>
      <c r="N27" s="100">
        <v>7487805</v>
      </c>
      <c r="O27" s="100">
        <v>7830747</v>
      </c>
      <c r="P27" s="100">
        <v>2658867</v>
      </c>
      <c r="Q27" s="100">
        <v>17977419</v>
      </c>
      <c r="R27" s="100">
        <v>0</v>
      </c>
      <c r="S27" s="100">
        <v>0</v>
      </c>
      <c r="T27" s="100">
        <v>0</v>
      </c>
      <c r="U27" s="100">
        <v>0</v>
      </c>
      <c r="V27" s="100">
        <v>40317282</v>
      </c>
      <c r="W27" s="100">
        <v>55785272</v>
      </c>
      <c r="X27" s="100">
        <v>-15467990</v>
      </c>
      <c r="Y27" s="101">
        <v>-27.73</v>
      </c>
      <c r="Z27" s="102">
        <v>74380363</v>
      </c>
    </row>
    <row r="28" spans="1:26" ht="12.75">
      <c r="A28" s="103" t="s">
        <v>46</v>
      </c>
      <c r="B28" s="19">
        <v>9533886</v>
      </c>
      <c r="C28" s="19">
        <v>0</v>
      </c>
      <c r="D28" s="59">
        <v>53324363</v>
      </c>
      <c r="E28" s="60">
        <v>53324363</v>
      </c>
      <c r="F28" s="60">
        <v>2123942</v>
      </c>
      <c r="G28" s="60">
        <v>2165398</v>
      </c>
      <c r="H28" s="60">
        <v>1597364</v>
      </c>
      <c r="I28" s="60">
        <v>5886704</v>
      </c>
      <c r="J28" s="60">
        <v>5058797</v>
      </c>
      <c r="K28" s="60">
        <v>4008801</v>
      </c>
      <c r="L28" s="60">
        <v>4340390</v>
      </c>
      <c r="M28" s="60">
        <v>13407988</v>
      </c>
      <c r="N28" s="60">
        <v>7487805</v>
      </c>
      <c r="O28" s="60">
        <v>7830747</v>
      </c>
      <c r="P28" s="60">
        <v>1026378</v>
      </c>
      <c r="Q28" s="60">
        <v>16344930</v>
      </c>
      <c r="R28" s="60">
        <v>0</v>
      </c>
      <c r="S28" s="60">
        <v>0</v>
      </c>
      <c r="T28" s="60">
        <v>0</v>
      </c>
      <c r="U28" s="60">
        <v>0</v>
      </c>
      <c r="V28" s="60">
        <v>35639622</v>
      </c>
      <c r="W28" s="60">
        <v>39993272</v>
      </c>
      <c r="X28" s="60">
        <v>-4353650</v>
      </c>
      <c r="Y28" s="61">
        <v>-10.89</v>
      </c>
      <c r="Z28" s="62">
        <v>53324363</v>
      </c>
    </row>
    <row r="29" spans="1:26" ht="12.75">
      <c r="A29" s="58" t="s">
        <v>283</v>
      </c>
      <c r="B29" s="19">
        <v>5631908</v>
      </c>
      <c r="C29" s="19">
        <v>0</v>
      </c>
      <c r="D29" s="59">
        <v>0</v>
      </c>
      <c r="E29" s="60">
        <v>0</v>
      </c>
      <c r="F29" s="60">
        <v>0</v>
      </c>
      <c r="G29" s="60">
        <v>372625</v>
      </c>
      <c r="H29" s="60">
        <v>0</v>
      </c>
      <c r="I29" s="60">
        <v>372625</v>
      </c>
      <c r="J29" s="60">
        <v>230136</v>
      </c>
      <c r="K29" s="60">
        <v>1498815</v>
      </c>
      <c r="L29" s="60">
        <v>943596</v>
      </c>
      <c r="M29" s="60">
        <v>2672547</v>
      </c>
      <c r="N29" s="60">
        <v>0</v>
      </c>
      <c r="O29" s="60">
        <v>0</v>
      </c>
      <c r="P29" s="60">
        <v>1632489</v>
      </c>
      <c r="Q29" s="60">
        <v>1632489</v>
      </c>
      <c r="R29" s="60">
        <v>0</v>
      </c>
      <c r="S29" s="60">
        <v>0</v>
      </c>
      <c r="T29" s="60">
        <v>0</v>
      </c>
      <c r="U29" s="60">
        <v>0</v>
      </c>
      <c r="V29" s="60">
        <v>4677661</v>
      </c>
      <c r="W29" s="60"/>
      <c r="X29" s="60">
        <v>4677661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21056000</v>
      </c>
      <c r="E31" s="60">
        <v>21056000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15792000</v>
      </c>
      <c r="X31" s="60">
        <v>-15792000</v>
      </c>
      <c r="Y31" s="61">
        <v>-100</v>
      </c>
      <c r="Z31" s="62">
        <v>21056000</v>
      </c>
    </row>
    <row r="32" spans="1:26" ht="12.75">
      <c r="A32" s="70" t="s">
        <v>54</v>
      </c>
      <c r="B32" s="22">
        <f>SUM(B28:B31)</f>
        <v>15165794</v>
      </c>
      <c r="C32" s="22">
        <f>SUM(C28:C31)</f>
        <v>0</v>
      </c>
      <c r="D32" s="99">
        <f aca="true" t="shared" si="5" ref="D32:Z32">SUM(D28:D31)</f>
        <v>74380363</v>
      </c>
      <c r="E32" s="100">
        <f t="shared" si="5"/>
        <v>74380363</v>
      </c>
      <c r="F32" s="100">
        <f t="shared" si="5"/>
        <v>2123942</v>
      </c>
      <c r="G32" s="100">
        <f t="shared" si="5"/>
        <v>2538023</v>
      </c>
      <c r="H32" s="100">
        <f t="shared" si="5"/>
        <v>1597364</v>
      </c>
      <c r="I32" s="100">
        <f t="shared" si="5"/>
        <v>6259329</v>
      </c>
      <c r="J32" s="100">
        <f t="shared" si="5"/>
        <v>5288933</v>
      </c>
      <c r="K32" s="100">
        <f t="shared" si="5"/>
        <v>5507616</v>
      </c>
      <c r="L32" s="100">
        <f t="shared" si="5"/>
        <v>5283986</v>
      </c>
      <c r="M32" s="100">
        <f t="shared" si="5"/>
        <v>16080535</v>
      </c>
      <c r="N32" s="100">
        <f t="shared" si="5"/>
        <v>7487805</v>
      </c>
      <c r="O32" s="100">
        <f t="shared" si="5"/>
        <v>7830747</v>
      </c>
      <c r="P32" s="100">
        <f t="shared" si="5"/>
        <v>2658867</v>
      </c>
      <c r="Q32" s="100">
        <f t="shared" si="5"/>
        <v>17977419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40317283</v>
      </c>
      <c r="W32" s="100">
        <f t="shared" si="5"/>
        <v>55785272</v>
      </c>
      <c r="X32" s="100">
        <f t="shared" si="5"/>
        <v>-15467989</v>
      </c>
      <c r="Y32" s="101">
        <f>+IF(W32&lt;&gt;0,(X32/W32)*100,0)</f>
        <v>-27.72772892458067</v>
      </c>
      <c r="Z32" s="102">
        <f t="shared" si="5"/>
        <v>74380363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74092121</v>
      </c>
      <c r="C35" s="19">
        <v>0</v>
      </c>
      <c r="D35" s="59">
        <v>97484898</v>
      </c>
      <c r="E35" s="60">
        <v>97484898</v>
      </c>
      <c r="F35" s="60">
        <v>160904977</v>
      </c>
      <c r="G35" s="60">
        <v>154564816</v>
      </c>
      <c r="H35" s="60">
        <v>147504050</v>
      </c>
      <c r="I35" s="60">
        <v>147504050</v>
      </c>
      <c r="J35" s="60">
        <v>118734012</v>
      </c>
      <c r="K35" s="60">
        <v>115424804</v>
      </c>
      <c r="L35" s="60">
        <v>137977089</v>
      </c>
      <c r="M35" s="60">
        <v>137977089</v>
      </c>
      <c r="N35" s="60">
        <v>125307483</v>
      </c>
      <c r="O35" s="60">
        <v>126392596</v>
      </c>
      <c r="P35" s="60">
        <v>125001921</v>
      </c>
      <c r="Q35" s="60">
        <v>125001921</v>
      </c>
      <c r="R35" s="60">
        <v>0</v>
      </c>
      <c r="S35" s="60">
        <v>0</v>
      </c>
      <c r="T35" s="60">
        <v>0</v>
      </c>
      <c r="U35" s="60">
        <v>0</v>
      </c>
      <c r="V35" s="60">
        <v>125001921</v>
      </c>
      <c r="W35" s="60">
        <v>73113674</v>
      </c>
      <c r="X35" s="60">
        <v>51888247</v>
      </c>
      <c r="Y35" s="61">
        <v>70.97</v>
      </c>
      <c r="Z35" s="62">
        <v>97484898</v>
      </c>
    </row>
    <row r="36" spans="1:26" ht="12.75">
      <c r="A36" s="58" t="s">
        <v>57</v>
      </c>
      <c r="B36" s="19">
        <v>253211267</v>
      </c>
      <c r="C36" s="19">
        <v>0</v>
      </c>
      <c r="D36" s="59">
        <v>469396363</v>
      </c>
      <c r="E36" s="60">
        <v>469396363</v>
      </c>
      <c r="F36" s="60">
        <v>251388008</v>
      </c>
      <c r="G36" s="60">
        <v>254984425</v>
      </c>
      <c r="H36" s="60">
        <v>258424391</v>
      </c>
      <c r="I36" s="60">
        <v>258424391</v>
      </c>
      <c r="J36" s="60">
        <v>269492961</v>
      </c>
      <c r="K36" s="60">
        <v>275000576</v>
      </c>
      <c r="L36" s="60">
        <v>280284563</v>
      </c>
      <c r="M36" s="60">
        <v>280284563</v>
      </c>
      <c r="N36" s="60">
        <v>288577909</v>
      </c>
      <c r="O36" s="60">
        <v>278919101</v>
      </c>
      <c r="P36" s="60">
        <v>286748349</v>
      </c>
      <c r="Q36" s="60">
        <v>286748349</v>
      </c>
      <c r="R36" s="60">
        <v>0</v>
      </c>
      <c r="S36" s="60">
        <v>0</v>
      </c>
      <c r="T36" s="60">
        <v>0</v>
      </c>
      <c r="U36" s="60">
        <v>0</v>
      </c>
      <c r="V36" s="60">
        <v>286748349</v>
      </c>
      <c r="W36" s="60">
        <v>352047272</v>
      </c>
      <c r="X36" s="60">
        <v>-65298923</v>
      </c>
      <c r="Y36" s="61">
        <v>-18.55</v>
      </c>
      <c r="Z36" s="62">
        <v>469396363</v>
      </c>
    </row>
    <row r="37" spans="1:26" ht="12.75">
      <c r="A37" s="58" t="s">
        <v>58</v>
      </c>
      <c r="B37" s="19">
        <v>19288345</v>
      </c>
      <c r="C37" s="19">
        <v>0</v>
      </c>
      <c r="D37" s="59">
        <v>22181578</v>
      </c>
      <c r="E37" s="60">
        <v>22181578</v>
      </c>
      <c r="F37" s="60">
        <v>82643263</v>
      </c>
      <c r="G37" s="60">
        <v>84904778</v>
      </c>
      <c r="H37" s="60">
        <v>81988451</v>
      </c>
      <c r="I37" s="60">
        <v>81988451</v>
      </c>
      <c r="J37" s="60">
        <v>84412223</v>
      </c>
      <c r="K37" s="60">
        <v>94652573</v>
      </c>
      <c r="L37" s="60">
        <v>93812661</v>
      </c>
      <c r="M37" s="60">
        <v>93812661</v>
      </c>
      <c r="N37" s="60">
        <v>97237836</v>
      </c>
      <c r="O37" s="60">
        <v>101395632</v>
      </c>
      <c r="P37" s="60">
        <v>114178037</v>
      </c>
      <c r="Q37" s="60">
        <v>114178037</v>
      </c>
      <c r="R37" s="60">
        <v>0</v>
      </c>
      <c r="S37" s="60">
        <v>0</v>
      </c>
      <c r="T37" s="60">
        <v>0</v>
      </c>
      <c r="U37" s="60">
        <v>0</v>
      </c>
      <c r="V37" s="60">
        <v>114178037</v>
      </c>
      <c r="W37" s="60">
        <v>16636184</v>
      </c>
      <c r="X37" s="60">
        <v>97541853</v>
      </c>
      <c r="Y37" s="61">
        <v>586.32</v>
      </c>
      <c r="Z37" s="62">
        <v>22181578</v>
      </c>
    </row>
    <row r="38" spans="1:26" ht="12.75">
      <c r="A38" s="58" t="s">
        <v>59</v>
      </c>
      <c r="B38" s="19">
        <v>11420724</v>
      </c>
      <c r="C38" s="19">
        <v>0</v>
      </c>
      <c r="D38" s="59">
        <v>49369683</v>
      </c>
      <c r="E38" s="60">
        <v>49369683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37027262</v>
      </c>
      <c r="X38" s="60">
        <v>-37027262</v>
      </c>
      <c r="Y38" s="61">
        <v>-100</v>
      </c>
      <c r="Z38" s="62">
        <v>49369683</v>
      </c>
    </row>
    <row r="39" spans="1:26" ht="12.75">
      <c r="A39" s="58" t="s">
        <v>60</v>
      </c>
      <c r="B39" s="19">
        <v>296594319</v>
      </c>
      <c r="C39" s="19">
        <v>0</v>
      </c>
      <c r="D39" s="59">
        <v>495330000</v>
      </c>
      <c r="E39" s="60">
        <v>495330000</v>
      </c>
      <c r="F39" s="60">
        <v>329649722</v>
      </c>
      <c r="G39" s="60">
        <v>324644463</v>
      </c>
      <c r="H39" s="60">
        <v>323939990</v>
      </c>
      <c r="I39" s="60">
        <v>323939990</v>
      </c>
      <c r="J39" s="60">
        <v>303814750</v>
      </c>
      <c r="K39" s="60">
        <v>295772807</v>
      </c>
      <c r="L39" s="60">
        <v>324448991</v>
      </c>
      <c r="M39" s="60">
        <v>324448991</v>
      </c>
      <c r="N39" s="60">
        <v>316647556</v>
      </c>
      <c r="O39" s="60">
        <v>303916065</v>
      </c>
      <c r="P39" s="60">
        <v>297572233</v>
      </c>
      <c r="Q39" s="60">
        <v>297572233</v>
      </c>
      <c r="R39" s="60">
        <v>0</v>
      </c>
      <c r="S39" s="60">
        <v>0</v>
      </c>
      <c r="T39" s="60">
        <v>0</v>
      </c>
      <c r="U39" s="60">
        <v>0</v>
      </c>
      <c r="V39" s="60">
        <v>297572233</v>
      </c>
      <c r="W39" s="60">
        <v>371497500</v>
      </c>
      <c r="X39" s="60">
        <v>-73925267</v>
      </c>
      <c r="Y39" s="61">
        <v>-19.9</v>
      </c>
      <c r="Z39" s="62">
        <v>495330000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62238749</v>
      </c>
      <c r="C42" s="19">
        <v>0</v>
      </c>
      <c r="D42" s="59">
        <v>113207292</v>
      </c>
      <c r="E42" s="60">
        <v>56404316</v>
      </c>
      <c r="F42" s="60">
        <v>55368761</v>
      </c>
      <c r="G42" s="60">
        <v>-8174947</v>
      </c>
      <c r="H42" s="60">
        <v>-13663686</v>
      </c>
      <c r="I42" s="60">
        <v>33530128</v>
      </c>
      <c r="J42" s="60">
        <v>-10717181</v>
      </c>
      <c r="K42" s="60">
        <v>-3251723</v>
      </c>
      <c r="L42" s="60">
        <v>31524718</v>
      </c>
      <c r="M42" s="60">
        <v>17555814</v>
      </c>
      <c r="N42" s="60">
        <v>-9544741</v>
      </c>
      <c r="O42" s="60">
        <v>-14912006</v>
      </c>
      <c r="P42" s="60">
        <v>7593786</v>
      </c>
      <c r="Q42" s="60">
        <v>-16862961</v>
      </c>
      <c r="R42" s="60">
        <v>0</v>
      </c>
      <c r="S42" s="60">
        <v>0</v>
      </c>
      <c r="T42" s="60">
        <v>0</v>
      </c>
      <c r="U42" s="60">
        <v>0</v>
      </c>
      <c r="V42" s="60">
        <v>34222981</v>
      </c>
      <c r="W42" s="60">
        <v>76818251</v>
      </c>
      <c r="X42" s="60">
        <v>-42595270</v>
      </c>
      <c r="Y42" s="61">
        <v>-55.45</v>
      </c>
      <c r="Z42" s="62">
        <v>56404316</v>
      </c>
    </row>
    <row r="43" spans="1:26" ht="12.75">
      <c r="A43" s="58" t="s">
        <v>63</v>
      </c>
      <c r="B43" s="19">
        <v>-77704077</v>
      </c>
      <c r="C43" s="19">
        <v>0</v>
      </c>
      <c r="D43" s="59">
        <v>-74380663</v>
      </c>
      <c r="E43" s="60">
        <v>-78587593</v>
      </c>
      <c r="F43" s="60">
        <v>-2980807</v>
      </c>
      <c r="G43" s="60">
        <v>-3562428</v>
      </c>
      <c r="H43" s="60">
        <v>-7422166</v>
      </c>
      <c r="I43" s="60">
        <v>-13965401</v>
      </c>
      <c r="J43" s="60">
        <v>-5288933</v>
      </c>
      <c r="K43" s="60">
        <v>-2259011</v>
      </c>
      <c r="L43" s="60">
        <v>-11606457</v>
      </c>
      <c r="M43" s="60">
        <v>-19154401</v>
      </c>
      <c r="N43" s="60">
        <v>-7487805</v>
      </c>
      <c r="O43" s="60">
        <v>-7830747</v>
      </c>
      <c r="P43" s="60">
        <v>-4978443</v>
      </c>
      <c r="Q43" s="60">
        <v>-20296995</v>
      </c>
      <c r="R43" s="60">
        <v>0</v>
      </c>
      <c r="S43" s="60">
        <v>0</v>
      </c>
      <c r="T43" s="60">
        <v>0</v>
      </c>
      <c r="U43" s="60">
        <v>0</v>
      </c>
      <c r="V43" s="60">
        <v>-53416797</v>
      </c>
      <c r="W43" s="60">
        <v>-52477753</v>
      </c>
      <c r="X43" s="60">
        <v>-939044</v>
      </c>
      <c r="Y43" s="61">
        <v>1.79</v>
      </c>
      <c r="Z43" s="62">
        <v>-78587593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62188345</v>
      </c>
      <c r="C45" s="22">
        <v>0</v>
      </c>
      <c r="D45" s="99">
        <v>116464370</v>
      </c>
      <c r="E45" s="100">
        <v>40005068</v>
      </c>
      <c r="F45" s="100">
        <v>114576299</v>
      </c>
      <c r="G45" s="100">
        <v>102838924</v>
      </c>
      <c r="H45" s="100">
        <v>81753072</v>
      </c>
      <c r="I45" s="100">
        <v>81753072</v>
      </c>
      <c r="J45" s="100">
        <v>65746958</v>
      </c>
      <c r="K45" s="100">
        <v>60236224</v>
      </c>
      <c r="L45" s="100">
        <v>80154485</v>
      </c>
      <c r="M45" s="100">
        <v>80154485</v>
      </c>
      <c r="N45" s="100">
        <v>63121939</v>
      </c>
      <c r="O45" s="100">
        <v>40379186</v>
      </c>
      <c r="P45" s="100">
        <v>42994529</v>
      </c>
      <c r="Q45" s="100">
        <v>42994529</v>
      </c>
      <c r="R45" s="100">
        <v>0</v>
      </c>
      <c r="S45" s="100">
        <v>0</v>
      </c>
      <c r="T45" s="100">
        <v>0</v>
      </c>
      <c r="U45" s="100">
        <v>0</v>
      </c>
      <c r="V45" s="100">
        <v>42994529</v>
      </c>
      <c r="W45" s="100">
        <v>86528843</v>
      </c>
      <c r="X45" s="100">
        <v>-43534314</v>
      </c>
      <c r="Y45" s="101">
        <v>-50.31</v>
      </c>
      <c r="Z45" s="102">
        <v>40005068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1539290</v>
      </c>
      <c r="C49" s="52">
        <v>0</v>
      </c>
      <c r="D49" s="129">
        <v>1536921</v>
      </c>
      <c r="E49" s="54">
        <v>-224951</v>
      </c>
      <c r="F49" s="54">
        <v>0</v>
      </c>
      <c r="G49" s="54">
        <v>0</v>
      </c>
      <c r="H49" s="54">
        <v>0</v>
      </c>
      <c r="I49" s="54">
        <v>957832</v>
      </c>
      <c r="J49" s="54">
        <v>0</v>
      </c>
      <c r="K49" s="54">
        <v>0</v>
      </c>
      <c r="L49" s="54">
        <v>0</v>
      </c>
      <c r="M49" s="54">
        <v>943179</v>
      </c>
      <c r="N49" s="54">
        <v>0</v>
      </c>
      <c r="O49" s="54">
        <v>0</v>
      </c>
      <c r="P49" s="54">
        <v>0</v>
      </c>
      <c r="Q49" s="54">
        <v>937086</v>
      </c>
      <c r="R49" s="54">
        <v>0</v>
      </c>
      <c r="S49" s="54">
        <v>0</v>
      </c>
      <c r="T49" s="54">
        <v>0</v>
      </c>
      <c r="U49" s="54">
        <v>0</v>
      </c>
      <c r="V49" s="54">
        <v>32917087</v>
      </c>
      <c r="W49" s="54">
        <v>0</v>
      </c>
      <c r="X49" s="54">
        <v>38606444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1312091</v>
      </c>
      <c r="C51" s="52">
        <v>0</v>
      </c>
      <c r="D51" s="129">
        <v>-4624830</v>
      </c>
      <c r="E51" s="54">
        <v>1966695</v>
      </c>
      <c r="F51" s="54">
        <v>0</v>
      </c>
      <c r="G51" s="54">
        <v>0</v>
      </c>
      <c r="H51" s="54">
        <v>0</v>
      </c>
      <c r="I51" s="54">
        <v>7265216</v>
      </c>
      <c r="J51" s="54">
        <v>0</v>
      </c>
      <c r="K51" s="54">
        <v>0</v>
      </c>
      <c r="L51" s="54">
        <v>0</v>
      </c>
      <c r="M51" s="54">
        <v>-467632</v>
      </c>
      <c r="N51" s="54">
        <v>0</v>
      </c>
      <c r="O51" s="54">
        <v>0</v>
      </c>
      <c r="P51" s="54">
        <v>0</v>
      </c>
      <c r="Q51" s="54">
        <v>-426106</v>
      </c>
      <c r="R51" s="54">
        <v>0</v>
      </c>
      <c r="S51" s="54">
        <v>0</v>
      </c>
      <c r="T51" s="54">
        <v>0</v>
      </c>
      <c r="U51" s="54">
        <v>0</v>
      </c>
      <c r="V51" s="54">
        <v>840638</v>
      </c>
      <c r="W51" s="54">
        <v>0</v>
      </c>
      <c r="X51" s="54">
        <v>5866072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57.53499824905353</v>
      </c>
      <c r="C58" s="5">
        <f>IF(C67=0,0,+(C76/C67)*100)</f>
        <v>0</v>
      </c>
      <c r="D58" s="6">
        <f aca="true" t="shared" si="6" ref="D58:Z58">IF(D67=0,0,+(D76/D67)*100)</f>
        <v>65.00042430126068</v>
      </c>
      <c r="E58" s="7">
        <f t="shared" si="6"/>
        <v>83.66510580376236</v>
      </c>
      <c r="F58" s="7">
        <f t="shared" si="6"/>
        <v>25.565034087332844</v>
      </c>
      <c r="G58" s="7">
        <f t="shared" si="6"/>
        <v>10.737897993007241</v>
      </c>
      <c r="H58" s="7">
        <f t="shared" si="6"/>
        <v>263.3844207728656</v>
      </c>
      <c r="I58" s="7">
        <f t="shared" si="6"/>
        <v>101.45411563163552</v>
      </c>
      <c r="J58" s="7">
        <f t="shared" si="6"/>
        <v>26.487035050179685</v>
      </c>
      <c r="K58" s="7">
        <f t="shared" si="6"/>
        <v>25.115947264079487</v>
      </c>
      <c r="L58" s="7">
        <f t="shared" si="6"/>
        <v>17.067611106418408</v>
      </c>
      <c r="M58" s="7">
        <f t="shared" si="6"/>
        <v>22.886465210419196</v>
      </c>
      <c r="N58" s="7">
        <f t="shared" si="6"/>
        <v>197.80674667626263</v>
      </c>
      <c r="O58" s="7">
        <f t="shared" si="6"/>
        <v>9.976799125389276</v>
      </c>
      <c r="P58" s="7">
        <f t="shared" si="6"/>
        <v>10.252879123153432</v>
      </c>
      <c r="Q58" s="7">
        <f t="shared" si="6"/>
        <v>72.34431684459727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65.35598582481796</v>
      </c>
      <c r="W58" s="7">
        <f t="shared" si="6"/>
        <v>91.21768723762072</v>
      </c>
      <c r="X58" s="7">
        <f t="shared" si="6"/>
        <v>0</v>
      </c>
      <c r="Y58" s="7">
        <f t="shared" si="6"/>
        <v>0</v>
      </c>
      <c r="Z58" s="8">
        <f t="shared" si="6"/>
        <v>83.66510580376236</v>
      </c>
    </row>
    <row r="59" spans="1:26" ht="12.75">
      <c r="A59" s="37" t="s">
        <v>31</v>
      </c>
      <c r="B59" s="9">
        <f aca="true" t="shared" si="7" ref="B59:Z66">IF(B68=0,0,+(B77/B68)*100)</f>
        <v>58.583780875960315</v>
      </c>
      <c r="C59" s="9">
        <f t="shared" si="7"/>
        <v>0</v>
      </c>
      <c r="D59" s="2">
        <f t="shared" si="7"/>
        <v>64.99953345152562</v>
      </c>
      <c r="E59" s="10">
        <f t="shared" si="7"/>
        <v>91.0549780722217</v>
      </c>
      <c r="F59" s="10">
        <f t="shared" si="7"/>
        <v>26.706022989472633</v>
      </c>
      <c r="G59" s="10">
        <f t="shared" si="7"/>
        <v>10.480510339742374</v>
      </c>
      <c r="H59" s="10">
        <f t="shared" si="7"/>
        <v>277.253717976033</v>
      </c>
      <c r="I59" s="10">
        <f t="shared" si="7"/>
        <v>106.53375869667055</v>
      </c>
      <c r="J59" s="10">
        <f t="shared" si="7"/>
        <v>27.06326565502178</v>
      </c>
      <c r="K59" s="10">
        <f t="shared" si="7"/>
        <v>22.46525288145281</v>
      </c>
      <c r="L59" s="10">
        <f t="shared" si="7"/>
        <v>16.646593672413836</v>
      </c>
      <c r="M59" s="10">
        <f t="shared" si="7"/>
        <v>22.05837073629614</v>
      </c>
      <c r="N59" s="10">
        <f t="shared" si="7"/>
        <v>206.01532777243347</v>
      </c>
      <c r="O59" s="10">
        <f t="shared" si="7"/>
        <v>10.181218311674062</v>
      </c>
      <c r="P59" s="10">
        <f t="shared" si="7"/>
        <v>10.521417289482345</v>
      </c>
      <c r="Q59" s="10">
        <f t="shared" si="7"/>
        <v>75.5726544578633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67.80270752631587</v>
      </c>
      <c r="W59" s="10">
        <f t="shared" si="7"/>
        <v>103.22252900200898</v>
      </c>
      <c r="X59" s="10">
        <f t="shared" si="7"/>
        <v>0</v>
      </c>
      <c r="Y59" s="10">
        <f t="shared" si="7"/>
        <v>0</v>
      </c>
      <c r="Z59" s="11">
        <f t="shared" si="7"/>
        <v>91.0549780722217</v>
      </c>
    </row>
    <row r="60" spans="1:26" ht="12.75">
      <c r="A60" s="38" t="s">
        <v>32</v>
      </c>
      <c r="B60" s="12">
        <f t="shared" si="7"/>
        <v>86.99001822070824</v>
      </c>
      <c r="C60" s="12">
        <f t="shared" si="7"/>
        <v>0</v>
      </c>
      <c r="D60" s="3">
        <f t="shared" si="7"/>
        <v>65</v>
      </c>
      <c r="E60" s="13">
        <f t="shared" si="7"/>
        <v>10.48830482373996</v>
      </c>
      <c r="F60" s="13">
        <f t="shared" si="7"/>
        <v>32.57085140514527</v>
      </c>
      <c r="G60" s="13">
        <f t="shared" si="7"/>
        <v>81.42712851286316</v>
      </c>
      <c r="H60" s="13">
        <f t="shared" si="7"/>
        <v>130.28340562058108</v>
      </c>
      <c r="I60" s="13">
        <f t="shared" si="7"/>
        <v>81.42712851286316</v>
      </c>
      <c r="J60" s="13">
        <f t="shared" si="7"/>
        <v>81.42712851286316</v>
      </c>
      <c r="K60" s="13">
        <f t="shared" si="7"/>
        <v>378.022696215317</v>
      </c>
      <c r="L60" s="13">
        <f t="shared" si="7"/>
        <v>130.28340562058108</v>
      </c>
      <c r="M60" s="13">
        <f t="shared" si="7"/>
        <v>196.57774344958708</v>
      </c>
      <c r="N60" s="13">
        <f t="shared" si="7"/>
        <v>1026.1647254575707</v>
      </c>
      <c r="O60" s="13">
        <f t="shared" si="7"/>
        <v>45.59973382132757</v>
      </c>
      <c r="P60" s="13">
        <f t="shared" si="7"/>
        <v>32.57085140514527</v>
      </c>
      <c r="Q60" s="13">
        <f t="shared" si="7"/>
        <v>114.00006398566723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133.09286691923202</v>
      </c>
      <c r="W60" s="13">
        <f t="shared" si="7"/>
        <v>12.463874285983847</v>
      </c>
      <c r="X60" s="13">
        <f t="shared" si="7"/>
        <v>0</v>
      </c>
      <c r="Y60" s="13">
        <f t="shared" si="7"/>
        <v>0</v>
      </c>
      <c r="Z60" s="14">
        <f t="shared" si="7"/>
        <v>10.48830482373996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65</v>
      </c>
      <c r="E64" s="13">
        <f t="shared" si="7"/>
        <v>10.48830482373996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12.463874285983847</v>
      </c>
      <c r="X64" s="13">
        <f t="shared" si="7"/>
        <v>0</v>
      </c>
      <c r="Y64" s="13">
        <f t="shared" si="7"/>
        <v>0</v>
      </c>
      <c r="Z64" s="14">
        <f t="shared" si="7"/>
        <v>10.48830482373996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25.45567445171858</v>
      </c>
      <c r="C66" s="15">
        <f t="shared" si="7"/>
        <v>0</v>
      </c>
      <c r="D66" s="4">
        <f t="shared" si="7"/>
        <v>65.09433962264151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18133050</v>
      </c>
      <c r="C67" s="24"/>
      <c r="D67" s="25">
        <v>23568160</v>
      </c>
      <c r="E67" s="26">
        <v>23568160</v>
      </c>
      <c r="F67" s="26">
        <v>1611009</v>
      </c>
      <c r="G67" s="26">
        <v>1612811</v>
      </c>
      <c r="H67" s="26">
        <v>1658529</v>
      </c>
      <c r="I67" s="26">
        <v>4882349</v>
      </c>
      <c r="J67" s="26">
        <v>1653458</v>
      </c>
      <c r="K67" s="26">
        <v>1655494</v>
      </c>
      <c r="L67" s="26">
        <v>1657420</v>
      </c>
      <c r="M67" s="26">
        <v>4966372</v>
      </c>
      <c r="N67" s="26">
        <v>1645136</v>
      </c>
      <c r="O67" s="26">
        <v>1654679</v>
      </c>
      <c r="P67" s="26">
        <v>1662138</v>
      </c>
      <c r="Q67" s="26">
        <v>4961953</v>
      </c>
      <c r="R67" s="26"/>
      <c r="S67" s="26"/>
      <c r="T67" s="26"/>
      <c r="U67" s="26"/>
      <c r="V67" s="26">
        <v>14810674</v>
      </c>
      <c r="W67" s="26">
        <v>14792994</v>
      </c>
      <c r="X67" s="26"/>
      <c r="Y67" s="25"/>
      <c r="Z67" s="27">
        <v>23568160</v>
      </c>
    </row>
    <row r="68" spans="1:26" ht="12.75" hidden="1">
      <c r="A68" s="37" t="s">
        <v>31</v>
      </c>
      <c r="B68" s="19">
        <v>17183838</v>
      </c>
      <c r="C68" s="19"/>
      <c r="D68" s="20">
        <v>21434000</v>
      </c>
      <c r="E68" s="21">
        <v>21434000</v>
      </c>
      <c r="F68" s="21">
        <v>1521653</v>
      </c>
      <c r="G68" s="21">
        <v>1521653</v>
      </c>
      <c r="H68" s="21">
        <v>1567654</v>
      </c>
      <c r="I68" s="21">
        <v>4610960</v>
      </c>
      <c r="J68" s="21">
        <v>1567612</v>
      </c>
      <c r="K68" s="21">
        <v>1567612</v>
      </c>
      <c r="L68" s="21">
        <v>1567612</v>
      </c>
      <c r="M68" s="21">
        <v>4702836</v>
      </c>
      <c r="N68" s="21">
        <v>1567612</v>
      </c>
      <c r="O68" s="21">
        <v>1567612</v>
      </c>
      <c r="P68" s="21">
        <v>1567612</v>
      </c>
      <c r="Q68" s="21">
        <v>4702836</v>
      </c>
      <c r="R68" s="21"/>
      <c r="S68" s="21"/>
      <c r="T68" s="21"/>
      <c r="U68" s="21"/>
      <c r="V68" s="21">
        <v>14016632</v>
      </c>
      <c r="W68" s="21">
        <v>12898503</v>
      </c>
      <c r="X68" s="21"/>
      <c r="Y68" s="20"/>
      <c r="Z68" s="23">
        <v>21434000</v>
      </c>
    </row>
    <row r="69" spans="1:26" ht="12.75" hidden="1">
      <c r="A69" s="38" t="s">
        <v>32</v>
      </c>
      <c r="B69" s="19">
        <v>201968</v>
      </c>
      <c r="C69" s="19"/>
      <c r="D69" s="20">
        <v>1922160</v>
      </c>
      <c r="E69" s="21">
        <v>1922160</v>
      </c>
      <c r="F69" s="21">
        <v>16831</v>
      </c>
      <c r="G69" s="21">
        <v>16831</v>
      </c>
      <c r="H69" s="21">
        <v>16831</v>
      </c>
      <c r="I69" s="21">
        <v>50493</v>
      </c>
      <c r="J69" s="21">
        <v>16831</v>
      </c>
      <c r="K69" s="21">
        <v>16831</v>
      </c>
      <c r="L69" s="21">
        <v>16831</v>
      </c>
      <c r="M69" s="21">
        <v>50493</v>
      </c>
      <c r="N69" s="21">
        <v>2404</v>
      </c>
      <c r="O69" s="21">
        <v>12022</v>
      </c>
      <c r="P69" s="21">
        <v>16831</v>
      </c>
      <c r="Q69" s="21">
        <v>31257</v>
      </c>
      <c r="R69" s="21"/>
      <c r="S69" s="21"/>
      <c r="T69" s="21"/>
      <c r="U69" s="21"/>
      <c r="V69" s="21">
        <v>132243</v>
      </c>
      <c r="W69" s="21">
        <v>1441494</v>
      </c>
      <c r="X69" s="21"/>
      <c r="Y69" s="20"/>
      <c r="Z69" s="23">
        <v>1922160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1922160</v>
      </c>
      <c r="E73" s="21">
        <v>1922160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1441494</v>
      </c>
      <c r="X73" s="21"/>
      <c r="Y73" s="20"/>
      <c r="Z73" s="23">
        <v>1922160</v>
      </c>
    </row>
    <row r="74" spans="1:26" ht="12.75" hidden="1">
      <c r="A74" s="39" t="s">
        <v>107</v>
      </c>
      <c r="B74" s="19">
        <v>201968</v>
      </c>
      <c r="C74" s="19"/>
      <c r="D74" s="20"/>
      <c r="E74" s="21"/>
      <c r="F74" s="21">
        <v>16831</v>
      </c>
      <c r="G74" s="21">
        <v>16831</v>
      </c>
      <c r="H74" s="21">
        <v>16831</v>
      </c>
      <c r="I74" s="21">
        <v>50493</v>
      </c>
      <c r="J74" s="21">
        <v>16831</v>
      </c>
      <c r="K74" s="21">
        <v>16831</v>
      </c>
      <c r="L74" s="21">
        <v>16831</v>
      </c>
      <c r="M74" s="21">
        <v>50493</v>
      </c>
      <c r="N74" s="21">
        <v>2404</v>
      </c>
      <c r="O74" s="21">
        <v>12022</v>
      </c>
      <c r="P74" s="21">
        <v>16831</v>
      </c>
      <c r="Q74" s="21">
        <v>31257</v>
      </c>
      <c r="R74" s="21"/>
      <c r="S74" s="21"/>
      <c r="T74" s="21"/>
      <c r="U74" s="21"/>
      <c r="V74" s="21">
        <v>132243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747244</v>
      </c>
      <c r="C75" s="28"/>
      <c r="D75" s="29">
        <v>212000</v>
      </c>
      <c r="E75" s="30">
        <v>212000</v>
      </c>
      <c r="F75" s="30">
        <v>72525</v>
      </c>
      <c r="G75" s="30">
        <v>74327</v>
      </c>
      <c r="H75" s="30">
        <v>74044</v>
      </c>
      <c r="I75" s="30">
        <v>220896</v>
      </c>
      <c r="J75" s="30">
        <v>69015</v>
      </c>
      <c r="K75" s="30">
        <v>71051</v>
      </c>
      <c r="L75" s="30">
        <v>72977</v>
      </c>
      <c r="M75" s="30">
        <v>213043</v>
      </c>
      <c r="N75" s="30">
        <v>75120</v>
      </c>
      <c r="O75" s="30">
        <v>75045</v>
      </c>
      <c r="P75" s="30">
        <v>77695</v>
      </c>
      <c r="Q75" s="30">
        <v>227860</v>
      </c>
      <c r="R75" s="30"/>
      <c r="S75" s="30"/>
      <c r="T75" s="30"/>
      <c r="U75" s="30"/>
      <c r="V75" s="30">
        <v>661799</v>
      </c>
      <c r="W75" s="30">
        <v>452997</v>
      </c>
      <c r="X75" s="30"/>
      <c r="Y75" s="29"/>
      <c r="Z75" s="31">
        <v>212000</v>
      </c>
    </row>
    <row r="76" spans="1:26" ht="12.75" hidden="1">
      <c r="A76" s="42" t="s">
        <v>287</v>
      </c>
      <c r="B76" s="32">
        <v>10432850</v>
      </c>
      <c r="C76" s="32"/>
      <c r="D76" s="33">
        <v>15319404</v>
      </c>
      <c r="E76" s="34">
        <v>19718326</v>
      </c>
      <c r="F76" s="34">
        <v>411855</v>
      </c>
      <c r="G76" s="34">
        <v>173182</v>
      </c>
      <c r="H76" s="34">
        <v>4368307</v>
      </c>
      <c r="I76" s="34">
        <v>4953344</v>
      </c>
      <c r="J76" s="34">
        <v>437952</v>
      </c>
      <c r="K76" s="34">
        <v>415793</v>
      </c>
      <c r="L76" s="34">
        <v>282882</v>
      </c>
      <c r="M76" s="34">
        <v>1136627</v>
      </c>
      <c r="N76" s="34">
        <v>3254190</v>
      </c>
      <c r="O76" s="34">
        <v>165084</v>
      </c>
      <c r="P76" s="34">
        <v>170417</v>
      </c>
      <c r="Q76" s="34">
        <v>3589691</v>
      </c>
      <c r="R76" s="34"/>
      <c r="S76" s="34"/>
      <c r="T76" s="34"/>
      <c r="U76" s="34"/>
      <c r="V76" s="34">
        <v>9679662</v>
      </c>
      <c r="W76" s="34">
        <v>13493827</v>
      </c>
      <c r="X76" s="34"/>
      <c r="Y76" s="33"/>
      <c r="Z76" s="35">
        <v>19718326</v>
      </c>
    </row>
    <row r="77" spans="1:26" ht="12.75" hidden="1">
      <c r="A77" s="37" t="s">
        <v>31</v>
      </c>
      <c r="B77" s="19">
        <v>10066942</v>
      </c>
      <c r="C77" s="19"/>
      <c r="D77" s="20">
        <v>13932000</v>
      </c>
      <c r="E77" s="21">
        <v>19516724</v>
      </c>
      <c r="F77" s="21">
        <v>406373</v>
      </c>
      <c r="G77" s="21">
        <v>159477</v>
      </c>
      <c r="H77" s="21">
        <v>4346379</v>
      </c>
      <c r="I77" s="21">
        <v>4912229</v>
      </c>
      <c r="J77" s="21">
        <v>424247</v>
      </c>
      <c r="K77" s="21">
        <v>352168</v>
      </c>
      <c r="L77" s="21">
        <v>260954</v>
      </c>
      <c r="M77" s="21">
        <v>1037369</v>
      </c>
      <c r="N77" s="21">
        <v>3229521</v>
      </c>
      <c r="O77" s="21">
        <v>159602</v>
      </c>
      <c r="P77" s="21">
        <v>164935</v>
      </c>
      <c r="Q77" s="21">
        <v>3554058</v>
      </c>
      <c r="R77" s="21"/>
      <c r="S77" s="21"/>
      <c r="T77" s="21"/>
      <c r="U77" s="21"/>
      <c r="V77" s="21">
        <v>9503656</v>
      </c>
      <c r="W77" s="21">
        <v>13314161</v>
      </c>
      <c r="X77" s="21"/>
      <c r="Y77" s="20"/>
      <c r="Z77" s="23">
        <v>19516724</v>
      </c>
    </row>
    <row r="78" spans="1:26" ht="12.75" hidden="1">
      <c r="A78" s="38" t="s">
        <v>32</v>
      </c>
      <c r="B78" s="19">
        <v>175692</v>
      </c>
      <c r="C78" s="19"/>
      <c r="D78" s="20">
        <v>1249404</v>
      </c>
      <c r="E78" s="21">
        <v>201602</v>
      </c>
      <c r="F78" s="21">
        <v>5482</v>
      </c>
      <c r="G78" s="21">
        <v>13705</v>
      </c>
      <c r="H78" s="21">
        <v>21928</v>
      </c>
      <c r="I78" s="21">
        <v>41115</v>
      </c>
      <c r="J78" s="21">
        <v>13705</v>
      </c>
      <c r="K78" s="21">
        <v>63625</v>
      </c>
      <c r="L78" s="21">
        <v>21928</v>
      </c>
      <c r="M78" s="21">
        <v>99258</v>
      </c>
      <c r="N78" s="21">
        <v>24669</v>
      </c>
      <c r="O78" s="21">
        <v>5482</v>
      </c>
      <c r="P78" s="21">
        <v>5482</v>
      </c>
      <c r="Q78" s="21">
        <v>35633</v>
      </c>
      <c r="R78" s="21"/>
      <c r="S78" s="21"/>
      <c r="T78" s="21"/>
      <c r="U78" s="21"/>
      <c r="V78" s="21">
        <v>176006</v>
      </c>
      <c r="W78" s="21">
        <v>179666</v>
      </c>
      <c r="X78" s="21"/>
      <c r="Y78" s="20"/>
      <c r="Z78" s="23">
        <v>201602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175692</v>
      </c>
      <c r="C82" s="19"/>
      <c r="D82" s="20">
        <v>1249404</v>
      </c>
      <c r="E82" s="21">
        <v>201602</v>
      </c>
      <c r="F82" s="21">
        <v>5482</v>
      </c>
      <c r="G82" s="21">
        <v>13705</v>
      </c>
      <c r="H82" s="21">
        <v>21928</v>
      </c>
      <c r="I82" s="21">
        <v>41115</v>
      </c>
      <c r="J82" s="21">
        <v>13705</v>
      </c>
      <c r="K82" s="21">
        <v>63625</v>
      </c>
      <c r="L82" s="21">
        <v>21928</v>
      </c>
      <c r="M82" s="21">
        <v>99258</v>
      </c>
      <c r="N82" s="21">
        <v>24669</v>
      </c>
      <c r="O82" s="21">
        <v>5482</v>
      </c>
      <c r="P82" s="21">
        <v>5482</v>
      </c>
      <c r="Q82" s="21">
        <v>35633</v>
      </c>
      <c r="R82" s="21"/>
      <c r="S82" s="21"/>
      <c r="T82" s="21"/>
      <c r="U82" s="21"/>
      <c r="V82" s="21">
        <v>176006</v>
      </c>
      <c r="W82" s="21">
        <v>179666</v>
      </c>
      <c r="X82" s="21"/>
      <c r="Y82" s="20"/>
      <c r="Z82" s="23">
        <v>201602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190216</v>
      </c>
      <c r="C84" s="28"/>
      <c r="D84" s="29">
        <v>138000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149383747</v>
      </c>
      <c r="D5" s="153">
        <f>SUM(D6:D8)</f>
        <v>0</v>
      </c>
      <c r="E5" s="154">
        <f t="shared" si="0"/>
        <v>154670995</v>
      </c>
      <c r="F5" s="100">
        <f t="shared" si="0"/>
        <v>154670995</v>
      </c>
      <c r="G5" s="100">
        <f t="shared" si="0"/>
        <v>52977103</v>
      </c>
      <c r="H5" s="100">
        <f t="shared" si="0"/>
        <v>2521009</v>
      </c>
      <c r="I5" s="100">
        <f t="shared" si="0"/>
        <v>2039834</v>
      </c>
      <c r="J5" s="100">
        <f t="shared" si="0"/>
        <v>57537946</v>
      </c>
      <c r="K5" s="100">
        <f t="shared" si="0"/>
        <v>2133051</v>
      </c>
      <c r="L5" s="100">
        <f t="shared" si="0"/>
        <v>2562435</v>
      </c>
      <c r="M5" s="100">
        <f t="shared" si="0"/>
        <v>35270822</v>
      </c>
      <c r="N5" s="100">
        <f t="shared" si="0"/>
        <v>39966308</v>
      </c>
      <c r="O5" s="100">
        <f t="shared" si="0"/>
        <v>2616208</v>
      </c>
      <c r="P5" s="100">
        <f t="shared" si="0"/>
        <v>8214079</v>
      </c>
      <c r="Q5" s="100">
        <f t="shared" si="0"/>
        <v>32400228</v>
      </c>
      <c r="R5" s="100">
        <f t="shared" si="0"/>
        <v>43230515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140734769</v>
      </c>
      <c r="X5" s="100">
        <f t="shared" si="0"/>
        <v>111380250</v>
      </c>
      <c r="Y5" s="100">
        <f t="shared" si="0"/>
        <v>29354519</v>
      </c>
      <c r="Z5" s="137">
        <f>+IF(X5&lt;&gt;0,+(Y5/X5)*100,0)</f>
        <v>26.35522814861701</v>
      </c>
      <c r="AA5" s="153">
        <f>SUM(AA6:AA8)</f>
        <v>154670995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149383747</v>
      </c>
      <c r="D7" s="157"/>
      <c r="E7" s="158">
        <v>154670995</v>
      </c>
      <c r="F7" s="159">
        <v>154670995</v>
      </c>
      <c r="G7" s="159">
        <v>52977103</v>
      </c>
      <c r="H7" s="159">
        <v>2521009</v>
      </c>
      <c r="I7" s="159">
        <v>2039834</v>
      </c>
      <c r="J7" s="159">
        <v>57537946</v>
      </c>
      <c r="K7" s="159">
        <v>2133051</v>
      </c>
      <c r="L7" s="159">
        <v>2562435</v>
      </c>
      <c r="M7" s="159">
        <v>35270822</v>
      </c>
      <c r="N7" s="159">
        <v>39966308</v>
      </c>
      <c r="O7" s="159">
        <v>2616208</v>
      </c>
      <c r="P7" s="159">
        <v>8214079</v>
      </c>
      <c r="Q7" s="159">
        <v>32400228</v>
      </c>
      <c r="R7" s="159">
        <v>43230515</v>
      </c>
      <c r="S7" s="159"/>
      <c r="T7" s="159"/>
      <c r="U7" s="159"/>
      <c r="V7" s="159"/>
      <c r="W7" s="159">
        <v>140734769</v>
      </c>
      <c r="X7" s="159">
        <v>111380250</v>
      </c>
      <c r="Y7" s="159">
        <v>29354519</v>
      </c>
      <c r="Z7" s="141">
        <v>26.36</v>
      </c>
      <c r="AA7" s="157">
        <v>154670995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7846621</v>
      </c>
      <c r="D9" s="153">
        <f>SUM(D10:D14)</f>
        <v>0</v>
      </c>
      <c r="E9" s="154">
        <f t="shared" si="1"/>
        <v>7589620</v>
      </c>
      <c r="F9" s="100">
        <f t="shared" si="1"/>
        <v>7589620</v>
      </c>
      <c r="G9" s="100">
        <f t="shared" si="1"/>
        <v>403252</v>
      </c>
      <c r="H9" s="100">
        <f t="shared" si="1"/>
        <v>381768</v>
      </c>
      <c r="I9" s="100">
        <f t="shared" si="1"/>
        <v>342258</v>
      </c>
      <c r="J9" s="100">
        <f t="shared" si="1"/>
        <v>1127278</v>
      </c>
      <c r="K9" s="100">
        <f t="shared" si="1"/>
        <v>935133</v>
      </c>
      <c r="L9" s="100">
        <f t="shared" si="1"/>
        <v>616587</v>
      </c>
      <c r="M9" s="100">
        <f t="shared" si="1"/>
        <v>603471</v>
      </c>
      <c r="N9" s="100">
        <f t="shared" si="1"/>
        <v>2155191</v>
      </c>
      <c r="O9" s="100">
        <f t="shared" si="1"/>
        <v>299363</v>
      </c>
      <c r="P9" s="100">
        <f t="shared" si="1"/>
        <v>179132</v>
      </c>
      <c r="Q9" s="100">
        <f t="shared" si="1"/>
        <v>286219</v>
      </c>
      <c r="R9" s="100">
        <f t="shared" si="1"/>
        <v>764714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4047183</v>
      </c>
      <c r="X9" s="100">
        <f t="shared" si="1"/>
        <v>5875497</v>
      </c>
      <c r="Y9" s="100">
        <f t="shared" si="1"/>
        <v>-1828314</v>
      </c>
      <c r="Z9" s="137">
        <f>+IF(X9&lt;&gt;0,+(Y9/X9)*100,0)</f>
        <v>-31.11760588083017</v>
      </c>
      <c r="AA9" s="153">
        <f>SUM(AA10:AA14)</f>
        <v>7589620</v>
      </c>
    </row>
    <row r="10" spans="1:27" ht="12.75">
      <c r="A10" s="138" t="s">
        <v>79</v>
      </c>
      <c r="B10" s="136"/>
      <c r="C10" s="155">
        <v>1971721</v>
      </c>
      <c r="D10" s="155"/>
      <c r="E10" s="156">
        <v>1592000</v>
      </c>
      <c r="F10" s="60">
        <v>1592000</v>
      </c>
      <c r="G10" s="60">
        <v>18172</v>
      </c>
      <c r="H10" s="60">
        <v>18498</v>
      </c>
      <c r="I10" s="60">
        <v>19348</v>
      </c>
      <c r="J10" s="60">
        <v>56018</v>
      </c>
      <c r="K10" s="60">
        <v>526353</v>
      </c>
      <c r="L10" s="60">
        <v>128787</v>
      </c>
      <c r="M10" s="60">
        <v>219141</v>
      </c>
      <c r="N10" s="60">
        <v>874281</v>
      </c>
      <c r="O10" s="60">
        <v>3893</v>
      </c>
      <c r="P10" s="60">
        <v>14162</v>
      </c>
      <c r="Q10" s="60">
        <v>17639</v>
      </c>
      <c r="R10" s="60">
        <v>35694</v>
      </c>
      <c r="S10" s="60"/>
      <c r="T10" s="60"/>
      <c r="U10" s="60"/>
      <c r="V10" s="60"/>
      <c r="W10" s="60">
        <v>965993</v>
      </c>
      <c r="X10" s="60">
        <v>1377000</v>
      </c>
      <c r="Y10" s="60">
        <v>-411007</v>
      </c>
      <c r="Z10" s="140">
        <v>-29.85</v>
      </c>
      <c r="AA10" s="155">
        <v>1592000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5874900</v>
      </c>
      <c r="D12" s="155"/>
      <c r="E12" s="156">
        <v>5997620</v>
      </c>
      <c r="F12" s="60">
        <v>5997620</v>
      </c>
      <c r="G12" s="60">
        <v>385080</v>
      </c>
      <c r="H12" s="60">
        <v>363270</v>
      </c>
      <c r="I12" s="60">
        <v>322910</v>
      </c>
      <c r="J12" s="60">
        <v>1071260</v>
      </c>
      <c r="K12" s="60">
        <v>408780</v>
      </c>
      <c r="L12" s="60">
        <v>487800</v>
      </c>
      <c r="M12" s="60">
        <v>384330</v>
      </c>
      <c r="N12" s="60">
        <v>1280910</v>
      </c>
      <c r="O12" s="60">
        <v>295470</v>
      </c>
      <c r="P12" s="60">
        <v>164970</v>
      </c>
      <c r="Q12" s="60">
        <v>268580</v>
      </c>
      <c r="R12" s="60">
        <v>729020</v>
      </c>
      <c r="S12" s="60"/>
      <c r="T12" s="60"/>
      <c r="U12" s="60"/>
      <c r="V12" s="60"/>
      <c r="W12" s="60">
        <v>3081190</v>
      </c>
      <c r="X12" s="60">
        <v>4498497</v>
      </c>
      <c r="Y12" s="60">
        <v>-1417307</v>
      </c>
      <c r="Z12" s="140">
        <v>-31.51</v>
      </c>
      <c r="AA12" s="155">
        <v>5997620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56668853</v>
      </c>
      <c r="D15" s="153">
        <f>SUM(D16:D18)</f>
        <v>0</v>
      </c>
      <c r="E15" s="154">
        <f t="shared" si="2"/>
        <v>53325000</v>
      </c>
      <c r="F15" s="100">
        <f t="shared" si="2"/>
        <v>53325000</v>
      </c>
      <c r="G15" s="100">
        <f t="shared" si="2"/>
        <v>1229933</v>
      </c>
      <c r="H15" s="100">
        <f t="shared" si="2"/>
        <v>1648516</v>
      </c>
      <c r="I15" s="100">
        <f t="shared" si="2"/>
        <v>6584437</v>
      </c>
      <c r="J15" s="100">
        <f t="shared" si="2"/>
        <v>9462886</v>
      </c>
      <c r="K15" s="100">
        <f t="shared" si="2"/>
        <v>1806934</v>
      </c>
      <c r="L15" s="100">
        <f t="shared" si="2"/>
        <v>890722</v>
      </c>
      <c r="M15" s="100">
        <f t="shared" si="2"/>
        <v>12428209</v>
      </c>
      <c r="N15" s="100">
        <f t="shared" si="2"/>
        <v>15125865</v>
      </c>
      <c r="O15" s="100">
        <f t="shared" si="2"/>
        <v>0</v>
      </c>
      <c r="P15" s="100">
        <f t="shared" si="2"/>
        <v>683000</v>
      </c>
      <c r="Q15" s="100">
        <f t="shared" si="2"/>
        <v>5125000</v>
      </c>
      <c r="R15" s="100">
        <f t="shared" si="2"/>
        <v>5808000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30396751</v>
      </c>
      <c r="X15" s="100">
        <f t="shared" si="2"/>
        <v>41701500</v>
      </c>
      <c r="Y15" s="100">
        <f t="shared" si="2"/>
        <v>-11304749</v>
      </c>
      <c r="Z15" s="137">
        <f>+IF(X15&lt;&gt;0,+(Y15/X15)*100,0)</f>
        <v>-27.10873469779265</v>
      </c>
      <c r="AA15" s="153">
        <f>SUM(AA16:AA18)</f>
        <v>53325000</v>
      </c>
    </row>
    <row r="16" spans="1:27" ht="12.75">
      <c r="A16" s="138" t="s">
        <v>85</v>
      </c>
      <c r="B16" s="136"/>
      <c r="C16" s="155">
        <v>56668853</v>
      </c>
      <c r="D16" s="155"/>
      <c r="E16" s="156">
        <v>53325000</v>
      </c>
      <c r="F16" s="60">
        <v>53325000</v>
      </c>
      <c r="G16" s="60">
        <v>1229933</v>
      </c>
      <c r="H16" s="60">
        <v>1648516</v>
      </c>
      <c r="I16" s="60">
        <v>6584437</v>
      </c>
      <c r="J16" s="60">
        <v>9462886</v>
      </c>
      <c r="K16" s="60">
        <v>1806934</v>
      </c>
      <c r="L16" s="60">
        <v>890722</v>
      </c>
      <c r="M16" s="60">
        <v>12428209</v>
      </c>
      <c r="N16" s="60">
        <v>15125865</v>
      </c>
      <c r="O16" s="60"/>
      <c r="P16" s="60">
        <v>683000</v>
      </c>
      <c r="Q16" s="60">
        <v>5125000</v>
      </c>
      <c r="R16" s="60">
        <v>5808000</v>
      </c>
      <c r="S16" s="60"/>
      <c r="T16" s="60"/>
      <c r="U16" s="60"/>
      <c r="V16" s="60"/>
      <c r="W16" s="60">
        <v>30396751</v>
      </c>
      <c r="X16" s="60">
        <v>41701500</v>
      </c>
      <c r="Y16" s="60">
        <v>-11304749</v>
      </c>
      <c r="Z16" s="140">
        <v>-27.11</v>
      </c>
      <c r="AA16" s="155">
        <v>53325000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1922160</v>
      </c>
      <c r="F19" s="100">
        <f t="shared" si="3"/>
        <v>1922160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1922160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1922160</v>
      </c>
      <c r="F23" s="60">
        <v>1922160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>
        <v>1922160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213899221</v>
      </c>
      <c r="D25" s="168">
        <f>+D5+D9+D15+D19+D24</f>
        <v>0</v>
      </c>
      <c r="E25" s="169">
        <f t="shared" si="4"/>
        <v>217507775</v>
      </c>
      <c r="F25" s="73">
        <f t="shared" si="4"/>
        <v>217507775</v>
      </c>
      <c r="G25" s="73">
        <f t="shared" si="4"/>
        <v>54610288</v>
      </c>
      <c r="H25" s="73">
        <f t="shared" si="4"/>
        <v>4551293</v>
      </c>
      <c r="I25" s="73">
        <f t="shared" si="4"/>
        <v>8966529</v>
      </c>
      <c r="J25" s="73">
        <f t="shared" si="4"/>
        <v>68128110</v>
      </c>
      <c r="K25" s="73">
        <f t="shared" si="4"/>
        <v>4875118</v>
      </c>
      <c r="L25" s="73">
        <f t="shared" si="4"/>
        <v>4069744</v>
      </c>
      <c r="M25" s="73">
        <f t="shared" si="4"/>
        <v>48302502</v>
      </c>
      <c r="N25" s="73">
        <f t="shared" si="4"/>
        <v>57247364</v>
      </c>
      <c r="O25" s="73">
        <f t="shared" si="4"/>
        <v>2915571</v>
      </c>
      <c r="P25" s="73">
        <f t="shared" si="4"/>
        <v>9076211</v>
      </c>
      <c r="Q25" s="73">
        <f t="shared" si="4"/>
        <v>37811447</v>
      </c>
      <c r="R25" s="73">
        <f t="shared" si="4"/>
        <v>49803229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175178703</v>
      </c>
      <c r="X25" s="73">
        <f t="shared" si="4"/>
        <v>158957247</v>
      </c>
      <c r="Y25" s="73">
        <f t="shared" si="4"/>
        <v>16221456</v>
      </c>
      <c r="Z25" s="170">
        <f>+IF(X25&lt;&gt;0,+(Y25/X25)*100,0)</f>
        <v>10.204917552453585</v>
      </c>
      <c r="AA25" s="168">
        <f>+AA5+AA9+AA15+AA19+AA24</f>
        <v>217507775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104437824</v>
      </c>
      <c r="D28" s="153">
        <f>SUM(D29:D31)</f>
        <v>0</v>
      </c>
      <c r="E28" s="154">
        <f t="shared" si="5"/>
        <v>125198173</v>
      </c>
      <c r="F28" s="100">
        <f t="shared" si="5"/>
        <v>125198173</v>
      </c>
      <c r="G28" s="100">
        <f t="shared" si="5"/>
        <v>9710262</v>
      </c>
      <c r="H28" s="100">
        <f t="shared" si="5"/>
        <v>4267568</v>
      </c>
      <c r="I28" s="100">
        <f t="shared" si="5"/>
        <v>5620015</v>
      </c>
      <c r="J28" s="100">
        <f t="shared" si="5"/>
        <v>19597845</v>
      </c>
      <c r="K28" s="100">
        <f t="shared" si="5"/>
        <v>8239175</v>
      </c>
      <c r="L28" s="100">
        <f t="shared" si="5"/>
        <v>7427101</v>
      </c>
      <c r="M28" s="100">
        <f t="shared" si="5"/>
        <v>14486490</v>
      </c>
      <c r="N28" s="100">
        <f t="shared" si="5"/>
        <v>30152766</v>
      </c>
      <c r="O28" s="100">
        <f t="shared" si="5"/>
        <v>4670829</v>
      </c>
      <c r="P28" s="100">
        <f t="shared" si="5"/>
        <v>5392047</v>
      </c>
      <c r="Q28" s="100">
        <f t="shared" si="5"/>
        <v>3378897</v>
      </c>
      <c r="R28" s="100">
        <f t="shared" si="5"/>
        <v>13441773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63192384</v>
      </c>
      <c r="X28" s="100">
        <f t="shared" si="5"/>
        <v>93695247</v>
      </c>
      <c r="Y28" s="100">
        <f t="shared" si="5"/>
        <v>-30502863</v>
      </c>
      <c r="Z28" s="137">
        <f>+IF(X28&lt;&gt;0,+(Y28/X28)*100,0)</f>
        <v>-32.55540059572072</v>
      </c>
      <c r="AA28" s="153">
        <f>SUM(AA29:AA31)</f>
        <v>125198173</v>
      </c>
    </row>
    <row r="29" spans="1:27" ht="12.75">
      <c r="A29" s="138" t="s">
        <v>75</v>
      </c>
      <c r="B29" s="136"/>
      <c r="C29" s="155">
        <v>53468043</v>
      </c>
      <c r="D29" s="155"/>
      <c r="E29" s="156">
        <v>55987498</v>
      </c>
      <c r="F29" s="60">
        <v>55987498</v>
      </c>
      <c r="G29" s="60">
        <v>6587700</v>
      </c>
      <c r="H29" s="60">
        <v>2897183</v>
      </c>
      <c r="I29" s="60">
        <v>3295972</v>
      </c>
      <c r="J29" s="60">
        <v>12780855</v>
      </c>
      <c r="K29" s="60">
        <v>4418969</v>
      </c>
      <c r="L29" s="60">
        <v>4878861</v>
      </c>
      <c r="M29" s="60">
        <v>11507146</v>
      </c>
      <c r="N29" s="60">
        <v>20804976</v>
      </c>
      <c r="O29" s="60">
        <v>2630965</v>
      </c>
      <c r="P29" s="60">
        <v>3290538</v>
      </c>
      <c r="Q29" s="60">
        <v>2041087</v>
      </c>
      <c r="R29" s="60">
        <v>7962590</v>
      </c>
      <c r="S29" s="60"/>
      <c r="T29" s="60"/>
      <c r="U29" s="60"/>
      <c r="V29" s="60"/>
      <c r="W29" s="60">
        <v>41548421</v>
      </c>
      <c r="X29" s="60">
        <v>41787000</v>
      </c>
      <c r="Y29" s="60">
        <v>-238579</v>
      </c>
      <c r="Z29" s="140">
        <v>-0.57</v>
      </c>
      <c r="AA29" s="155">
        <v>55987498</v>
      </c>
    </row>
    <row r="30" spans="1:27" ht="12.75">
      <c r="A30" s="138" t="s">
        <v>76</v>
      </c>
      <c r="B30" s="136"/>
      <c r="C30" s="157">
        <v>37905762</v>
      </c>
      <c r="D30" s="157"/>
      <c r="E30" s="158">
        <v>51957960</v>
      </c>
      <c r="F30" s="159">
        <v>51957960</v>
      </c>
      <c r="G30" s="159">
        <v>1548134</v>
      </c>
      <c r="H30" s="159">
        <v>695448</v>
      </c>
      <c r="I30" s="159">
        <v>1320314</v>
      </c>
      <c r="J30" s="159">
        <v>3563896</v>
      </c>
      <c r="K30" s="159">
        <v>1995650</v>
      </c>
      <c r="L30" s="159">
        <v>1142278</v>
      </c>
      <c r="M30" s="159">
        <v>1159149</v>
      </c>
      <c r="N30" s="159">
        <v>4297077</v>
      </c>
      <c r="O30" s="159">
        <v>976730</v>
      </c>
      <c r="P30" s="159">
        <v>935748</v>
      </c>
      <c r="Q30" s="159">
        <v>590101</v>
      </c>
      <c r="R30" s="159">
        <v>2502579</v>
      </c>
      <c r="S30" s="159"/>
      <c r="T30" s="159"/>
      <c r="U30" s="159"/>
      <c r="V30" s="159"/>
      <c r="W30" s="159">
        <v>10363552</v>
      </c>
      <c r="X30" s="159">
        <v>38968497</v>
      </c>
      <c r="Y30" s="159">
        <v>-28604945</v>
      </c>
      <c r="Z30" s="141">
        <v>-73.41</v>
      </c>
      <c r="AA30" s="157">
        <v>51957960</v>
      </c>
    </row>
    <row r="31" spans="1:27" ht="12.75">
      <c r="A31" s="138" t="s">
        <v>77</v>
      </c>
      <c r="B31" s="136"/>
      <c r="C31" s="155">
        <v>13064019</v>
      </c>
      <c r="D31" s="155"/>
      <c r="E31" s="156">
        <v>17252715</v>
      </c>
      <c r="F31" s="60">
        <v>17252715</v>
      </c>
      <c r="G31" s="60">
        <v>1574428</v>
      </c>
      <c r="H31" s="60">
        <v>674937</v>
      </c>
      <c r="I31" s="60">
        <v>1003729</v>
      </c>
      <c r="J31" s="60">
        <v>3253094</v>
      </c>
      <c r="K31" s="60">
        <v>1824556</v>
      </c>
      <c r="L31" s="60">
        <v>1405962</v>
      </c>
      <c r="M31" s="60">
        <v>1820195</v>
      </c>
      <c r="N31" s="60">
        <v>5050713</v>
      </c>
      <c r="O31" s="60">
        <v>1063134</v>
      </c>
      <c r="P31" s="60">
        <v>1165761</v>
      </c>
      <c r="Q31" s="60">
        <v>747709</v>
      </c>
      <c r="R31" s="60">
        <v>2976604</v>
      </c>
      <c r="S31" s="60"/>
      <c r="T31" s="60"/>
      <c r="U31" s="60"/>
      <c r="V31" s="60"/>
      <c r="W31" s="60">
        <v>11280411</v>
      </c>
      <c r="X31" s="60">
        <v>12939750</v>
      </c>
      <c r="Y31" s="60">
        <v>-1659339</v>
      </c>
      <c r="Z31" s="140">
        <v>-12.82</v>
      </c>
      <c r="AA31" s="155">
        <v>17252715</v>
      </c>
    </row>
    <row r="32" spans="1:27" ht="12.75">
      <c r="A32" s="135" t="s">
        <v>78</v>
      </c>
      <c r="B32" s="136"/>
      <c r="C32" s="153">
        <f aca="true" t="shared" si="6" ref="C32:Y32">SUM(C33:C37)</f>
        <v>33643428</v>
      </c>
      <c r="D32" s="153">
        <f>SUM(D33:D37)</f>
        <v>0</v>
      </c>
      <c r="E32" s="154">
        <f t="shared" si="6"/>
        <v>36980863</v>
      </c>
      <c r="F32" s="100">
        <f t="shared" si="6"/>
        <v>36980863</v>
      </c>
      <c r="G32" s="100">
        <f t="shared" si="6"/>
        <v>3893292</v>
      </c>
      <c r="H32" s="100">
        <f t="shared" si="6"/>
        <v>2552242</v>
      </c>
      <c r="I32" s="100">
        <f t="shared" si="6"/>
        <v>1868448</v>
      </c>
      <c r="J32" s="100">
        <f t="shared" si="6"/>
        <v>8313982</v>
      </c>
      <c r="K32" s="100">
        <f t="shared" si="6"/>
        <v>2320506</v>
      </c>
      <c r="L32" s="100">
        <f t="shared" si="6"/>
        <v>2929106</v>
      </c>
      <c r="M32" s="100">
        <f t="shared" si="6"/>
        <v>607706</v>
      </c>
      <c r="N32" s="100">
        <f t="shared" si="6"/>
        <v>5857318</v>
      </c>
      <c r="O32" s="100">
        <f t="shared" si="6"/>
        <v>2405051</v>
      </c>
      <c r="P32" s="100">
        <f t="shared" si="6"/>
        <v>2147321</v>
      </c>
      <c r="Q32" s="100">
        <f t="shared" si="6"/>
        <v>1867288</v>
      </c>
      <c r="R32" s="100">
        <f t="shared" si="6"/>
        <v>6419660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20590960</v>
      </c>
      <c r="X32" s="100">
        <f t="shared" si="6"/>
        <v>27735003</v>
      </c>
      <c r="Y32" s="100">
        <f t="shared" si="6"/>
        <v>-7144043</v>
      </c>
      <c r="Z32" s="137">
        <f>+IF(X32&lt;&gt;0,+(Y32/X32)*100,0)</f>
        <v>-25.75821967641395</v>
      </c>
      <c r="AA32" s="153">
        <f>SUM(AA33:AA37)</f>
        <v>36980863</v>
      </c>
    </row>
    <row r="33" spans="1:27" ht="12.75">
      <c r="A33" s="138" t="s">
        <v>79</v>
      </c>
      <c r="B33" s="136"/>
      <c r="C33" s="155">
        <v>25640521</v>
      </c>
      <c r="D33" s="155"/>
      <c r="E33" s="156">
        <v>26157923</v>
      </c>
      <c r="F33" s="60">
        <v>26157923</v>
      </c>
      <c r="G33" s="60">
        <v>3291692</v>
      </c>
      <c r="H33" s="60">
        <v>1780581</v>
      </c>
      <c r="I33" s="60">
        <v>1286293</v>
      </c>
      <c r="J33" s="60">
        <v>6358566</v>
      </c>
      <c r="K33" s="60">
        <v>1488675</v>
      </c>
      <c r="L33" s="60">
        <v>2088067</v>
      </c>
      <c r="M33" s="60">
        <v>-987748</v>
      </c>
      <c r="N33" s="60">
        <v>2588994</v>
      </c>
      <c r="O33" s="60">
        <v>1503610</v>
      </c>
      <c r="P33" s="60">
        <v>1341588</v>
      </c>
      <c r="Q33" s="60">
        <v>1294343</v>
      </c>
      <c r="R33" s="60">
        <v>4139541</v>
      </c>
      <c r="S33" s="60"/>
      <c r="T33" s="60"/>
      <c r="U33" s="60"/>
      <c r="V33" s="60"/>
      <c r="W33" s="60">
        <v>13087101</v>
      </c>
      <c r="X33" s="60">
        <v>19617750</v>
      </c>
      <c r="Y33" s="60">
        <v>-6530649</v>
      </c>
      <c r="Z33" s="140">
        <v>-33.29</v>
      </c>
      <c r="AA33" s="155">
        <v>26157923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8002907</v>
      </c>
      <c r="D35" s="155"/>
      <c r="E35" s="156">
        <v>10822940</v>
      </c>
      <c r="F35" s="60">
        <v>10822940</v>
      </c>
      <c r="G35" s="60">
        <v>601600</v>
      </c>
      <c r="H35" s="60">
        <v>771661</v>
      </c>
      <c r="I35" s="60">
        <v>582155</v>
      </c>
      <c r="J35" s="60">
        <v>1955416</v>
      </c>
      <c r="K35" s="60">
        <v>831831</v>
      </c>
      <c r="L35" s="60">
        <v>841039</v>
      </c>
      <c r="M35" s="60">
        <v>1595454</v>
      </c>
      <c r="N35" s="60">
        <v>3268324</v>
      </c>
      <c r="O35" s="60">
        <v>901441</v>
      </c>
      <c r="P35" s="60">
        <v>805733</v>
      </c>
      <c r="Q35" s="60">
        <v>572945</v>
      </c>
      <c r="R35" s="60">
        <v>2280119</v>
      </c>
      <c r="S35" s="60"/>
      <c r="T35" s="60"/>
      <c r="U35" s="60"/>
      <c r="V35" s="60"/>
      <c r="W35" s="60">
        <v>7503859</v>
      </c>
      <c r="X35" s="60">
        <v>8117253</v>
      </c>
      <c r="Y35" s="60">
        <v>-613394</v>
      </c>
      <c r="Z35" s="140">
        <v>-7.56</v>
      </c>
      <c r="AA35" s="155">
        <v>10822940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46317351</v>
      </c>
      <c r="D38" s="153">
        <f>SUM(D39:D41)</f>
        <v>0</v>
      </c>
      <c r="E38" s="154">
        <f t="shared" si="7"/>
        <v>43136843</v>
      </c>
      <c r="F38" s="100">
        <f t="shared" si="7"/>
        <v>43136843</v>
      </c>
      <c r="G38" s="100">
        <f t="shared" si="7"/>
        <v>3148572</v>
      </c>
      <c r="H38" s="100">
        <f t="shared" si="7"/>
        <v>2736740</v>
      </c>
      <c r="I38" s="100">
        <f t="shared" si="7"/>
        <v>2172101</v>
      </c>
      <c r="J38" s="100">
        <f t="shared" si="7"/>
        <v>8057413</v>
      </c>
      <c r="K38" s="100">
        <f t="shared" si="7"/>
        <v>2278195</v>
      </c>
      <c r="L38" s="100">
        <f t="shared" si="7"/>
        <v>1595603</v>
      </c>
      <c r="M38" s="100">
        <f t="shared" si="7"/>
        <v>4532122</v>
      </c>
      <c r="N38" s="100">
        <f t="shared" si="7"/>
        <v>8405920</v>
      </c>
      <c r="O38" s="100">
        <f t="shared" si="7"/>
        <v>4717226</v>
      </c>
      <c r="P38" s="100">
        <f t="shared" si="7"/>
        <v>1477902</v>
      </c>
      <c r="Q38" s="100">
        <f t="shared" si="7"/>
        <v>858564</v>
      </c>
      <c r="R38" s="100">
        <f t="shared" si="7"/>
        <v>7053692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23517025</v>
      </c>
      <c r="X38" s="100">
        <f t="shared" si="7"/>
        <v>37231497</v>
      </c>
      <c r="Y38" s="100">
        <f t="shared" si="7"/>
        <v>-13714472</v>
      </c>
      <c r="Z38" s="137">
        <f>+IF(X38&lt;&gt;0,+(Y38/X38)*100,0)</f>
        <v>-36.835671689483775</v>
      </c>
      <c r="AA38" s="153">
        <f>SUM(AA39:AA41)</f>
        <v>43136843</v>
      </c>
    </row>
    <row r="39" spans="1:27" ht="12.75">
      <c r="A39" s="138" t="s">
        <v>85</v>
      </c>
      <c r="B39" s="136"/>
      <c r="C39" s="155">
        <v>46317351</v>
      </c>
      <c r="D39" s="155"/>
      <c r="E39" s="156">
        <v>43136843</v>
      </c>
      <c r="F39" s="60">
        <v>43136843</v>
      </c>
      <c r="G39" s="60">
        <v>3148572</v>
      </c>
      <c r="H39" s="60">
        <v>2736740</v>
      </c>
      <c r="I39" s="60">
        <v>2172101</v>
      </c>
      <c r="J39" s="60">
        <v>8057413</v>
      </c>
      <c r="K39" s="60">
        <v>2278195</v>
      </c>
      <c r="L39" s="60">
        <v>1595603</v>
      </c>
      <c r="M39" s="60">
        <v>4532122</v>
      </c>
      <c r="N39" s="60">
        <v>8405920</v>
      </c>
      <c r="O39" s="60">
        <v>4717226</v>
      </c>
      <c r="P39" s="60">
        <v>1477902</v>
      </c>
      <c r="Q39" s="60">
        <v>858564</v>
      </c>
      <c r="R39" s="60">
        <v>7053692</v>
      </c>
      <c r="S39" s="60"/>
      <c r="T39" s="60"/>
      <c r="U39" s="60"/>
      <c r="V39" s="60"/>
      <c r="W39" s="60">
        <v>23517025</v>
      </c>
      <c r="X39" s="60">
        <v>37231497</v>
      </c>
      <c r="Y39" s="60">
        <v>-13714472</v>
      </c>
      <c r="Z39" s="140">
        <v>-36.84</v>
      </c>
      <c r="AA39" s="155">
        <v>43136843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6235000</v>
      </c>
      <c r="F47" s="100">
        <v>6235000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6235000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184398603</v>
      </c>
      <c r="D48" s="168">
        <f>+D28+D32+D38+D42+D47</f>
        <v>0</v>
      </c>
      <c r="E48" s="169">
        <f t="shared" si="9"/>
        <v>211550879</v>
      </c>
      <c r="F48" s="73">
        <f t="shared" si="9"/>
        <v>211550879</v>
      </c>
      <c r="G48" s="73">
        <f t="shared" si="9"/>
        <v>16752126</v>
      </c>
      <c r="H48" s="73">
        <f t="shared" si="9"/>
        <v>9556550</v>
      </c>
      <c r="I48" s="73">
        <f t="shared" si="9"/>
        <v>9660564</v>
      </c>
      <c r="J48" s="73">
        <f t="shared" si="9"/>
        <v>35969240</v>
      </c>
      <c r="K48" s="73">
        <f t="shared" si="9"/>
        <v>12837876</v>
      </c>
      <c r="L48" s="73">
        <f t="shared" si="9"/>
        <v>11951810</v>
      </c>
      <c r="M48" s="73">
        <f t="shared" si="9"/>
        <v>19626318</v>
      </c>
      <c r="N48" s="73">
        <f t="shared" si="9"/>
        <v>44416004</v>
      </c>
      <c r="O48" s="73">
        <f t="shared" si="9"/>
        <v>11793106</v>
      </c>
      <c r="P48" s="73">
        <f t="shared" si="9"/>
        <v>9017270</v>
      </c>
      <c r="Q48" s="73">
        <f t="shared" si="9"/>
        <v>6104749</v>
      </c>
      <c r="R48" s="73">
        <f t="shared" si="9"/>
        <v>26915125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107300369</v>
      </c>
      <c r="X48" s="73">
        <f t="shared" si="9"/>
        <v>158661747</v>
      </c>
      <c r="Y48" s="73">
        <f t="shared" si="9"/>
        <v>-51361378</v>
      </c>
      <c r="Z48" s="170">
        <f>+IF(X48&lt;&gt;0,+(Y48/X48)*100,0)</f>
        <v>-32.371620110800876</v>
      </c>
      <c r="AA48" s="168">
        <f>+AA28+AA32+AA38+AA42+AA47</f>
        <v>211550879</v>
      </c>
    </row>
    <row r="49" spans="1:27" ht="12.75">
      <c r="A49" s="148" t="s">
        <v>49</v>
      </c>
      <c r="B49" s="149"/>
      <c r="C49" s="171">
        <f aca="true" t="shared" si="10" ref="C49:Y49">+C25-C48</f>
        <v>29500618</v>
      </c>
      <c r="D49" s="171">
        <f>+D25-D48</f>
        <v>0</v>
      </c>
      <c r="E49" s="172">
        <f t="shared" si="10"/>
        <v>5956896</v>
      </c>
      <c r="F49" s="173">
        <f t="shared" si="10"/>
        <v>5956896</v>
      </c>
      <c r="G49" s="173">
        <f t="shared" si="10"/>
        <v>37858162</v>
      </c>
      <c r="H49" s="173">
        <f t="shared" si="10"/>
        <v>-5005257</v>
      </c>
      <c r="I49" s="173">
        <f t="shared" si="10"/>
        <v>-694035</v>
      </c>
      <c r="J49" s="173">
        <f t="shared" si="10"/>
        <v>32158870</v>
      </c>
      <c r="K49" s="173">
        <f t="shared" si="10"/>
        <v>-7962758</v>
      </c>
      <c r="L49" s="173">
        <f t="shared" si="10"/>
        <v>-7882066</v>
      </c>
      <c r="M49" s="173">
        <f t="shared" si="10"/>
        <v>28676184</v>
      </c>
      <c r="N49" s="173">
        <f t="shared" si="10"/>
        <v>12831360</v>
      </c>
      <c r="O49" s="173">
        <f t="shared" si="10"/>
        <v>-8877535</v>
      </c>
      <c r="P49" s="173">
        <f t="shared" si="10"/>
        <v>58941</v>
      </c>
      <c r="Q49" s="173">
        <f t="shared" si="10"/>
        <v>31706698</v>
      </c>
      <c r="R49" s="173">
        <f t="shared" si="10"/>
        <v>22888104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67878334</v>
      </c>
      <c r="X49" s="173">
        <f>IF(F25=F48,0,X25-X48)</f>
        <v>295500</v>
      </c>
      <c r="Y49" s="173">
        <f t="shared" si="10"/>
        <v>67582834</v>
      </c>
      <c r="Z49" s="174">
        <f>+IF(X49&lt;&gt;0,+(Y49/X49)*100,0)</f>
        <v>22870.671404399323</v>
      </c>
      <c r="AA49" s="171">
        <f>+AA25-AA48</f>
        <v>5956896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17183838</v>
      </c>
      <c r="D5" s="155">
        <v>0</v>
      </c>
      <c r="E5" s="156">
        <v>21434000</v>
      </c>
      <c r="F5" s="60">
        <v>21434000</v>
      </c>
      <c r="G5" s="60">
        <v>1521653</v>
      </c>
      <c r="H5" s="60">
        <v>1521653</v>
      </c>
      <c r="I5" s="60">
        <v>1567654</v>
      </c>
      <c r="J5" s="60">
        <v>4610960</v>
      </c>
      <c r="K5" s="60">
        <v>1567612</v>
      </c>
      <c r="L5" s="60">
        <v>1567612</v>
      </c>
      <c r="M5" s="60">
        <v>1567612</v>
      </c>
      <c r="N5" s="60">
        <v>4702836</v>
      </c>
      <c r="O5" s="60">
        <v>1567612</v>
      </c>
      <c r="P5" s="60">
        <v>1567612</v>
      </c>
      <c r="Q5" s="60">
        <v>1567612</v>
      </c>
      <c r="R5" s="60">
        <v>4702836</v>
      </c>
      <c r="S5" s="60">
        <v>0</v>
      </c>
      <c r="T5" s="60">
        <v>0</v>
      </c>
      <c r="U5" s="60">
        <v>0</v>
      </c>
      <c r="V5" s="60">
        <v>0</v>
      </c>
      <c r="W5" s="60">
        <v>14016632</v>
      </c>
      <c r="X5" s="60">
        <v>12898503</v>
      </c>
      <c r="Y5" s="60">
        <v>1118129</v>
      </c>
      <c r="Z5" s="140">
        <v>8.67</v>
      </c>
      <c r="AA5" s="155">
        <v>21434000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1922160</v>
      </c>
      <c r="F10" s="54">
        <v>1922160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1441494</v>
      </c>
      <c r="Y10" s="54">
        <v>-1441494</v>
      </c>
      <c r="Z10" s="184">
        <v>-100</v>
      </c>
      <c r="AA10" s="130">
        <v>1922160</v>
      </c>
    </row>
    <row r="11" spans="1:27" ht="12.75">
      <c r="A11" s="183" t="s">
        <v>107</v>
      </c>
      <c r="B11" s="185"/>
      <c r="C11" s="155">
        <v>201968</v>
      </c>
      <c r="D11" s="155">
        <v>0</v>
      </c>
      <c r="E11" s="156">
        <v>0</v>
      </c>
      <c r="F11" s="60">
        <v>0</v>
      </c>
      <c r="G11" s="60">
        <v>16831</v>
      </c>
      <c r="H11" s="60">
        <v>16831</v>
      </c>
      <c r="I11" s="60">
        <v>16831</v>
      </c>
      <c r="J11" s="60">
        <v>50493</v>
      </c>
      <c r="K11" s="60">
        <v>16831</v>
      </c>
      <c r="L11" s="60">
        <v>16831</v>
      </c>
      <c r="M11" s="60">
        <v>16831</v>
      </c>
      <c r="N11" s="60">
        <v>50493</v>
      </c>
      <c r="O11" s="60">
        <v>2404</v>
      </c>
      <c r="P11" s="60">
        <v>12022</v>
      </c>
      <c r="Q11" s="60">
        <v>16831</v>
      </c>
      <c r="R11" s="60">
        <v>31257</v>
      </c>
      <c r="S11" s="60">
        <v>0</v>
      </c>
      <c r="T11" s="60">
        <v>0</v>
      </c>
      <c r="U11" s="60">
        <v>0</v>
      </c>
      <c r="V11" s="60">
        <v>0</v>
      </c>
      <c r="W11" s="60">
        <v>132243</v>
      </c>
      <c r="X11" s="60"/>
      <c r="Y11" s="60">
        <v>132243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252125</v>
      </c>
      <c r="D12" s="155">
        <v>0</v>
      </c>
      <c r="E12" s="156">
        <v>243000</v>
      </c>
      <c r="F12" s="60">
        <v>243000</v>
      </c>
      <c r="G12" s="60">
        <v>23094</v>
      </c>
      <c r="H12" s="60">
        <v>23094</v>
      </c>
      <c r="I12" s="60">
        <v>20568</v>
      </c>
      <c r="J12" s="60">
        <v>66756</v>
      </c>
      <c r="K12" s="60">
        <v>20828</v>
      </c>
      <c r="L12" s="60">
        <v>20828</v>
      </c>
      <c r="M12" s="60">
        <v>20828</v>
      </c>
      <c r="N12" s="60">
        <v>62484</v>
      </c>
      <c r="O12" s="60">
        <v>20828</v>
      </c>
      <c r="P12" s="60">
        <v>20828</v>
      </c>
      <c r="Q12" s="60">
        <v>20828</v>
      </c>
      <c r="R12" s="60">
        <v>62484</v>
      </c>
      <c r="S12" s="60">
        <v>0</v>
      </c>
      <c r="T12" s="60">
        <v>0</v>
      </c>
      <c r="U12" s="60">
        <v>0</v>
      </c>
      <c r="V12" s="60">
        <v>0</v>
      </c>
      <c r="W12" s="60">
        <v>191724</v>
      </c>
      <c r="X12" s="60">
        <v>182250</v>
      </c>
      <c r="Y12" s="60">
        <v>9474</v>
      </c>
      <c r="Z12" s="140">
        <v>5.2</v>
      </c>
      <c r="AA12" s="155">
        <v>243000</v>
      </c>
    </row>
    <row r="13" spans="1:27" ht="12.75">
      <c r="A13" s="181" t="s">
        <v>109</v>
      </c>
      <c r="B13" s="185"/>
      <c r="C13" s="155">
        <v>6958873</v>
      </c>
      <c r="D13" s="155">
        <v>0</v>
      </c>
      <c r="E13" s="156">
        <v>5942128</v>
      </c>
      <c r="F13" s="60">
        <v>5942128</v>
      </c>
      <c r="G13" s="60">
        <v>328130</v>
      </c>
      <c r="H13" s="60">
        <v>429719</v>
      </c>
      <c r="I13" s="60">
        <v>328656</v>
      </c>
      <c r="J13" s="60">
        <v>1086505</v>
      </c>
      <c r="K13" s="60">
        <v>304968</v>
      </c>
      <c r="L13" s="60">
        <v>243246</v>
      </c>
      <c r="M13" s="60">
        <v>319788</v>
      </c>
      <c r="N13" s="60">
        <v>868002</v>
      </c>
      <c r="O13" s="60">
        <v>730076</v>
      </c>
      <c r="P13" s="60">
        <v>150594</v>
      </c>
      <c r="Q13" s="60">
        <v>57379</v>
      </c>
      <c r="R13" s="60">
        <v>938049</v>
      </c>
      <c r="S13" s="60">
        <v>0</v>
      </c>
      <c r="T13" s="60">
        <v>0</v>
      </c>
      <c r="U13" s="60">
        <v>0</v>
      </c>
      <c r="V13" s="60">
        <v>0</v>
      </c>
      <c r="W13" s="60">
        <v>2892556</v>
      </c>
      <c r="X13" s="60">
        <v>4456497</v>
      </c>
      <c r="Y13" s="60">
        <v>-1563941</v>
      </c>
      <c r="Z13" s="140">
        <v>-35.09</v>
      </c>
      <c r="AA13" s="155">
        <v>5942128</v>
      </c>
    </row>
    <row r="14" spans="1:27" ht="12.75">
      <c r="A14" s="181" t="s">
        <v>110</v>
      </c>
      <c r="B14" s="185"/>
      <c r="C14" s="155">
        <v>747244</v>
      </c>
      <c r="D14" s="155">
        <v>0</v>
      </c>
      <c r="E14" s="156">
        <v>212000</v>
      </c>
      <c r="F14" s="60">
        <v>212000</v>
      </c>
      <c r="G14" s="60">
        <v>72525</v>
      </c>
      <c r="H14" s="60">
        <v>74327</v>
      </c>
      <c r="I14" s="60">
        <v>74044</v>
      </c>
      <c r="J14" s="60">
        <v>220896</v>
      </c>
      <c r="K14" s="60">
        <v>69015</v>
      </c>
      <c r="L14" s="60">
        <v>71051</v>
      </c>
      <c r="M14" s="60">
        <v>72977</v>
      </c>
      <c r="N14" s="60">
        <v>213043</v>
      </c>
      <c r="O14" s="60">
        <v>75120</v>
      </c>
      <c r="P14" s="60">
        <v>75045</v>
      </c>
      <c r="Q14" s="60">
        <v>77695</v>
      </c>
      <c r="R14" s="60">
        <v>227860</v>
      </c>
      <c r="S14" s="60">
        <v>0</v>
      </c>
      <c r="T14" s="60">
        <v>0</v>
      </c>
      <c r="U14" s="60">
        <v>0</v>
      </c>
      <c r="V14" s="60">
        <v>0</v>
      </c>
      <c r="W14" s="60">
        <v>661799</v>
      </c>
      <c r="X14" s="60">
        <v>452997</v>
      </c>
      <c r="Y14" s="60">
        <v>208802</v>
      </c>
      <c r="Z14" s="140">
        <v>46.09</v>
      </c>
      <c r="AA14" s="155">
        <v>212000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2076550</v>
      </c>
      <c r="D16" s="155">
        <v>0</v>
      </c>
      <c r="E16" s="156">
        <v>1915100</v>
      </c>
      <c r="F16" s="60">
        <v>1915100</v>
      </c>
      <c r="G16" s="60">
        <v>0</v>
      </c>
      <c r="H16" s="60">
        <v>0</v>
      </c>
      <c r="I16" s="60">
        <v>0</v>
      </c>
      <c r="J16" s="60">
        <v>0</v>
      </c>
      <c r="K16" s="60">
        <v>121600</v>
      </c>
      <c r="L16" s="60">
        <v>115950</v>
      </c>
      <c r="M16" s="60">
        <v>0</v>
      </c>
      <c r="N16" s="60">
        <v>237550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237550</v>
      </c>
      <c r="X16" s="60">
        <v>1436247</v>
      </c>
      <c r="Y16" s="60">
        <v>-1198697</v>
      </c>
      <c r="Z16" s="140">
        <v>-83.46</v>
      </c>
      <c r="AA16" s="155">
        <v>1915100</v>
      </c>
    </row>
    <row r="17" spans="1:27" ht="12.75">
      <c r="A17" s="181" t="s">
        <v>113</v>
      </c>
      <c r="B17" s="185"/>
      <c r="C17" s="155">
        <v>3798350</v>
      </c>
      <c r="D17" s="155">
        <v>0</v>
      </c>
      <c r="E17" s="156">
        <v>4082520</v>
      </c>
      <c r="F17" s="60">
        <v>4082520</v>
      </c>
      <c r="G17" s="60">
        <v>385080</v>
      </c>
      <c r="H17" s="60">
        <v>363270</v>
      </c>
      <c r="I17" s="60">
        <v>322910</v>
      </c>
      <c r="J17" s="60">
        <v>1071260</v>
      </c>
      <c r="K17" s="60">
        <v>287180</v>
      </c>
      <c r="L17" s="60">
        <v>371850</v>
      </c>
      <c r="M17" s="60">
        <v>284830</v>
      </c>
      <c r="N17" s="60">
        <v>943860</v>
      </c>
      <c r="O17" s="60">
        <v>295470</v>
      </c>
      <c r="P17" s="60">
        <v>164970</v>
      </c>
      <c r="Q17" s="60">
        <v>268580</v>
      </c>
      <c r="R17" s="60">
        <v>729020</v>
      </c>
      <c r="S17" s="60">
        <v>0</v>
      </c>
      <c r="T17" s="60">
        <v>0</v>
      </c>
      <c r="U17" s="60">
        <v>0</v>
      </c>
      <c r="V17" s="60">
        <v>0</v>
      </c>
      <c r="W17" s="60">
        <v>2744140</v>
      </c>
      <c r="X17" s="60">
        <v>3062250</v>
      </c>
      <c r="Y17" s="60">
        <v>-318110</v>
      </c>
      <c r="Z17" s="140">
        <v>-10.39</v>
      </c>
      <c r="AA17" s="155">
        <v>4082520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126911169</v>
      </c>
      <c r="D19" s="155">
        <v>0</v>
      </c>
      <c r="E19" s="156">
        <v>128152000</v>
      </c>
      <c r="F19" s="60">
        <v>128152000</v>
      </c>
      <c r="G19" s="60">
        <v>51024000</v>
      </c>
      <c r="H19" s="60">
        <v>964070</v>
      </c>
      <c r="I19" s="60">
        <v>97597</v>
      </c>
      <c r="J19" s="60">
        <v>52085667</v>
      </c>
      <c r="K19" s="60">
        <v>637906</v>
      </c>
      <c r="L19" s="60">
        <v>1643345</v>
      </c>
      <c r="M19" s="60">
        <v>33702398</v>
      </c>
      <c r="N19" s="60">
        <v>35983649</v>
      </c>
      <c r="O19" s="60">
        <v>0</v>
      </c>
      <c r="P19" s="60">
        <v>7028140</v>
      </c>
      <c r="Q19" s="60">
        <v>35740000</v>
      </c>
      <c r="R19" s="60">
        <v>42768140</v>
      </c>
      <c r="S19" s="60">
        <v>0</v>
      </c>
      <c r="T19" s="60">
        <v>0</v>
      </c>
      <c r="U19" s="60">
        <v>0</v>
      </c>
      <c r="V19" s="60">
        <v>0</v>
      </c>
      <c r="W19" s="60">
        <v>130837456</v>
      </c>
      <c r="X19" s="60">
        <v>96114000</v>
      </c>
      <c r="Y19" s="60">
        <v>34723456</v>
      </c>
      <c r="Z19" s="140">
        <v>36.13</v>
      </c>
      <c r="AA19" s="155">
        <v>128152000</v>
      </c>
    </row>
    <row r="20" spans="1:27" ht="12.75">
      <c r="A20" s="181" t="s">
        <v>35</v>
      </c>
      <c r="B20" s="185"/>
      <c r="C20" s="155">
        <v>394251</v>
      </c>
      <c r="D20" s="155">
        <v>0</v>
      </c>
      <c r="E20" s="156">
        <v>279867</v>
      </c>
      <c r="F20" s="54">
        <v>279867</v>
      </c>
      <c r="G20" s="54">
        <v>9042</v>
      </c>
      <c r="H20" s="54">
        <v>23883</v>
      </c>
      <c r="I20" s="54">
        <v>9762</v>
      </c>
      <c r="J20" s="54">
        <v>42687</v>
      </c>
      <c r="K20" s="54">
        <v>40195</v>
      </c>
      <c r="L20" s="54">
        <v>19031</v>
      </c>
      <c r="M20" s="54">
        <v>129672</v>
      </c>
      <c r="N20" s="54">
        <v>188898</v>
      </c>
      <c r="O20" s="54">
        <v>224061</v>
      </c>
      <c r="P20" s="54">
        <v>57000</v>
      </c>
      <c r="Q20" s="54">
        <v>62522</v>
      </c>
      <c r="R20" s="54">
        <v>343583</v>
      </c>
      <c r="S20" s="54">
        <v>0</v>
      </c>
      <c r="T20" s="54">
        <v>0</v>
      </c>
      <c r="U20" s="54">
        <v>0</v>
      </c>
      <c r="V20" s="54">
        <v>0</v>
      </c>
      <c r="W20" s="54">
        <v>575168</v>
      </c>
      <c r="X20" s="54">
        <v>209997</v>
      </c>
      <c r="Y20" s="54">
        <v>365171</v>
      </c>
      <c r="Z20" s="184">
        <v>173.89</v>
      </c>
      <c r="AA20" s="130">
        <v>279867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158524368</v>
      </c>
      <c r="D22" s="188">
        <f>SUM(D5:D21)</f>
        <v>0</v>
      </c>
      <c r="E22" s="189">
        <f t="shared" si="0"/>
        <v>164182775</v>
      </c>
      <c r="F22" s="190">
        <f t="shared" si="0"/>
        <v>164182775</v>
      </c>
      <c r="G22" s="190">
        <f t="shared" si="0"/>
        <v>53380355</v>
      </c>
      <c r="H22" s="190">
        <f t="shared" si="0"/>
        <v>3416847</v>
      </c>
      <c r="I22" s="190">
        <f t="shared" si="0"/>
        <v>2438022</v>
      </c>
      <c r="J22" s="190">
        <f t="shared" si="0"/>
        <v>59235224</v>
      </c>
      <c r="K22" s="190">
        <f t="shared" si="0"/>
        <v>3066135</v>
      </c>
      <c r="L22" s="190">
        <f t="shared" si="0"/>
        <v>4069744</v>
      </c>
      <c r="M22" s="190">
        <f t="shared" si="0"/>
        <v>36114936</v>
      </c>
      <c r="N22" s="190">
        <f t="shared" si="0"/>
        <v>43250815</v>
      </c>
      <c r="O22" s="190">
        <f t="shared" si="0"/>
        <v>2915571</v>
      </c>
      <c r="P22" s="190">
        <f t="shared" si="0"/>
        <v>9076211</v>
      </c>
      <c r="Q22" s="190">
        <f t="shared" si="0"/>
        <v>37811447</v>
      </c>
      <c r="R22" s="190">
        <f t="shared" si="0"/>
        <v>49803229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152289268</v>
      </c>
      <c r="X22" s="190">
        <f t="shared" si="0"/>
        <v>120254235</v>
      </c>
      <c r="Y22" s="190">
        <f t="shared" si="0"/>
        <v>32035033</v>
      </c>
      <c r="Z22" s="191">
        <f>+IF(X22&lt;&gt;0,+(Y22/X22)*100,0)</f>
        <v>26.639421888135583</v>
      </c>
      <c r="AA22" s="188">
        <f>SUM(AA5:AA21)</f>
        <v>164182775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37484072</v>
      </c>
      <c r="D25" s="155">
        <v>0</v>
      </c>
      <c r="E25" s="156">
        <v>47268971</v>
      </c>
      <c r="F25" s="60">
        <v>47268971</v>
      </c>
      <c r="G25" s="60">
        <v>3241026</v>
      </c>
      <c r="H25" s="60">
        <v>3366219</v>
      </c>
      <c r="I25" s="60">
        <v>3359972</v>
      </c>
      <c r="J25" s="60">
        <v>9967217</v>
      </c>
      <c r="K25" s="60">
        <v>3979843</v>
      </c>
      <c r="L25" s="60">
        <v>3797967</v>
      </c>
      <c r="M25" s="60">
        <v>5392524</v>
      </c>
      <c r="N25" s="60">
        <v>13170334</v>
      </c>
      <c r="O25" s="60">
        <v>3737990</v>
      </c>
      <c r="P25" s="60">
        <v>4530572</v>
      </c>
      <c r="Q25" s="60">
        <v>3669481</v>
      </c>
      <c r="R25" s="60">
        <v>11938043</v>
      </c>
      <c r="S25" s="60">
        <v>0</v>
      </c>
      <c r="T25" s="60">
        <v>0</v>
      </c>
      <c r="U25" s="60">
        <v>0</v>
      </c>
      <c r="V25" s="60">
        <v>0</v>
      </c>
      <c r="W25" s="60">
        <v>35075594</v>
      </c>
      <c r="X25" s="60">
        <v>35451747</v>
      </c>
      <c r="Y25" s="60">
        <v>-376153</v>
      </c>
      <c r="Z25" s="140">
        <v>-1.06</v>
      </c>
      <c r="AA25" s="155">
        <v>47268971</v>
      </c>
    </row>
    <row r="26" spans="1:27" ht="12.75">
      <c r="A26" s="183" t="s">
        <v>38</v>
      </c>
      <c r="B26" s="182"/>
      <c r="C26" s="155">
        <v>9501581</v>
      </c>
      <c r="D26" s="155">
        <v>0</v>
      </c>
      <c r="E26" s="156">
        <v>10321701</v>
      </c>
      <c r="F26" s="60">
        <v>10321701</v>
      </c>
      <c r="G26" s="60">
        <v>791720</v>
      </c>
      <c r="H26" s="60">
        <v>229868</v>
      </c>
      <c r="I26" s="60">
        <v>1382306</v>
      </c>
      <c r="J26" s="60">
        <v>2403894</v>
      </c>
      <c r="K26" s="60">
        <v>820258</v>
      </c>
      <c r="L26" s="60">
        <v>820258</v>
      </c>
      <c r="M26" s="60">
        <v>820257</v>
      </c>
      <c r="N26" s="60">
        <v>2460773</v>
      </c>
      <c r="O26" s="60">
        <v>820162</v>
      </c>
      <c r="P26" s="60">
        <v>0</v>
      </c>
      <c r="Q26" s="60">
        <v>820188</v>
      </c>
      <c r="R26" s="60">
        <v>1640350</v>
      </c>
      <c r="S26" s="60">
        <v>0</v>
      </c>
      <c r="T26" s="60">
        <v>0</v>
      </c>
      <c r="U26" s="60">
        <v>0</v>
      </c>
      <c r="V26" s="60">
        <v>0</v>
      </c>
      <c r="W26" s="60">
        <v>6505017</v>
      </c>
      <c r="X26" s="60">
        <v>7741496</v>
      </c>
      <c r="Y26" s="60">
        <v>-1236479</v>
      </c>
      <c r="Z26" s="140">
        <v>-15.97</v>
      </c>
      <c r="AA26" s="155">
        <v>10321701</v>
      </c>
    </row>
    <row r="27" spans="1:27" ht="12.75">
      <c r="A27" s="183" t="s">
        <v>118</v>
      </c>
      <c r="B27" s="182"/>
      <c r="C27" s="155">
        <v>8563669</v>
      </c>
      <c r="D27" s="155">
        <v>0</v>
      </c>
      <c r="E27" s="156">
        <v>22329589</v>
      </c>
      <c r="F27" s="60">
        <v>22329589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16747500</v>
      </c>
      <c r="Y27" s="60">
        <v>-16747500</v>
      </c>
      <c r="Z27" s="140">
        <v>-100</v>
      </c>
      <c r="AA27" s="155">
        <v>22329589</v>
      </c>
    </row>
    <row r="28" spans="1:27" ht="12.75">
      <c r="A28" s="183" t="s">
        <v>39</v>
      </c>
      <c r="B28" s="182"/>
      <c r="C28" s="155">
        <v>18184039</v>
      </c>
      <c r="D28" s="155">
        <v>0</v>
      </c>
      <c r="E28" s="156">
        <v>14175445</v>
      </c>
      <c r="F28" s="60">
        <v>14175445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10631250</v>
      </c>
      <c r="Y28" s="60">
        <v>-10631250</v>
      </c>
      <c r="Z28" s="140">
        <v>-100</v>
      </c>
      <c r="AA28" s="155">
        <v>14175445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271000</v>
      </c>
      <c r="F29" s="60">
        <v>271000</v>
      </c>
      <c r="G29" s="60">
        <v>22</v>
      </c>
      <c r="H29" s="60">
        <v>0</v>
      </c>
      <c r="I29" s="60">
        <v>0</v>
      </c>
      <c r="J29" s="60">
        <v>22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</v>
      </c>
      <c r="X29" s="60">
        <v>22583</v>
      </c>
      <c r="Y29" s="60">
        <v>-22561</v>
      </c>
      <c r="Z29" s="140">
        <v>-99.9</v>
      </c>
      <c r="AA29" s="155">
        <v>271000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26345025</v>
      </c>
      <c r="D31" s="155">
        <v>0</v>
      </c>
      <c r="E31" s="156">
        <v>23782178</v>
      </c>
      <c r="F31" s="60">
        <v>23782178</v>
      </c>
      <c r="G31" s="60">
        <v>429355</v>
      </c>
      <c r="H31" s="60">
        <v>316000</v>
      </c>
      <c r="I31" s="60">
        <v>166402</v>
      </c>
      <c r="J31" s="60">
        <v>911757</v>
      </c>
      <c r="K31" s="60">
        <v>615677</v>
      </c>
      <c r="L31" s="60">
        <v>485215</v>
      </c>
      <c r="M31" s="60">
        <v>2476504</v>
      </c>
      <c r="N31" s="60">
        <v>3577396</v>
      </c>
      <c r="O31" s="60">
        <v>3545388</v>
      </c>
      <c r="P31" s="60">
        <v>813684</v>
      </c>
      <c r="Q31" s="60">
        <v>34508</v>
      </c>
      <c r="R31" s="60">
        <v>4393580</v>
      </c>
      <c r="S31" s="60">
        <v>0</v>
      </c>
      <c r="T31" s="60">
        <v>0</v>
      </c>
      <c r="U31" s="60">
        <v>0</v>
      </c>
      <c r="V31" s="60">
        <v>0</v>
      </c>
      <c r="W31" s="60">
        <v>8882733</v>
      </c>
      <c r="X31" s="60">
        <v>17836497</v>
      </c>
      <c r="Y31" s="60">
        <v>-8953764</v>
      </c>
      <c r="Z31" s="140">
        <v>-50.2</v>
      </c>
      <c r="AA31" s="155">
        <v>23782178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5658000</v>
      </c>
      <c r="F32" s="60">
        <v>5658000</v>
      </c>
      <c r="G32" s="60">
        <v>1391110</v>
      </c>
      <c r="H32" s="60">
        <v>1487669</v>
      </c>
      <c r="I32" s="60">
        <v>842530</v>
      </c>
      <c r="J32" s="60">
        <v>3721309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3721309</v>
      </c>
      <c r="X32" s="60">
        <v>4249500</v>
      </c>
      <c r="Y32" s="60">
        <v>-528191</v>
      </c>
      <c r="Z32" s="140">
        <v>-12.43</v>
      </c>
      <c r="AA32" s="155">
        <v>5658000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84256194</v>
      </c>
      <c r="D34" s="155">
        <v>0</v>
      </c>
      <c r="E34" s="156">
        <v>87743995</v>
      </c>
      <c r="F34" s="60">
        <v>87743995</v>
      </c>
      <c r="G34" s="60">
        <v>10898893</v>
      </c>
      <c r="H34" s="60">
        <v>4156794</v>
      </c>
      <c r="I34" s="60">
        <v>3909354</v>
      </c>
      <c r="J34" s="60">
        <v>18965041</v>
      </c>
      <c r="K34" s="60">
        <v>7422098</v>
      </c>
      <c r="L34" s="60">
        <v>6848370</v>
      </c>
      <c r="M34" s="60">
        <v>10937033</v>
      </c>
      <c r="N34" s="60">
        <v>25207501</v>
      </c>
      <c r="O34" s="60">
        <v>3689566</v>
      </c>
      <c r="P34" s="60">
        <v>3673014</v>
      </c>
      <c r="Q34" s="60">
        <v>1580572</v>
      </c>
      <c r="R34" s="60">
        <v>8943152</v>
      </c>
      <c r="S34" s="60">
        <v>0</v>
      </c>
      <c r="T34" s="60">
        <v>0</v>
      </c>
      <c r="U34" s="60">
        <v>0</v>
      </c>
      <c r="V34" s="60">
        <v>0</v>
      </c>
      <c r="W34" s="60">
        <v>53115694</v>
      </c>
      <c r="X34" s="60">
        <v>66102750</v>
      </c>
      <c r="Y34" s="60">
        <v>-12987056</v>
      </c>
      <c r="Z34" s="140">
        <v>-19.65</v>
      </c>
      <c r="AA34" s="155">
        <v>87743995</v>
      </c>
    </row>
    <row r="35" spans="1:27" ht="12.75">
      <c r="A35" s="181" t="s">
        <v>122</v>
      </c>
      <c r="B35" s="185"/>
      <c r="C35" s="155">
        <v>64023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184398603</v>
      </c>
      <c r="D36" s="188">
        <f>SUM(D25:D35)</f>
        <v>0</v>
      </c>
      <c r="E36" s="189">
        <f t="shared" si="1"/>
        <v>211550879</v>
      </c>
      <c r="F36" s="190">
        <f t="shared" si="1"/>
        <v>211550879</v>
      </c>
      <c r="G36" s="190">
        <f t="shared" si="1"/>
        <v>16752126</v>
      </c>
      <c r="H36" s="190">
        <f t="shared" si="1"/>
        <v>9556550</v>
      </c>
      <c r="I36" s="190">
        <f t="shared" si="1"/>
        <v>9660564</v>
      </c>
      <c r="J36" s="190">
        <f t="shared" si="1"/>
        <v>35969240</v>
      </c>
      <c r="K36" s="190">
        <f t="shared" si="1"/>
        <v>12837876</v>
      </c>
      <c r="L36" s="190">
        <f t="shared" si="1"/>
        <v>11951810</v>
      </c>
      <c r="M36" s="190">
        <f t="shared" si="1"/>
        <v>19626318</v>
      </c>
      <c r="N36" s="190">
        <f t="shared" si="1"/>
        <v>44416004</v>
      </c>
      <c r="O36" s="190">
        <f t="shared" si="1"/>
        <v>11793106</v>
      </c>
      <c r="P36" s="190">
        <f t="shared" si="1"/>
        <v>9017270</v>
      </c>
      <c r="Q36" s="190">
        <f t="shared" si="1"/>
        <v>6104749</v>
      </c>
      <c r="R36" s="190">
        <f t="shared" si="1"/>
        <v>26915125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107300369</v>
      </c>
      <c r="X36" s="190">
        <f t="shared" si="1"/>
        <v>158783323</v>
      </c>
      <c r="Y36" s="190">
        <f t="shared" si="1"/>
        <v>-51482954</v>
      </c>
      <c r="Z36" s="191">
        <f>+IF(X36&lt;&gt;0,+(Y36/X36)*100,0)</f>
        <v>-32.423401291330826</v>
      </c>
      <c r="AA36" s="188">
        <f>SUM(AA25:AA35)</f>
        <v>211550879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-25874235</v>
      </c>
      <c r="D38" s="199">
        <f>+D22-D36</f>
        <v>0</v>
      </c>
      <c r="E38" s="200">
        <f t="shared" si="2"/>
        <v>-47368104</v>
      </c>
      <c r="F38" s="106">
        <f t="shared" si="2"/>
        <v>-47368104</v>
      </c>
      <c r="G38" s="106">
        <f t="shared" si="2"/>
        <v>36628229</v>
      </c>
      <c r="H38" s="106">
        <f t="shared" si="2"/>
        <v>-6139703</v>
      </c>
      <c r="I38" s="106">
        <f t="shared" si="2"/>
        <v>-7222542</v>
      </c>
      <c r="J38" s="106">
        <f t="shared" si="2"/>
        <v>23265984</v>
      </c>
      <c r="K38" s="106">
        <f t="shared" si="2"/>
        <v>-9771741</v>
      </c>
      <c r="L38" s="106">
        <f t="shared" si="2"/>
        <v>-7882066</v>
      </c>
      <c r="M38" s="106">
        <f t="shared" si="2"/>
        <v>16488618</v>
      </c>
      <c r="N38" s="106">
        <f t="shared" si="2"/>
        <v>-1165189</v>
      </c>
      <c r="O38" s="106">
        <f t="shared" si="2"/>
        <v>-8877535</v>
      </c>
      <c r="P38" s="106">
        <f t="shared" si="2"/>
        <v>58941</v>
      </c>
      <c r="Q38" s="106">
        <f t="shared" si="2"/>
        <v>31706698</v>
      </c>
      <c r="R38" s="106">
        <f t="shared" si="2"/>
        <v>22888104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44988899</v>
      </c>
      <c r="X38" s="106">
        <f>IF(F22=F36,0,X22-X36)</f>
        <v>-38529088</v>
      </c>
      <c r="Y38" s="106">
        <f t="shared" si="2"/>
        <v>83517987</v>
      </c>
      <c r="Z38" s="201">
        <f>+IF(X38&lt;&gt;0,+(Y38/X38)*100,0)</f>
        <v>-216.76606256550897</v>
      </c>
      <c r="AA38" s="199">
        <f>+AA22-AA36</f>
        <v>-47368104</v>
      </c>
    </row>
    <row r="39" spans="1:27" ht="12.75">
      <c r="A39" s="181" t="s">
        <v>46</v>
      </c>
      <c r="B39" s="185"/>
      <c r="C39" s="155">
        <v>55374853</v>
      </c>
      <c r="D39" s="155">
        <v>0</v>
      </c>
      <c r="E39" s="156">
        <v>53325000</v>
      </c>
      <c r="F39" s="60">
        <v>53325000</v>
      </c>
      <c r="G39" s="60">
        <v>1229933</v>
      </c>
      <c r="H39" s="60">
        <v>1134446</v>
      </c>
      <c r="I39" s="60">
        <v>6528507</v>
      </c>
      <c r="J39" s="60">
        <v>8892886</v>
      </c>
      <c r="K39" s="60">
        <v>1808983</v>
      </c>
      <c r="L39" s="60">
        <v>0</v>
      </c>
      <c r="M39" s="60">
        <v>12187566</v>
      </c>
      <c r="N39" s="60">
        <v>13996549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22889435</v>
      </c>
      <c r="X39" s="60">
        <v>39993750</v>
      </c>
      <c r="Y39" s="60">
        <v>-17104315</v>
      </c>
      <c r="Z39" s="140">
        <v>-42.77</v>
      </c>
      <c r="AA39" s="155">
        <v>53325000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29500618</v>
      </c>
      <c r="D42" s="206">
        <f>SUM(D38:D41)</f>
        <v>0</v>
      </c>
      <c r="E42" s="207">
        <f t="shared" si="3"/>
        <v>5956896</v>
      </c>
      <c r="F42" s="88">
        <f t="shared" si="3"/>
        <v>5956896</v>
      </c>
      <c r="G42" s="88">
        <f t="shared" si="3"/>
        <v>37858162</v>
      </c>
      <c r="H42" s="88">
        <f t="shared" si="3"/>
        <v>-5005257</v>
      </c>
      <c r="I42" s="88">
        <f t="shared" si="3"/>
        <v>-694035</v>
      </c>
      <c r="J42" s="88">
        <f t="shared" si="3"/>
        <v>32158870</v>
      </c>
      <c r="K42" s="88">
        <f t="shared" si="3"/>
        <v>-7962758</v>
      </c>
      <c r="L42" s="88">
        <f t="shared" si="3"/>
        <v>-7882066</v>
      </c>
      <c r="M42" s="88">
        <f t="shared" si="3"/>
        <v>28676184</v>
      </c>
      <c r="N42" s="88">
        <f t="shared" si="3"/>
        <v>12831360</v>
      </c>
      <c r="O42" s="88">
        <f t="shared" si="3"/>
        <v>-8877535</v>
      </c>
      <c r="P42" s="88">
        <f t="shared" si="3"/>
        <v>58941</v>
      </c>
      <c r="Q42" s="88">
        <f t="shared" si="3"/>
        <v>31706698</v>
      </c>
      <c r="R42" s="88">
        <f t="shared" si="3"/>
        <v>22888104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67878334</v>
      </c>
      <c r="X42" s="88">
        <f t="shared" si="3"/>
        <v>1464662</v>
      </c>
      <c r="Y42" s="88">
        <f t="shared" si="3"/>
        <v>66413672</v>
      </c>
      <c r="Z42" s="208">
        <f>+IF(X42&lt;&gt;0,+(Y42/X42)*100,0)</f>
        <v>4534.402613026077</v>
      </c>
      <c r="AA42" s="206">
        <f>SUM(AA38:AA41)</f>
        <v>5956896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29500618</v>
      </c>
      <c r="D44" s="210">
        <f>+D42-D43</f>
        <v>0</v>
      </c>
      <c r="E44" s="211">
        <f t="shared" si="4"/>
        <v>5956896</v>
      </c>
      <c r="F44" s="77">
        <f t="shared" si="4"/>
        <v>5956896</v>
      </c>
      <c r="G44" s="77">
        <f t="shared" si="4"/>
        <v>37858162</v>
      </c>
      <c r="H44" s="77">
        <f t="shared" si="4"/>
        <v>-5005257</v>
      </c>
      <c r="I44" s="77">
        <f t="shared" si="4"/>
        <v>-694035</v>
      </c>
      <c r="J44" s="77">
        <f t="shared" si="4"/>
        <v>32158870</v>
      </c>
      <c r="K44" s="77">
        <f t="shared" si="4"/>
        <v>-7962758</v>
      </c>
      <c r="L44" s="77">
        <f t="shared" si="4"/>
        <v>-7882066</v>
      </c>
      <c r="M44" s="77">
        <f t="shared" si="4"/>
        <v>28676184</v>
      </c>
      <c r="N44" s="77">
        <f t="shared" si="4"/>
        <v>12831360</v>
      </c>
      <c r="O44" s="77">
        <f t="shared" si="4"/>
        <v>-8877535</v>
      </c>
      <c r="P44" s="77">
        <f t="shared" si="4"/>
        <v>58941</v>
      </c>
      <c r="Q44" s="77">
        <f t="shared" si="4"/>
        <v>31706698</v>
      </c>
      <c r="R44" s="77">
        <f t="shared" si="4"/>
        <v>22888104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67878334</v>
      </c>
      <c r="X44" s="77">
        <f t="shared" si="4"/>
        <v>1464662</v>
      </c>
      <c r="Y44" s="77">
        <f t="shared" si="4"/>
        <v>66413672</v>
      </c>
      <c r="Z44" s="212">
        <f>+IF(X44&lt;&gt;0,+(Y44/X44)*100,0)</f>
        <v>4534.402613026077</v>
      </c>
      <c r="AA44" s="210">
        <f>+AA42-AA43</f>
        <v>5956896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29500618</v>
      </c>
      <c r="D46" s="206">
        <f>SUM(D44:D45)</f>
        <v>0</v>
      </c>
      <c r="E46" s="207">
        <f t="shared" si="5"/>
        <v>5956896</v>
      </c>
      <c r="F46" s="88">
        <f t="shared" si="5"/>
        <v>5956896</v>
      </c>
      <c r="G46" s="88">
        <f t="shared" si="5"/>
        <v>37858162</v>
      </c>
      <c r="H46" s="88">
        <f t="shared" si="5"/>
        <v>-5005257</v>
      </c>
      <c r="I46" s="88">
        <f t="shared" si="5"/>
        <v>-694035</v>
      </c>
      <c r="J46" s="88">
        <f t="shared" si="5"/>
        <v>32158870</v>
      </c>
      <c r="K46" s="88">
        <f t="shared" si="5"/>
        <v>-7962758</v>
      </c>
      <c r="L46" s="88">
        <f t="shared" si="5"/>
        <v>-7882066</v>
      </c>
      <c r="M46" s="88">
        <f t="shared" si="5"/>
        <v>28676184</v>
      </c>
      <c r="N46" s="88">
        <f t="shared" si="5"/>
        <v>12831360</v>
      </c>
      <c r="O46" s="88">
        <f t="shared" si="5"/>
        <v>-8877535</v>
      </c>
      <c r="P46" s="88">
        <f t="shared" si="5"/>
        <v>58941</v>
      </c>
      <c r="Q46" s="88">
        <f t="shared" si="5"/>
        <v>31706698</v>
      </c>
      <c r="R46" s="88">
        <f t="shared" si="5"/>
        <v>22888104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67878334</v>
      </c>
      <c r="X46" s="88">
        <f t="shared" si="5"/>
        <v>1464662</v>
      </c>
      <c r="Y46" s="88">
        <f t="shared" si="5"/>
        <v>66413672</v>
      </c>
      <c r="Z46" s="208">
        <f>+IF(X46&lt;&gt;0,+(Y46/X46)*100,0)</f>
        <v>4534.402613026077</v>
      </c>
      <c r="AA46" s="206">
        <f>SUM(AA44:AA45)</f>
        <v>5956896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29500618</v>
      </c>
      <c r="D48" s="217">
        <f>SUM(D46:D47)</f>
        <v>0</v>
      </c>
      <c r="E48" s="218">
        <f t="shared" si="6"/>
        <v>5956896</v>
      </c>
      <c r="F48" s="219">
        <f t="shared" si="6"/>
        <v>5956896</v>
      </c>
      <c r="G48" s="219">
        <f t="shared" si="6"/>
        <v>37858162</v>
      </c>
      <c r="H48" s="220">
        <f t="shared" si="6"/>
        <v>-5005257</v>
      </c>
      <c r="I48" s="220">
        <f t="shared" si="6"/>
        <v>-694035</v>
      </c>
      <c r="J48" s="220">
        <f t="shared" si="6"/>
        <v>32158870</v>
      </c>
      <c r="K48" s="220">
        <f t="shared" si="6"/>
        <v>-7962758</v>
      </c>
      <c r="L48" s="220">
        <f t="shared" si="6"/>
        <v>-7882066</v>
      </c>
      <c r="M48" s="219">
        <f t="shared" si="6"/>
        <v>28676184</v>
      </c>
      <c r="N48" s="219">
        <f t="shared" si="6"/>
        <v>12831360</v>
      </c>
      <c r="O48" s="220">
        <f t="shared" si="6"/>
        <v>-8877535</v>
      </c>
      <c r="P48" s="220">
        <f t="shared" si="6"/>
        <v>58941</v>
      </c>
      <c r="Q48" s="220">
        <f t="shared" si="6"/>
        <v>31706698</v>
      </c>
      <c r="R48" s="220">
        <f t="shared" si="6"/>
        <v>22888104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67878334</v>
      </c>
      <c r="X48" s="220">
        <f t="shared" si="6"/>
        <v>1464662</v>
      </c>
      <c r="Y48" s="220">
        <f t="shared" si="6"/>
        <v>66413672</v>
      </c>
      <c r="Z48" s="221">
        <f>+IF(X48&lt;&gt;0,+(Y48/X48)*100,0)</f>
        <v>4534.402613026077</v>
      </c>
      <c r="AA48" s="222">
        <f>SUM(AA46:AA47)</f>
        <v>5956896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1338466</v>
      </c>
      <c r="D5" s="153">
        <f>SUM(D6:D8)</f>
        <v>0</v>
      </c>
      <c r="E5" s="154">
        <f t="shared" si="0"/>
        <v>1950000</v>
      </c>
      <c r="F5" s="100">
        <f t="shared" si="0"/>
        <v>1950000</v>
      </c>
      <c r="G5" s="100">
        <f t="shared" si="0"/>
        <v>0</v>
      </c>
      <c r="H5" s="100">
        <f t="shared" si="0"/>
        <v>198047</v>
      </c>
      <c r="I5" s="100">
        <f t="shared" si="0"/>
        <v>0</v>
      </c>
      <c r="J5" s="100">
        <f t="shared" si="0"/>
        <v>198047</v>
      </c>
      <c r="K5" s="100">
        <f t="shared" si="0"/>
        <v>207636</v>
      </c>
      <c r="L5" s="100">
        <f t="shared" si="0"/>
        <v>1032783</v>
      </c>
      <c r="M5" s="100">
        <f t="shared" si="0"/>
        <v>0</v>
      </c>
      <c r="N5" s="100">
        <f t="shared" si="0"/>
        <v>1240419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1438466</v>
      </c>
      <c r="X5" s="100">
        <f t="shared" si="0"/>
        <v>1425000</v>
      </c>
      <c r="Y5" s="100">
        <f t="shared" si="0"/>
        <v>13466</v>
      </c>
      <c r="Z5" s="137">
        <f>+IF(X5&lt;&gt;0,+(Y5/X5)*100,0)</f>
        <v>0.9449824561403509</v>
      </c>
      <c r="AA5" s="153">
        <f>SUM(AA6:AA8)</f>
        <v>1950000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1338466</v>
      </c>
      <c r="D7" s="157"/>
      <c r="E7" s="158">
        <v>1800000</v>
      </c>
      <c r="F7" s="159">
        <v>1800000</v>
      </c>
      <c r="G7" s="159"/>
      <c r="H7" s="159">
        <v>198047</v>
      </c>
      <c r="I7" s="159"/>
      <c r="J7" s="159">
        <v>198047</v>
      </c>
      <c r="K7" s="159">
        <v>207636</v>
      </c>
      <c r="L7" s="159">
        <v>1032783</v>
      </c>
      <c r="M7" s="159"/>
      <c r="N7" s="159">
        <v>1240419</v>
      </c>
      <c r="O7" s="159"/>
      <c r="P7" s="159"/>
      <c r="Q7" s="159"/>
      <c r="R7" s="159"/>
      <c r="S7" s="159"/>
      <c r="T7" s="159"/>
      <c r="U7" s="159"/>
      <c r="V7" s="159"/>
      <c r="W7" s="159">
        <v>1438466</v>
      </c>
      <c r="X7" s="159">
        <v>1350000</v>
      </c>
      <c r="Y7" s="159">
        <v>88466</v>
      </c>
      <c r="Z7" s="141">
        <v>6.55</v>
      </c>
      <c r="AA7" s="225">
        <v>1800000</v>
      </c>
    </row>
    <row r="8" spans="1:27" ht="12.75">
      <c r="A8" s="138" t="s">
        <v>77</v>
      </c>
      <c r="B8" s="136"/>
      <c r="C8" s="155"/>
      <c r="D8" s="155"/>
      <c r="E8" s="156">
        <v>150000</v>
      </c>
      <c r="F8" s="60">
        <v>150000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75000</v>
      </c>
      <c r="Y8" s="60">
        <v>-75000</v>
      </c>
      <c r="Z8" s="140">
        <v>-100</v>
      </c>
      <c r="AA8" s="62">
        <v>150000</v>
      </c>
    </row>
    <row r="9" spans="1:27" ht="12.75">
      <c r="A9" s="135" t="s">
        <v>78</v>
      </c>
      <c r="B9" s="136"/>
      <c r="C9" s="153">
        <f aca="true" t="shared" si="1" ref="C9:Y9">SUM(C10:C14)</f>
        <v>313158</v>
      </c>
      <c r="D9" s="153">
        <f>SUM(D10:D14)</f>
        <v>0</v>
      </c>
      <c r="E9" s="154">
        <f t="shared" si="1"/>
        <v>320000</v>
      </c>
      <c r="F9" s="100">
        <f t="shared" si="1"/>
        <v>320000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89092</v>
      </c>
      <c r="M9" s="100">
        <f t="shared" si="1"/>
        <v>0</v>
      </c>
      <c r="N9" s="100">
        <f t="shared" si="1"/>
        <v>89092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89092</v>
      </c>
      <c r="X9" s="100">
        <f t="shared" si="1"/>
        <v>50000</v>
      </c>
      <c r="Y9" s="100">
        <f t="shared" si="1"/>
        <v>39092</v>
      </c>
      <c r="Z9" s="137">
        <f>+IF(X9&lt;&gt;0,+(Y9/X9)*100,0)</f>
        <v>78.184</v>
      </c>
      <c r="AA9" s="102">
        <f>SUM(AA10:AA14)</f>
        <v>320000</v>
      </c>
    </row>
    <row r="10" spans="1:27" ht="12.75">
      <c r="A10" s="138" t="s">
        <v>79</v>
      </c>
      <c r="B10" s="136"/>
      <c r="C10" s="155">
        <v>313158</v>
      </c>
      <c r="D10" s="155"/>
      <c r="E10" s="156">
        <v>100000</v>
      </c>
      <c r="F10" s="60">
        <v>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</v>
      </c>
      <c r="Y10" s="60">
        <v>-50000</v>
      </c>
      <c r="Z10" s="140">
        <v>-100</v>
      </c>
      <c r="AA10" s="62">
        <v>100000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220000</v>
      </c>
      <c r="F12" s="60">
        <v>220000</v>
      </c>
      <c r="G12" s="60"/>
      <c r="H12" s="60"/>
      <c r="I12" s="60"/>
      <c r="J12" s="60"/>
      <c r="K12" s="60"/>
      <c r="L12" s="60">
        <v>89092</v>
      </c>
      <c r="M12" s="60"/>
      <c r="N12" s="60">
        <v>89092</v>
      </c>
      <c r="O12" s="60"/>
      <c r="P12" s="60"/>
      <c r="Q12" s="60"/>
      <c r="R12" s="60"/>
      <c r="S12" s="60"/>
      <c r="T12" s="60"/>
      <c r="U12" s="60"/>
      <c r="V12" s="60"/>
      <c r="W12" s="60">
        <v>89092</v>
      </c>
      <c r="X12" s="60"/>
      <c r="Y12" s="60">
        <v>89092</v>
      </c>
      <c r="Z12" s="140"/>
      <c r="AA12" s="62">
        <v>220000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13514170</v>
      </c>
      <c r="D15" s="153">
        <f>SUM(D16:D18)</f>
        <v>0</v>
      </c>
      <c r="E15" s="154">
        <f t="shared" si="2"/>
        <v>71510363</v>
      </c>
      <c r="F15" s="100">
        <f t="shared" si="2"/>
        <v>71510363</v>
      </c>
      <c r="G15" s="100">
        <f t="shared" si="2"/>
        <v>2123942</v>
      </c>
      <c r="H15" s="100">
        <f t="shared" si="2"/>
        <v>2339976</v>
      </c>
      <c r="I15" s="100">
        <f t="shared" si="2"/>
        <v>1597364</v>
      </c>
      <c r="J15" s="100">
        <f t="shared" si="2"/>
        <v>6061282</v>
      </c>
      <c r="K15" s="100">
        <f t="shared" si="2"/>
        <v>5081297</v>
      </c>
      <c r="L15" s="100">
        <f t="shared" si="2"/>
        <v>4385740</v>
      </c>
      <c r="M15" s="100">
        <f t="shared" si="2"/>
        <v>5283986</v>
      </c>
      <c r="N15" s="100">
        <f t="shared" si="2"/>
        <v>14751023</v>
      </c>
      <c r="O15" s="100">
        <f t="shared" si="2"/>
        <v>7487805</v>
      </c>
      <c r="P15" s="100">
        <f t="shared" si="2"/>
        <v>7830747</v>
      </c>
      <c r="Q15" s="100">
        <f t="shared" si="2"/>
        <v>2658867</v>
      </c>
      <c r="R15" s="100">
        <f t="shared" si="2"/>
        <v>17977419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38789724</v>
      </c>
      <c r="X15" s="100">
        <f t="shared" si="2"/>
        <v>54248247</v>
      </c>
      <c r="Y15" s="100">
        <f t="shared" si="2"/>
        <v>-15458523</v>
      </c>
      <c r="Z15" s="137">
        <f>+IF(X15&lt;&gt;0,+(Y15/X15)*100,0)</f>
        <v>-28.495894070088568</v>
      </c>
      <c r="AA15" s="102">
        <f>SUM(AA16:AA18)</f>
        <v>71510363</v>
      </c>
    </row>
    <row r="16" spans="1:27" ht="12.75">
      <c r="A16" s="138" t="s">
        <v>85</v>
      </c>
      <c r="B16" s="136"/>
      <c r="C16" s="155">
        <v>13514170</v>
      </c>
      <c r="D16" s="155"/>
      <c r="E16" s="156">
        <v>71510363</v>
      </c>
      <c r="F16" s="60">
        <v>71510363</v>
      </c>
      <c r="G16" s="60">
        <v>2123942</v>
      </c>
      <c r="H16" s="60">
        <v>2339976</v>
      </c>
      <c r="I16" s="60">
        <v>1597364</v>
      </c>
      <c r="J16" s="60">
        <v>6061282</v>
      </c>
      <c r="K16" s="60">
        <v>5081297</v>
      </c>
      <c r="L16" s="60">
        <v>4385740</v>
      </c>
      <c r="M16" s="60">
        <v>5283986</v>
      </c>
      <c r="N16" s="60">
        <v>14751023</v>
      </c>
      <c r="O16" s="60">
        <v>7487805</v>
      </c>
      <c r="P16" s="60">
        <v>7830747</v>
      </c>
      <c r="Q16" s="60">
        <v>2658867</v>
      </c>
      <c r="R16" s="60">
        <v>17977419</v>
      </c>
      <c r="S16" s="60"/>
      <c r="T16" s="60"/>
      <c r="U16" s="60"/>
      <c r="V16" s="60"/>
      <c r="W16" s="60">
        <v>38789724</v>
      </c>
      <c r="X16" s="60">
        <v>54248247</v>
      </c>
      <c r="Y16" s="60">
        <v>-15458523</v>
      </c>
      <c r="Z16" s="140">
        <v>-28.5</v>
      </c>
      <c r="AA16" s="62">
        <v>71510363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600000</v>
      </c>
      <c r="F19" s="100">
        <f t="shared" si="3"/>
        <v>600000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600000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600000</v>
      </c>
      <c r="F23" s="60">
        <v>600000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600000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15165794</v>
      </c>
      <c r="D25" s="217">
        <f>+D5+D9+D15+D19+D24</f>
        <v>0</v>
      </c>
      <c r="E25" s="230">
        <f t="shared" si="4"/>
        <v>74380363</v>
      </c>
      <c r="F25" s="219">
        <f t="shared" si="4"/>
        <v>74380363</v>
      </c>
      <c r="G25" s="219">
        <f t="shared" si="4"/>
        <v>2123942</v>
      </c>
      <c r="H25" s="219">
        <f t="shared" si="4"/>
        <v>2538023</v>
      </c>
      <c r="I25" s="219">
        <f t="shared" si="4"/>
        <v>1597364</v>
      </c>
      <c r="J25" s="219">
        <f t="shared" si="4"/>
        <v>6259329</v>
      </c>
      <c r="K25" s="219">
        <f t="shared" si="4"/>
        <v>5288933</v>
      </c>
      <c r="L25" s="219">
        <f t="shared" si="4"/>
        <v>5507615</v>
      </c>
      <c r="M25" s="219">
        <f t="shared" si="4"/>
        <v>5283986</v>
      </c>
      <c r="N25" s="219">
        <f t="shared" si="4"/>
        <v>16080534</v>
      </c>
      <c r="O25" s="219">
        <f t="shared" si="4"/>
        <v>7487805</v>
      </c>
      <c r="P25" s="219">
        <f t="shared" si="4"/>
        <v>7830747</v>
      </c>
      <c r="Q25" s="219">
        <f t="shared" si="4"/>
        <v>2658867</v>
      </c>
      <c r="R25" s="219">
        <f t="shared" si="4"/>
        <v>17977419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40317282</v>
      </c>
      <c r="X25" s="219">
        <f t="shared" si="4"/>
        <v>55723247</v>
      </c>
      <c r="Y25" s="219">
        <f t="shared" si="4"/>
        <v>-15405965</v>
      </c>
      <c r="Z25" s="231">
        <f>+IF(X25&lt;&gt;0,+(Y25/X25)*100,0)</f>
        <v>-27.647285162689823</v>
      </c>
      <c r="AA25" s="232">
        <f>+AA5+AA9+AA15+AA19+AA24</f>
        <v>74380363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9533886</v>
      </c>
      <c r="D28" s="155"/>
      <c r="E28" s="156">
        <v>53324363</v>
      </c>
      <c r="F28" s="60">
        <v>53324363</v>
      </c>
      <c r="G28" s="60">
        <v>2123942</v>
      </c>
      <c r="H28" s="60">
        <v>2165398</v>
      </c>
      <c r="I28" s="60">
        <v>1597364</v>
      </c>
      <c r="J28" s="60">
        <v>5886704</v>
      </c>
      <c r="K28" s="60">
        <v>5033797</v>
      </c>
      <c r="L28" s="60">
        <v>2285630</v>
      </c>
      <c r="M28" s="60">
        <v>4304690</v>
      </c>
      <c r="N28" s="60">
        <v>11624117</v>
      </c>
      <c r="O28" s="60">
        <v>7487805</v>
      </c>
      <c r="P28" s="60">
        <v>7348077</v>
      </c>
      <c r="Q28" s="60">
        <v>1026378</v>
      </c>
      <c r="R28" s="60">
        <v>15862260</v>
      </c>
      <c r="S28" s="60"/>
      <c r="T28" s="60"/>
      <c r="U28" s="60"/>
      <c r="V28" s="60"/>
      <c r="W28" s="60">
        <v>33373081</v>
      </c>
      <c r="X28" s="60">
        <v>39993750</v>
      </c>
      <c r="Y28" s="60">
        <v>-6620669</v>
      </c>
      <c r="Z28" s="140">
        <v>-16.55</v>
      </c>
      <c r="AA28" s="155">
        <v>53324363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25000</v>
      </c>
      <c r="L29" s="60">
        <v>1723171</v>
      </c>
      <c r="M29" s="60">
        <v>35700</v>
      </c>
      <c r="N29" s="60">
        <v>1783871</v>
      </c>
      <c r="O29" s="60"/>
      <c r="P29" s="60">
        <v>482670</v>
      </c>
      <c r="Q29" s="60"/>
      <c r="R29" s="60">
        <v>482670</v>
      </c>
      <c r="S29" s="60"/>
      <c r="T29" s="60"/>
      <c r="U29" s="60"/>
      <c r="V29" s="60"/>
      <c r="W29" s="60">
        <v>2266541</v>
      </c>
      <c r="X29" s="60"/>
      <c r="Y29" s="60">
        <v>2266541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9533886</v>
      </c>
      <c r="D32" s="210">
        <f>SUM(D28:D31)</f>
        <v>0</v>
      </c>
      <c r="E32" s="211">
        <f t="shared" si="5"/>
        <v>53324363</v>
      </c>
      <c r="F32" s="77">
        <f t="shared" si="5"/>
        <v>53324363</v>
      </c>
      <c r="G32" s="77">
        <f t="shared" si="5"/>
        <v>2123942</v>
      </c>
      <c r="H32" s="77">
        <f t="shared" si="5"/>
        <v>2165398</v>
      </c>
      <c r="I32" s="77">
        <f t="shared" si="5"/>
        <v>1597364</v>
      </c>
      <c r="J32" s="77">
        <f t="shared" si="5"/>
        <v>5886704</v>
      </c>
      <c r="K32" s="77">
        <f t="shared" si="5"/>
        <v>5058797</v>
      </c>
      <c r="L32" s="77">
        <f t="shared" si="5"/>
        <v>4008801</v>
      </c>
      <c r="M32" s="77">
        <f t="shared" si="5"/>
        <v>4340390</v>
      </c>
      <c r="N32" s="77">
        <f t="shared" si="5"/>
        <v>13407988</v>
      </c>
      <c r="O32" s="77">
        <f t="shared" si="5"/>
        <v>7487805</v>
      </c>
      <c r="P32" s="77">
        <f t="shared" si="5"/>
        <v>7830747</v>
      </c>
      <c r="Q32" s="77">
        <f t="shared" si="5"/>
        <v>1026378</v>
      </c>
      <c r="R32" s="77">
        <f t="shared" si="5"/>
        <v>16344930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35639622</v>
      </c>
      <c r="X32" s="77">
        <f t="shared" si="5"/>
        <v>39993750</v>
      </c>
      <c r="Y32" s="77">
        <f t="shared" si="5"/>
        <v>-4354128</v>
      </c>
      <c r="Z32" s="212">
        <f>+IF(X32&lt;&gt;0,+(Y32/X32)*100,0)</f>
        <v>-10.887021097046414</v>
      </c>
      <c r="AA32" s="79">
        <f>SUM(AA28:AA31)</f>
        <v>53324363</v>
      </c>
    </row>
    <row r="33" spans="1:27" ht="12.75">
      <c r="A33" s="237" t="s">
        <v>51</v>
      </c>
      <c r="B33" s="136" t="s">
        <v>137</v>
      </c>
      <c r="C33" s="155">
        <v>5631908</v>
      </c>
      <c r="D33" s="155"/>
      <c r="E33" s="156"/>
      <c r="F33" s="60"/>
      <c r="G33" s="60"/>
      <c r="H33" s="60">
        <v>372625</v>
      </c>
      <c r="I33" s="60"/>
      <c r="J33" s="60">
        <v>372625</v>
      </c>
      <c r="K33" s="60">
        <v>230136</v>
      </c>
      <c r="L33" s="60">
        <v>1498815</v>
      </c>
      <c r="M33" s="60">
        <v>943596</v>
      </c>
      <c r="N33" s="60">
        <v>2672547</v>
      </c>
      <c r="O33" s="60"/>
      <c r="P33" s="60"/>
      <c r="Q33" s="60">
        <v>1632489</v>
      </c>
      <c r="R33" s="60">
        <v>1632489</v>
      </c>
      <c r="S33" s="60"/>
      <c r="T33" s="60"/>
      <c r="U33" s="60"/>
      <c r="V33" s="60"/>
      <c r="W33" s="60">
        <v>4677661</v>
      </c>
      <c r="X33" s="60"/>
      <c r="Y33" s="60">
        <v>4677661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21056000</v>
      </c>
      <c r="F35" s="60">
        <v>21056000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15791994</v>
      </c>
      <c r="Y35" s="60">
        <v>-15791994</v>
      </c>
      <c r="Z35" s="140">
        <v>-100</v>
      </c>
      <c r="AA35" s="62">
        <v>21056000</v>
      </c>
    </row>
    <row r="36" spans="1:27" ht="12.75">
      <c r="A36" s="238" t="s">
        <v>139</v>
      </c>
      <c r="B36" s="149"/>
      <c r="C36" s="222">
        <f aca="true" t="shared" si="6" ref="C36:Y36">SUM(C32:C35)</f>
        <v>15165794</v>
      </c>
      <c r="D36" s="222">
        <f>SUM(D32:D35)</f>
        <v>0</v>
      </c>
      <c r="E36" s="218">
        <f t="shared" si="6"/>
        <v>74380363</v>
      </c>
      <c r="F36" s="220">
        <f t="shared" si="6"/>
        <v>74380363</v>
      </c>
      <c r="G36" s="220">
        <f t="shared" si="6"/>
        <v>2123942</v>
      </c>
      <c r="H36" s="220">
        <f t="shared" si="6"/>
        <v>2538023</v>
      </c>
      <c r="I36" s="220">
        <f t="shared" si="6"/>
        <v>1597364</v>
      </c>
      <c r="J36" s="220">
        <f t="shared" si="6"/>
        <v>6259329</v>
      </c>
      <c r="K36" s="220">
        <f t="shared" si="6"/>
        <v>5288933</v>
      </c>
      <c r="L36" s="220">
        <f t="shared" si="6"/>
        <v>5507616</v>
      </c>
      <c r="M36" s="220">
        <f t="shared" si="6"/>
        <v>5283986</v>
      </c>
      <c r="N36" s="220">
        <f t="shared" si="6"/>
        <v>16080535</v>
      </c>
      <c r="O36" s="220">
        <f t="shared" si="6"/>
        <v>7487805</v>
      </c>
      <c r="P36" s="220">
        <f t="shared" si="6"/>
        <v>7830747</v>
      </c>
      <c r="Q36" s="220">
        <f t="shared" si="6"/>
        <v>2658867</v>
      </c>
      <c r="R36" s="220">
        <f t="shared" si="6"/>
        <v>17977419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40317283</v>
      </c>
      <c r="X36" s="220">
        <f t="shared" si="6"/>
        <v>55785744</v>
      </c>
      <c r="Y36" s="220">
        <f t="shared" si="6"/>
        <v>-15468461</v>
      </c>
      <c r="Z36" s="221">
        <f>+IF(X36&lt;&gt;0,+(Y36/X36)*100,0)</f>
        <v>-27.728340416146462</v>
      </c>
      <c r="AA36" s="239">
        <f>SUM(AA32:AA35)</f>
        <v>74380363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8402020</v>
      </c>
      <c r="D6" s="155"/>
      <c r="E6" s="59">
        <v>30635000</v>
      </c>
      <c r="F6" s="60">
        <v>30635000</v>
      </c>
      <c r="G6" s="60">
        <v>53006777</v>
      </c>
      <c r="H6" s="60">
        <v>44270188</v>
      </c>
      <c r="I6" s="60">
        <v>24075523</v>
      </c>
      <c r="J6" s="60">
        <v>24075523</v>
      </c>
      <c r="K6" s="60">
        <v>7211971</v>
      </c>
      <c r="L6" s="60">
        <v>1485699</v>
      </c>
      <c r="M6" s="60">
        <v>21183755</v>
      </c>
      <c r="N6" s="60">
        <v>21183755</v>
      </c>
      <c r="O6" s="60">
        <v>5689293</v>
      </c>
      <c r="P6" s="60">
        <v>5954878</v>
      </c>
      <c r="Q6" s="60">
        <v>17074677</v>
      </c>
      <c r="R6" s="60">
        <v>17074677</v>
      </c>
      <c r="S6" s="60"/>
      <c r="T6" s="60"/>
      <c r="U6" s="60"/>
      <c r="V6" s="60"/>
      <c r="W6" s="60">
        <v>17074677</v>
      </c>
      <c r="X6" s="60">
        <v>22976250</v>
      </c>
      <c r="Y6" s="60">
        <v>-5901573</v>
      </c>
      <c r="Z6" s="140">
        <v>-25.69</v>
      </c>
      <c r="AA6" s="62">
        <v>30635000</v>
      </c>
    </row>
    <row r="7" spans="1:27" ht="12.75">
      <c r="A7" s="249" t="s">
        <v>144</v>
      </c>
      <c r="B7" s="182"/>
      <c r="C7" s="155">
        <v>53786325</v>
      </c>
      <c r="D7" s="155"/>
      <c r="E7" s="59">
        <v>56116000</v>
      </c>
      <c r="F7" s="60">
        <v>56116000</v>
      </c>
      <c r="G7" s="60">
        <v>63936932</v>
      </c>
      <c r="H7" s="60">
        <v>64168617</v>
      </c>
      <c r="I7" s="60">
        <v>64228716</v>
      </c>
      <c r="J7" s="60">
        <v>64228716</v>
      </c>
      <c r="K7" s="60">
        <v>64523276</v>
      </c>
      <c r="L7" s="60">
        <v>64721494</v>
      </c>
      <c r="M7" s="60">
        <v>64936594</v>
      </c>
      <c r="N7" s="60">
        <v>64936594</v>
      </c>
      <c r="O7" s="60">
        <v>66178078</v>
      </c>
      <c r="P7" s="60">
        <v>66369455</v>
      </c>
      <c r="Q7" s="60">
        <v>50858810</v>
      </c>
      <c r="R7" s="60">
        <v>50858810</v>
      </c>
      <c r="S7" s="60"/>
      <c r="T7" s="60"/>
      <c r="U7" s="60"/>
      <c r="V7" s="60"/>
      <c r="W7" s="60">
        <v>50858810</v>
      </c>
      <c r="X7" s="60">
        <v>42087000</v>
      </c>
      <c r="Y7" s="60">
        <v>8771810</v>
      </c>
      <c r="Z7" s="140">
        <v>20.84</v>
      </c>
      <c r="AA7" s="62">
        <v>56116000</v>
      </c>
    </row>
    <row r="8" spans="1:27" ht="12.75">
      <c r="A8" s="249" t="s">
        <v>145</v>
      </c>
      <c r="B8" s="182"/>
      <c r="C8" s="155">
        <v>7038520</v>
      </c>
      <c r="D8" s="155"/>
      <c r="E8" s="59">
        <v>10733898</v>
      </c>
      <c r="F8" s="60">
        <v>10733898</v>
      </c>
      <c r="G8" s="60">
        <v>2767451</v>
      </c>
      <c r="H8" s="60">
        <v>2742416</v>
      </c>
      <c r="I8" s="60">
        <v>2698168</v>
      </c>
      <c r="J8" s="60">
        <v>2698168</v>
      </c>
      <c r="K8" s="60">
        <v>3162274</v>
      </c>
      <c r="L8" s="60">
        <v>3229492</v>
      </c>
      <c r="M8" s="60">
        <v>3317306</v>
      </c>
      <c r="N8" s="60">
        <v>3317306</v>
      </c>
      <c r="O8" s="60">
        <v>3236724</v>
      </c>
      <c r="P8" s="60">
        <v>3227903</v>
      </c>
      <c r="Q8" s="60">
        <v>3203246</v>
      </c>
      <c r="R8" s="60">
        <v>3203246</v>
      </c>
      <c r="S8" s="60"/>
      <c r="T8" s="60"/>
      <c r="U8" s="60"/>
      <c r="V8" s="60"/>
      <c r="W8" s="60">
        <v>3203246</v>
      </c>
      <c r="X8" s="60">
        <v>8050424</v>
      </c>
      <c r="Y8" s="60">
        <v>-4847178</v>
      </c>
      <c r="Z8" s="140">
        <v>-60.21</v>
      </c>
      <c r="AA8" s="62">
        <v>10733898</v>
      </c>
    </row>
    <row r="9" spans="1:27" ht="12.75">
      <c r="A9" s="249" t="s">
        <v>146</v>
      </c>
      <c r="B9" s="182"/>
      <c r="C9" s="155">
        <v>4865256</v>
      </c>
      <c r="D9" s="155"/>
      <c r="E9" s="59"/>
      <c r="F9" s="60"/>
      <c r="G9" s="60">
        <v>41193817</v>
      </c>
      <c r="H9" s="60">
        <v>43383595</v>
      </c>
      <c r="I9" s="60">
        <v>56501643</v>
      </c>
      <c r="J9" s="60">
        <v>56501643</v>
      </c>
      <c r="K9" s="60">
        <v>43836491</v>
      </c>
      <c r="L9" s="60">
        <v>45988119</v>
      </c>
      <c r="M9" s="60">
        <v>48539434</v>
      </c>
      <c r="N9" s="60">
        <v>48539434</v>
      </c>
      <c r="O9" s="60">
        <v>50203388</v>
      </c>
      <c r="P9" s="60">
        <v>50840360</v>
      </c>
      <c r="Q9" s="60">
        <v>53865188</v>
      </c>
      <c r="R9" s="60">
        <v>53865188</v>
      </c>
      <c r="S9" s="60"/>
      <c r="T9" s="60"/>
      <c r="U9" s="60"/>
      <c r="V9" s="60"/>
      <c r="W9" s="60">
        <v>53865188</v>
      </c>
      <c r="X9" s="60"/>
      <c r="Y9" s="60">
        <v>53865188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74092121</v>
      </c>
      <c r="D12" s="168">
        <f>SUM(D6:D11)</f>
        <v>0</v>
      </c>
      <c r="E12" s="72">
        <f t="shared" si="0"/>
        <v>97484898</v>
      </c>
      <c r="F12" s="73">
        <f t="shared" si="0"/>
        <v>97484898</v>
      </c>
      <c r="G12" s="73">
        <f t="shared" si="0"/>
        <v>160904977</v>
      </c>
      <c r="H12" s="73">
        <f t="shared" si="0"/>
        <v>154564816</v>
      </c>
      <c r="I12" s="73">
        <f t="shared" si="0"/>
        <v>147504050</v>
      </c>
      <c r="J12" s="73">
        <f t="shared" si="0"/>
        <v>147504050</v>
      </c>
      <c r="K12" s="73">
        <f t="shared" si="0"/>
        <v>118734012</v>
      </c>
      <c r="L12" s="73">
        <f t="shared" si="0"/>
        <v>115424804</v>
      </c>
      <c r="M12" s="73">
        <f t="shared" si="0"/>
        <v>137977089</v>
      </c>
      <c r="N12" s="73">
        <f t="shared" si="0"/>
        <v>137977089</v>
      </c>
      <c r="O12" s="73">
        <f t="shared" si="0"/>
        <v>125307483</v>
      </c>
      <c r="P12" s="73">
        <f t="shared" si="0"/>
        <v>126392596</v>
      </c>
      <c r="Q12" s="73">
        <f t="shared" si="0"/>
        <v>125001921</v>
      </c>
      <c r="R12" s="73">
        <f t="shared" si="0"/>
        <v>125001921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125001921</v>
      </c>
      <c r="X12" s="73">
        <f t="shared" si="0"/>
        <v>73113674</v>
      </c>
      <c r="Y12" s="73">
        <f t="shared" si="0"/>
        <v>51888247</v>
      </c>
      <c r="Z12" s="170">
        <f>+IF(X12&lt;&gt;0,+(Y12/X12)*100,0)</f>
        <v>70.96927860580499</v>
      </c>
      <c r="AA12" s="74">
        <f>SUM(AA6:AA11)</f>
        <v>97484898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252658195</v>
      </c>
      <c r="D19" s="155"/>
      <c r="E19" s="59">
        <v>469396363</v>
      </c>
      <c r="F19" s="60">
        <v>469396363</v>
      </c>
      <c r="G19" s="60">
        <v>250834936</v>
      </c>
      <c r="H19" s="60">
        <v>254431353</v>
      </c>
      <c r="I19" s="60">
        <v>257871319</v>
      </c>
      <c r="J19" s="60">
        <v>257871319</v>
      </c>
      <c r="K19" s="60">
        <v>268939889</v>
      </c>
      <c r="L19" s="60">
        <v>273535631</v>
      </c>
      <c r="M19" s="60">
        <v>278819618</v>
      </c>
      <c r="N19" s="60">
        <v>278819618</v>
      </c>
      <c r="O19" s="60">
        <v>287112964</v>
      </c>
      <c r="P19" s="60">
        <v>277563562</v>
      </c>
      <c r="Q19" s="60">
        <v>286304682</v>
      </c>
      <c r="R19" s="60">
        <v>286304682</v>
      </c>
      <c r="S19" s="60"/>
      <c r="T19" s="60"/>
      <c r="U19" s="60"/>
      <c r="V19" s="60"/>
      <c r="W19" s="60">
        <v>286304682</v>
      </c>
      <c r="X19" s="60">
        <v>352047272</v>
      </c>
      <c r="Y19" s="60">
        <v>-65742590</v>
      </c>
      <c r="Z19" s="140">
        <v>-18.67</v>
      </c>
      <c r="AA19" s="62">
        <v>469396363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553072</v>
      </c>
      <c r="D22" s="155"/>
      <c r="E22" s="59"/>
      <c r="F22" s="60"/>
      <c r="G22" s="60">
        <v>553072</v>
      </c>
      <c r="H22" s="60">
        <v>553072</v>
      </c>
      <c r="I22" s="60">
        <v>553072</v>
      </c>
      <c r="J22" s="60">
        <v>553072</v>
      </c>
      <c r="K22" s="60">
        <v>553072</v>
      </c>
      <c r="L22" s="60">
        <v>1464945</v>
      </c>
      <c r="M22" s="60">
        <v>1464945</v>
      </c>
      <c r="N22" s="60">
        <v>1464945</v>
      </c>
      <c r="O22" s="60">
        <v>1464945</v>
      </c>
      <c r="P22" s="60">
        <v>1355539</v>
      </c>
      <c r="Q22" s="60">
        <v>443667</v>
      </c>
      <c r="R22" s="60">
        <v>443667</v>
      </c>
      <c r="S22" s="60"/>
      <c r="T22" s="60"/>
      <c r="U22" s="60"/>
      <c r="V22" s="60"/>
      <c r="W22" s="60">
        <v>443667</v>
      </c>
      <c r="X22" s="60"/>
      <c r="Y22" s="60">
        <v>443667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253211267</v>
      </c>
      <c r="D24" s="168">
        <f>SUM(D15:D23)</f>
        <v>0</v>
      </c>
      <c r="E24" s="76">
        <f t="shared" si="1"/>
        <v>469396363</v>
      </c>
      <c r="F24" s="77">
        <f t="shared" si="1"/>
        <v>469396363</v>
      </c>
      <c r="G24" s="77">
        <f t="shared" si="1"/>
        <v>251388008</v>
      </c>
      <c r="H24" s="77">
        <f t="shared" si="1"/>
        <v>254984425</v>
      </c>
      <c r="I24" s="77">
        <f t="shared" si="1"/>
        <v>258424391</v>
      </c>
      <c r="J24" s="77">
        <f t="shared" si="1"/>
        <v>258424391</v>
      </c>
      <c r="K24" s="77">
        <f t="shared" si="1"/>
        <v>269492961</v>
      </c>
      <c r="L24" s="77">
        <f t="shared" si="1"/>
        <v>275000576</v>
      </c>
      <c r="M24" s="77">
        <f t="shared" si="1"/>
        <v>280284563</v>
      </c>
      <c r="N24" s="77">
        <f t="shared" si="1"/>
        <v>280284563</v>
      </c>
      <c r="O24" s="77">
        <f t="shared" si="1"/>
        <v>288577909</v>
      </c>
      <c r="P24" s="77">
        <f t="shared" si="1"/>
        <v>278919101</v>
      </c>
      <c r="Q24" s="77">
        <f t="shared" si="1"/>
        <v>286748349</v>
      </c>
      <c r="R24" s="77">
        <f t="shared" si="1"/>
        <v>286748349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286748349</v>
      </c>
      <c r="X24" s="77">
        <f t="shared" si="1"/>
        <v>352047272</v>
      </c>
      <c r="Y24" s="77">
        <f t="shared" si="1"/>
        <v>-65298923</v>
      </c>
      <c r="Z24" s="212">
        <f>+IF(X24&lt;&gt;0,+(Y24/X24)*100,0)</f>
        <v>-18.548339440051105</v>
      </c>
      <c r="AA24" s="79">
        <f>SUM(AA15:AA23)</f>
        <v>469396363</v>
      </c>
    </row>
    <row r="25" spans="1:27" ht="12.75">
      <c r="A25" s="250" t="s">
        <v>159</v>
      </c>
      <c r="B25" s="251"/>
      <c r="C25" s="168">
        <f aca="true" t="shared" si="2" ref="C25:Y25">+C12+C24</f>
        <v>327303388</v>
      </c>
      <c r="D25" s="168">
        <f>+D12+D24</f>
        <v>0</v>
      </c>
      <c r="E25" s="72">
        <f t="shared" si="2"/>
        <v>566881261</v>
      </c>
      <c r="F25" s="73">
        <f t="shared" si="2"/>
        <v>566881261</v>
      </c>
      <c r="G25" s="73">
        <f t="shared" si="2"/>
        <v>412292985</v>
      </c>
      <c r="H25" s="73">
        <f t="shared" si="2"/>
        <v>409549241</v>
      </c>
      <c r="I25" s="73">
        <f t="shared" si="2"/>
        <v>405928441</v>
      </c>
      <c r="J25" s="73">
        <f t="shared" si="2"/>
        <v>405928441</v>
      </c>
      <c r="K25" s="73">
        <f t="shared" si="2"/>
        <v>388226973</v>
      </c>
      <c r="L25" s="73">
        <f t="shared" si="2"/>
        <v>390425380</v>
      </c>
      <c r="M25" s="73">
        <f t="shared" si="2"/>
        <v>418261652</v>
      </c>
      <c r="N25" s="73">
        <f t="shared" si="2"/>
        <v>418261652</v>
      </c>
      <c r="O25" s="73">
        <f t="shared" si="2"/>
        <v>413885392</v>
      </c>
      <c r="P25" s="73">
        <f t="shared" si="2"/>
        <v>405311697</v>
      </c>
      <c r="Q25" s="73">
        <f t="shared" si="2"/>
        <v>411750270</v>
      </c>
      <c r="R25" s="73">
        <f t="shared" si="2"/>
        <v>411750270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411750270</v>
      </c>
      <c r="X25" s="73">
        <f t="shared" si="2"/>
        <v>425160946</v>
      </c>
      <c r="Y25" s="73">
        <f t="shared" si="2"/>
        <v>-13410676</v>
      </c>
      <c r="Z25" s="170">
        <f>+IF(X25&lt;&gt;0,+(Y25/X25)*100,0)</f>
        <v>-3.1542586698449955</v>
      </c>
      <c r="AA25" s="74">
        <f>+AA12+AA24</f>
        <v>566881261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19288345</v>
      </c>
      <c r="D32" s="155"/>
      <c r="E32" s="59">
        <v>22181578</v>
      </c>
      <c r="F32" s="60">
        <v>22181578</v>
      </c>
      <c r="G32" s="60">
        <v>41488024</v>
      </c>
      <c r="H32" s="60">
        <v>43737151</v>
      </c>
      <c r="I32" s="60">
        <v>40814309</v>
      </c>
      <c r="J32" s="60">
        <v>40814309</v>
      </c>
      <c r="K32" s="60">
        <v>43256983</v>
      </c>
      <c r="L32" s="60">
        <v>53497333</v>
      </c>
      <c r="M32" s="60">
        <v>52657421</v>
      </c>
      <c r="N32" s="60">
        <v>52657421</v>
      </c>
      <c r="O32" s="60">
        <v>56082596</v>
      </c>
      <c r="P32" s="60">
        <v>60240392</v>
      </c>
      <c r="Q32" s="60">
        <v>83229254</v>
      </c>
      <c r="R32" s="60">
        <v>83229254</v>
      </c>
      <c r="S32" s="60"/>
      <c r="T32" s="60"/>
      <c r="U32" s="60"/>
      <c r="V32" s="60"/>
      <c r="W32" s="60">
        <v>83229254</v>
      </c>
      <c r="X32" s="60">
        <v>16636184</v>
      </c>
      <c r="Y32" s="60">
        <v>66593070</v>
      </c>
      <c r="Z32" s="140">
        <v>400.29</v>
      </c>
      <c r="AA32" s="62">
        <v>22181578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41155239</v>
      </c>
      <c r="H33" s="60">
        <v>41167627</v>
      </c>
      <c r="I33" s="60">
        <v>41174142</v>
      </c>
      <c r="J33" s="60">
        <v>41174142</v>
      </c>
      <c r="K33" s="60">
        <v>41155240</v>
      </c>
      <c r="L33" s="60">
        <v>41155240</v>
      </c>
      <c r="M33" s="60">
        <v>41155240</v>
      </c>
      <c r="N33" s="60">
        <v>41155240</v>
      </c>
      <c r="O33" s="60">
        <v>41155240</v>
      </c>
      <c r="P33" s="60">
        <v>41155240</v>
      </c>
      <c r="Q33" s="60">
        <v>30948783</v>
      </c>
      <c r="R33" s="60">
        <v>30948783</v>
      </c>
      <c r="S33" s="60"/>
      <c r="T33" s="60"/>
      <c r="U33" s="60"/>
      <c r="V33" s="60"/>
      <c r="W33" s="60">
        <v>30948783</v>
      </c>
      <c r="X33" s="60"/>
      <c r="Y33" s="60">
        <v>30948783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19288345</v>
      </c>
      <c r="D34" s="168">
        <f>SUM(D29:D33)</f>
        <v>0</v>
      </c>
      <c r="E34" s="72">
        <f t="shared" si="3"/>
        <v>22181578</v>
      </c>
      <c r="F34" s="73">
        <f t="shared" si="3"/>
        <v>22181578</v>
      </c>
      <c r="G34" s="73">
        <f t="shared" si="3"/>
        <v>82643263</v>
      </c>
      <c r="H34" s="73">
        <f t="shared" si="3"/>
        <v>84904778</v>
      </c>
      <c r="I34" s="73">
        <f t="shared" si="3"/>
        <v>81988451</v>
      </c>
      <c r="J34" s="73">
        <f t="shared" si="3"/>
        <v>81988451</v>
      </c>
      <c r="K34" s="73">
        <f t="shared" si="3"/>
        <v>84412223</v>
      </c>
      <c r="L34" s="73">
        <f t="shared" si="3"/>
        <v>94652573</v>
      </c>
      <c r="M34" s="73">
        <f t="shared" si="3"/>
        <v>93812661</v>
      </c>
      <c r="N34" s="73">
        <f t="shared" si="3"/>
        <v>93812661</v>
      </c>
      <c r="O34" s="73">
        <f t="shared" si="3"/>
        <v>97237836</v>
      </c>
      <c r="P34" s="73">
        <f t="shared" si="3"/>
        <v>101395632</v>
      </c>
      <c r="Q34" s="73">
        <f t="shared" si="3"/>
        <v>114178037</v>
      </c>
      <c r="R34" s="73">
        <f t="shared" si="3"/>
        <v>114178037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114178037</v>
      </c>
      <c r="X34" s="73">
        <f t="shared" si="3"/>
        <v>16636184</v>
      </c>
      <c r="Y34" s="73">
        <f t="shared" si="3"/>
        <v>97541853</v>
      </c>
      <c r="Z34" s="170">
        <f>+IF(X34&lt;&gt;0,+(Y34/X34)*100,0)</f>
        <v>586.3234801923326</v>
      </c>
      <c r="AA34" s="74">
        <f>SUM(AA29:AA33)</f>
        <v>22181578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11420724</v>
      </c>
      <c r="D38" s="155"/>
      <c r="E38" s="59">
        <v>49369683</v>
      </c>
      <c r="F38" s="60">
        <v>49369683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37027262</v>
      </c>
      <c r="Y38" s="60">
        <v>-37027262</v>
      </c>
      <c r="Z38" s="140">
        <v>-100</v>
      </c>
      <c r="AA38" s="62">
        <v>49369683</v>
      </c>
    </row>
    <row r="39" spans="1:27" ht="12.75">
      <c r="A39" s="250" t="s">
        <v>59</v>
      </c>
      <c r="B39" s="253"/>
      <c r="C39" s="168">
        <f aca="true" t="shared" si="4" ref="C39:Y39">SUM(C37:C38)</f>
        <v>11420724</v>
      </c>
      <c r="D39" s="168">
        <f>SUM(D37:D38)</f>
        <v>0</v>
      </c>
      <c r="E39" s="76">
        <f t="shared" si="4"/>
        <v>49369683</v>
      </c>
      <c r="F39" s="77">
        <f t="shared" si="4"/>
        <v>49369683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37027262</v>
      </c>
      <c r="Y39" s="77">
        <f t="shared" si="4"/>
        <v>-37027262</v>
      </c>
      <c r="Z39" s="212">
        <f>+IF(X39&lt;&gt;0,+(Y39/X39)*100,0)</f>
        <v>-100</v>
      </c>
      <c r="AA39" s="79">
        <f>SUM(AA37:AA38)</f>
        <v>49369683</v>
      </c>
    </row>
    <row r="40" spans="1:27" ht="12.75">
      <c r="A40" s="250" t="s">
        <v>167</v>
      </c>
      <c r="B40" s="251"/>
      <c r="C40" s="168">
        <f aca="true" t="shared" si="5" ref="C40:Y40">+C34+C39</f>
        <v>30709069</v>
      </c>
      <c r="D40" s="168">
        <f>+D34+D39</f>
        <v>0</v>
      </c>
      <c r="E40" s="72">
        <f t="shared" si="5"/>
        <v>71551261</v>
      </c>
      <c r="F40" s="73">
        <f t="shared" si="5"/>
        <v>71551261</v>
      </c>
      <c r="G40" s="73">
        <f t="shared" si="5"/>
        <v>82643263</v>
      </c>
      <c r="H40" s="73">
        <f t="shared" si="5"/>
        <v>84904778</v>
      </c>
      <c r="I40" s="73">
        <f t="shared" si="5"/>
        <v>81988451</v>
      </c>
      <c r="J40" s="73">
        <f t="shared" si="5"/>
        <v>81988451</v>
      </c>
      <c r="K40" s="73">
        <f t="shared" si="5"/>
        <v>84412223</v>
      </c>
      <c r="L40" s="73">
        <f t="shared" si="5"/>
        <v>94652573</v>
      </c>
      <c r="M40" s="73">
        <f t="shared" si="5"/>
        <v>93812661</v>
      </c>
      <c r="N40" s="73">
        <f t="shared" si="5"/>
        <v>93812661</v>
      </c>
      <c r="O40" s="73">
        <f t="shared" si="5"/>
        <v>97237836</v>
      </c>
      <c r="P40" s="73">
        <f t="shared" si="5"/>
        <v>101395632</v>
      </c>
      <c r="Q40" s="73">
        <f t="shared" si="5"/>
        <v>114178037</v>
      </c>
      <c r="R40" s="73">
        <f t="shared" si="5"/>
        <v>114178037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114178037</v>
      </c>
      <c r="X40" s="73">
        <f t="shared" si="5"/>
        <v>53663446</v>
      </c>
      <c r="Y40" s="73">
        <f t="shared" si="5"/>
        <v>60514591</v>
      </c>
      <c r="Z40" s="170">
        <f>+IF(X40&lt;&gt;0,+(Y40/X40)*100,0)</f>
        <v>112.76687486673889</v>
      </c>
      <c r="AA40" s="74">
        <f>+AA34+AA39</f>
        <v>71551261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296594319</v>
      </c>
      <c r="D42" s="257">
        <f>+D25-D40</f>
        <v>0</v>
      </c>
      <c r="E42" s="258">
        <f t="shared" si="6"/>
        <v>495330000</v>
      </c>
      <c r="F42" s="259">
        <f t="shared" si="6"/>
        <v>495330000</v>
      </c>
      <c r="G42" s="259">
        <f t="shared" si="6"/>
        <v>329649722</v>
      </c>
      <c r="H42" s="259">
        <f t="shared" si="6"/>
        <v>324644463</v>
      </c>
      <c r="I42" s="259">
        <f t="shared" si="6"/>
        <v>323939990</v>
      </c>
      <c r="J42" s="259">
        <f t="shared" si="6"/>
        <v>323939990</v>
      </c>
      <c r="K42" s="259">
        <f t="shared" si="6"/>
        <v>303814750</v>
      </c>
      <c r="L42" s="259">
        <f t="shared" si="6"/>
        <v>295772807</v>
      </c>
      <c r="M42" s="259">
        <f t="shared" si="6"/>
        <v>324448991</v>
      </c>
      <c r="N42" s="259">
        <f t="shared" si="6"/>
        <v>324448991</v>
      </c>
      <c r="O42" s="259">
        <f t="shared" si="6"/>
        <v>316647556</v>
      </c>
      <c r="P42" s="259">
        <f t="shared" si="6"/>
        <v>303916065</v>
      </c>
      <c r="Q42" s="259">
        <f t="shared" si="6"/>
        <v>297572233</v>
      </c>
      <c r="R42" s="259">
        <f t="shared" si="6"/>
        <v>297572233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297572233</v>
      </c>
      <c r="X42" s="259">
        <f t="shared" si="6"/>
        <v>371497500</v>
      </c>
      <c r="Y42" s="259">
        <f t="shared" si="6"/>
        <v>-73925267</v>
      </c>
      <c r="Z42" s="260">
        <f>+IF(X42&lt;&gt;0,+(Y42/X42)*100,0)</f>
        <v>-19.899263655879246</v>
      </c>
      <c r="AA42" s="261">
        <f>+AA25-AA40</f>
        <v>495330000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296594319</v>
      </c>
      <c r="D45" s="155"/>
      <c r="E45" s="59">
        <v>495330000</v>
      </c>
      <c r="F45" s="60">
        <v>495330000</v>
      </c>
      <c r="G45" s="60">
        <v>186193006</v>
      </c>
      <c r="H45" s="60">
        <v>186193006</v>
      </c>
      <c r="I45" s="60">
        <v>186193006</v>
      </c>
      <c r="J45" s="60">
        <v>186193006</v>
      </c>
      <c r="K45" s="60">
        <v>186193006</v>
      </c>
      <c r="L45" s="60">
        <v>186193006</v>
      </c>
      <c r="M45" s="60">
        <v>186193007</v>
      </c>
      <c r="N45" s="60">
        <v>186193007</v>
      </c>
      <c r="O45" s="60">
        <v>186193007</v>
      </c>
      <c r="P45" s="60">
        <v>186193007</v>
      </c>
      <c r="Q45" s="60">
        <v>297572233</v>
      </c>
      <c r="R45" s="60">
        <v>297572233</v>
      </c>
      <c r="S45" s="60"/>
      <c r="T45" s="60"/>
      <c r="U45" s="60"/>
      <c r="V45" s="60"/>
      <c r="W45" s="60">
        <v>297572233</v>
      </c>
      <c r="X45" s="60">
        <v>371497500</v>
      </c>
      <c r="Y45" s="60">
        <v>-73925267</v>
      </c>
      <c r="Z45" s="139">
        <v>-19.9</v>
      </c>
      <c r="AA45" s="62">
        <v>495330000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143456716</v>
      </c>
      <c r="H46" s="60">
        <v>138451457</v>
      </c>
      <c r="I46" s="60">
        <v>137746984</v>
      </c>
      <c r="J46" s="60">
        <v>137746984</v>
      </c>
      <c r="K46" s="60">
        <v>117621744</v>
      </c>
      <c r="L46" s="60">
        <v>109579801</v>
      </c>
      <c r="M46" s="60">
        <v>138255984</v>
      </c>
      <c r="N46" s="60">
        <v>138255984</v>
      </c>
      <c r="O46" s="60">
        <v>130454549</v>
      </c>
      <c r="P46" s="60">
        <v>117723058</v>
      </c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296594319</v>
      </c>
      <c r="D48" s="217">
        <f>SUM(D45:D47)</f>
        <v>0</v>
      </c>
      <c r="E48" s="264">
        <f t="shared" si="7"/>
        <v>495330000</v>
      </c>
      <c r="F48" s="219">
        <f t="shared" si="7"/>
        <v>495330000</v>
      </c>
      <c r="G48" s="219">
        <f t="shared" si="7"/>
        <v>329649722</v>
      </c>
      <c r="H48" s="219">
        <f t="shared" si="7"/>
        <v>324644463</v>
      </c>
      <c r="I48" s="219">
        <f t="shared" si="7"/>
        <v>323939990</v>
      </c>
      <c r="J48" s="219">
        <f t="shared" si="7"/>
        <v>323939990</v>
      </c>
      <c r="K48" s="219">
        <f t="shared" si="7"/>
        <v>303814750</v>
      </c>
      <c r="L48" s="219">
        <f t="shared" si="7"/>
        <v>295772807</v>
      </c>
      <c r="M48" s="219">
        <f t="shared" si="7"/>
        <v>324448991</v>
      </c>
      <c r="N48" s="219">
        <f t="shared" si="7"/>
        <v>324448991</v>
      </c>
      <c r="O48" s="219">
        <f t="shared" si="7"/>
        <v>316647556</v>
      </c>
      <c r="P48" s="219">
        <f t="shared" si="7"/>
        <v>303916065</v>
      </c>
      <c r="Q48" s="219">
        <f t="shared" si="7"/>
        <v>297572233</v>
      </c>
      <c r="R48" s="219">
        <f t="shared" si="7"/>
        <v>297572233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297572233</v>
      </c>
      <c r="X48" s="219">
        <f t="shared" si="7"/>
        <v>371497500</v>
      </c>
      <c r="Y48" s="219">
        <f t="shared" si="7"/>
        <v>-73925267</v>
      </c>
      <c r="Z48" s="265">
        <f>+IF(X48&lt;&gt;0,+(Y48/X48)*100,0)</f>
        <v>-19.899263655879246</v>
      </c>
      <c r="AA48" s="232">
        <f>SUM(AA45:AA47)</f>
        <v>495330000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10066942</v>
      </c>
      <c r="D6" s="155"/>
      <c r="E6" s="59">
        <v>13932000</v>
      </c>
      <c r="F6" s="60">
        <v>19516724</v>
      </c>
      <c r="G6" s="60">
        <v>406373</v>
      </c>
      <c r="H6" s="60">
        <v>159477</v>
      </c>
      <c r="I6" s="60">
        <v>4346379</v>
      </c>
      <c r="J6" s="60">
        <v>4912229</v>
      </c>
      <c r="K6" s="60">
        <v>424247</v>
      </c>
      <c r="L6" s="60">
        <v>352168</v>
      </c>
      <c r="M6" s="60">
        <v>260954</v>
      </c>
      <c r="N6" s="60">
        <v>1037369</v>
      </c>
      <c r="O6" s="60">
        <v>3229521</v>
      </c>
      <c r="P6" s="60">
        <v>159602</v>
      </c>
      <c r="Q6" s="60">
        <v>164935</v>
      </c>
      <c r="R6" s="60">
        <v>3554058</v>
      </c>
      <c r="S6" s="60"/>
      <c r="T6" s="60"/>
      <c r="U6" s="60"/>
      <c r="V6" s="60"/>
      <c r="W6" s="60">
        <v>9503656</v>
      </c>
      <c r="X6" s="60">
        <v>13314161</v>
      </c>
      <c r="Y6" s="60">
        <v>-3810505</v>
      </c>
      <c r="Z6" s="140">
        <v>-28.62</v>
      </c>
      <c r="AA6" s="62">
        <v>19516724</v>
      </c>
    </row>
    <row r="7" spans="1:27" ht="12.75">
      <c r="A7" s="249" t="s">
        <v>32</v>
      </c>
      <c r="B7" s="182"/>
      <c r="C7" s="155">
        <v>175692</v>
      </c>
      <c r="D7" s="155"/>
      <c r="E7" s="59">
        <v>1249404</v>
      </c>
      <c r="F7" s="60">
        <v>201602</v>
      </c>
      <c r="G7" s="60">
        <v>5482</v>
      </c>
      <c r="H7" s="60">
        <v>13705</v>
      </c>
      <c r="I7" s="60">
        <v>21928</v>
      </c>
      <c r="J7" s="60">
        <v>41115</v>
      </c>
      <c r="K7" s="60">
        <v>13705</v>
      </c>
      <c r="L7" s="60">
        <v>63625</v>
      </c>
      <c r="M7" s="60">
        <v>21928</v>
      </c>
      <c r="N7" s="60">
        <v>99258</v>
      </c>
      <c r="O7" s="60">
        <v>24669</v>
      </c>
      <c r="P7" s="60">
        <v>5482</v>
      </c>
      <c r="Q7" s="60">
        <v>5482</v>
      </c>
      <c r="R7" s="60">
        <v>35633</v>
      </c>
      <c r="S7" s="60"/>
      <c r="T7" s="60"/>
      <c r="U7" s="60"/>
      <c r="V7" s="60"/>
      <c r="W7" s="60">
        <v>176006</v>
      </c>
      <c r="X7" s="60">
        <v>179666</v>
      </c>
      <c r="Y7" s="60">
        <v>-3660</v>
      </c>
      <c r="Z7" s="140">
        <v>-2.04</v>
      </c>
      <c r="AA7" s="62">
        <v>201602</v>
      </c>
    </row>
    <row r="8" spans="1:27" ht="12.75">
      <c r="A8" s="249" t="s">
        <v>178</v>
      </c>
      <c r="B8" s="182"/>
      <c r="C8" s="155">
        <v>4853713</v>
      </c>
      <c r="D8" s="155"/>
      <c r="E8" s="59">
        <v>4337008</v>
      </c>
      <c r="F8" s="60">
        <v>8285109</v>
      </c>
      <c r="G8" s="60">
        <v>610818</v>
      </c>
      <c r="H8" s="60">
        <v>639127</v>
      </c>
      <c r="I8" s="60">
        <v>563690</v>
      </c>
      <c r="J8" s="60">
        <v>1813635</v>
      </c>
      <c r="K8" s="60">
        <v>493089</v>
      </c>
      <c r="L8" s="60">
        <v>460803</v>
      </c>
      <c r="M8" s="60">
        <v>449935</v>
      </c>
      <c r="N8" s="60">
        <v>1403827</v>
      </c>
      <c r="O8" s="60">
        <v>615931</v>
      </c>
      <c r="P8" s="60">
        <v>265874</v>
      </c>
      <c r="Q8" s="60">
        <v>338116</v>
      </c>
      <c r="R8" s="60">
        <v>1219921</v>
      </c>
      <c r="S8" s="60"/>
      <c r="T8" s="60"/>
      <c r="U8" s="60"/>
      <c r="V8" s="60"/>
      <c r="W8" s="60">
        <v>4437383</v>
      </c>
      <c r="X8" s="60">
        <v>5613186</v>
      </c>
      <c r="Y8" s="60">
        <v>-1175803</v>
      </c>
      <c r="Z8" s="140">
        <v>-20.95</v>
      </c>
      <c r="AA8" s="62">
        <v>8285109</v>
      </c>
    </row>
    <row r="9" spans="1:27" ht="12.75">
      <c r="A9" s="249" t="s">
        <v>179</v>
      </c>
      <c r="B9" s="182"/>
      <c r="C9" s="155">
        <v>133361280</v>
      </c>
      <c r="D9" s="155"/>
      <c r="E9" s="59">
        <v>128152000</v>
      </c>
      <c r="F9" s="60">
        <v>128652000</v>
      </c>
      <c r="G9" s="60">
        <v>51024000</v>
      </c>
      <c r="H9" s="60">
        <v>2395000</v>
      </c>
      <c r="I9" s="60"/>
      <c r="J9" s="60">
        <v>53419000</v>
      </c>
      <c r="K9" s="60">
        <v>1026800</v>
      </c>
      <c r="L9" s="60">
        <v>1024000</v>
      </c>
      <c r="M9" s="60">
        <v>33139000</v>
      </c>
      <c r="N9" s="60">
        <v>35189800</v>
      </c>
      <c r="O9" s="60"/>
      <c r="P9" s="60">
        <v>683000</v>
      </c>
      <c r="Q9" s="60">
        <v>31180200</v>
      </c>
      <c r="R9" s="60">
        <v>31863200</v>
      </c>
      <c r="S9" s="60"/>
      <c r="T9" s="60"/>
      <c r="U9" s="60"/>
      <c r="V9" s="60"/>
      <c r="W9" s="60">
        <v>120472000</v>
      </c>
      <c r="X9" s="60">
        <v>128652000</v>
      </c>
      <c r="Y9" s="60">
        <v>-8180000</v>
      </c>
      <c r="Z9" s="140">
        <v>-6.36</v>
      </c>
      <c r="AA9" s="62">
        <v>128652000</v>
      </c>
    </row>
    <row r="10" spans="1:27" ht="12.75">
      <c r="A10" s="249" t="s">
        <v>180</v>
      </c>
      <c r="B10" s="182"/>
      <c r="C10" s="155">
        <v>48924742</v>
      </c>
      <c r="D10" s="155"/>
      <c r="E10" s="59">
        <v>53325000</v>
      </c>
      <c r="F10" s="60">
        <v>59874889</v>
      </c>
      <c r="G10" s="60">
        <v>11500000</v>
      </c>
      <c r="H10" s="60">
        <v>11000000</v>
      </c>
      <c r="I10" s="60">
        <v>3000000</v>
      </c>
      <c r="J10" s="60">
        <v>25500000</v>
      </c>
      <c r="K10" s="60">
        <v>3000000</v>
      </c>
      <c r="L10" s="60">
        <v>1500000</v>
      </c>
      <c r="M10" s="60">
        <v>21700000</v>
      </c>
      <c r="N10" s="60">
        <v>26200000</v>
      </c>
      <c r="O10" s="60"/>
      <c r="P10" s="60"/>
      <c r="Q10" s="60"/>
      <c r="R10" s="60"/>
      <c r="S10" s="60"/>
      <c r="T10" s="60"/>
      <c r="U10" s="60"/>
      <c r="V10" s="60"/>
      <c r="W10" s="60">
        <v>51700000</v>
      </c>
      <c r="X10" s="60">
        <v>59874889</v>
      </c>
      <c r="Y10" s="60">
        <v>-8174889</v>
      </c>
      <c r="Z10" s="140">
        <v>-13.65</v>
      </c>
      <c r="AA10" s="62">
        <v>59874889</v>
      </c>
    </row>
    <row r="11" spans="1:27" ht="12.75">
      <c r="A11" s="249" t="s">
        <v>181</v>
      </c>
      <c r="B11" s="182"/>
      <c r="C11" s="155">
        <v>7149089</v>
      </c>
      <c r="D11" s="155"/>
      <c r="E11" s="59">
        <v>4000330</v>
      </c>
      <c r="F11" s="60">
        <v>4092082</v>
      </c>
      <c r="G11" s="60">
        <v>150907</v>
      </c>
      <c r="H11" s="60">
        <v>231792</v>
      </c>
      <c r="I11" s="60">
        <v>159398</v>
      </c>
      <c r="J11" s="60">
        <v>542097</v>
      </c>
      <c r="K11" s="60">
        <v>753653</v>
      </c>
      <c r="L11" s="60">
        <v>198218</v>
      </c>
      <c r="M11" s="60">
        <v>215100</v>
      </c>
      <c r="N11" s="60">
        <v>1166971</v>
      </c>
      <c r="O11" s="60">
        <v>729859</v>
      </c>
      <c r="P11" s="60">
        <v>150594</v>
      </c>
      <c r="Q11" s="60">
        <v>57379</v>
      </c>
      <c r="R11" s="60">
        <v>937832</v>
      </c>
      <c r="S11" s="60"/>
      <c r="T11" s="60"/>
      <c r="U11" s="60"/>
      <c r="V11" s="60"/>
      <c r="W11" s="60">
        <v>2646900</v>
      </c>
      <c r="X11" s="60">
        <v>3100189</v>
      </c>
      <c r="Y11" s="60">
        <v>-453289</v>
      </c>
      <c r="Z11" s="140">
        <v>-14.62</v>
      </c>
      <c r="AA11" s="62">
        <v>4092082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-142272389</v>
      </c>
      <c r="D14" s="155"/>
      <c r="E14" s="59">
        <v>-91531000</v>
      </c>
      <c r="F14" s="60">
        <v>-87030828</v>
      </c>
      <c r="G14" s="60">
        <v>-8328797</v>
      </c>
      <c r="H14" s="60">
        <v>-22614048</v>
      </c>
      <c r="I14" s="60">
        <v>-21755081</v>
      </c>
      <c r="J14" s="60">
        <v>-52697926</v>
      </c>
      <c r="K14" s="60">
        <v>-16428675</v>
      </c>
      <c r="L14" s="60">
        <v>-6850537</v>
      </c>
      <c r="M14" s="60">
        <v>-24262199</v>
      </c>
      <c r="N14" s="60">
        <v>-47541411</v>
      </c>
      <c r="O14" s="60">
        <v>-14144721</v>
      </c>
      <c r="P14" s="60">
        <v>-16176558</v>
      </c>
      <c r="Q14" s="60">
        <v>-24152326</v>
      </c>
      <c r="R14" s="60">
        <v>-54473605</v>
      </c>
      <c r="S14" s="60"/>
      <c r="T14" s="60"/>
      <c r="U14" s="60"/>
      <c r="V14" s="60"/>
      <c r="W14" s="60">
        <v>-154712942</v>
      </c>
      <c r="X14" s="60">
        <v>-62356887</v>
      </c>
      <c r="Y14" s="60">
        <v>-92356055</v>
      </c>
      <c r="Z14" s="140">
        <v>148.11</v>
      </c>
      <c r="AA14" s="62">
        <v>-87030828</v>
      </c>
    </row>
    <row r="15" spans="1:27" ht="12.75">
      <c r="A15" s="249" t="s">
        <v>40</v>
      </c>
      <c r="B15" s="182"/>
      <c r="C15" s="155">
        <v>-20320</v>
      </c>
      <c r="D15" s="155"/>
      <c r="E15" s="59">
        <v>-257450</v>
      </c>
      <c r="F15" s="60"/>
      <c r="G15" s="60">
        <v>-22</v>
      </c>
      <c r="H15" s="60"/>
      <c r="I15" s="60"/>
      <c r="J15" s="60">
        <v>-22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-22</v>
      </c>
      <c r="X15" s="60"/>
      <c r="Y15" s="60">
        <v>-22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>
        <v>-77187262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-71558953</v>
      </c>
      <c r="Y16" s="60">
        <v>71558953</v>
      </c>
      <c r="Z16" s="140">
        <v>-100</v>
      </c>
      <c r="AA16" s="62">
        <v>-77187262</v>
      </c>
    </row>
    <row r="17" spans="1:27" ht="12.75">
      <c r="A17" s="250" t="s">
        <v>185</v>
      </c>
      <c r="B17" s="251"/>
      <c r="C17" s="168">
        <f aca="true" t="shared" si="0" ref="C17:Y17">SUM(C6:C16)</f>
        <v>62238749</v>
      </c>
      <c r="D17" s="168">
        <f t="shared" si="0"/>
        <v>0</v>
      </c>
      <c r="E17" s="72">
        <f t="shared" si="0"/>
        <v>113207292</v>
      </c>
      <c r="F17" s="73">
        <f t="shared" si="0"/>
        <v>56404316</v>
      </c>
      <c r="G17" s="73">
        <f t="shared" si="0"/>
        <v>55368761</v>
      </c>
      <c r="H17" s="73">
        <f t="shared" si="0"/>
        <v>-8174947</v>
      </c>
      <c r="I17" s="73">
        <f t="shared" si="0"/>
        <v>-13663686</v>
      </c>
      <c r="J17" s="73">
        <f t="shared" si="0"/>
        <v>33530128</v>
      </c>
      <c r="K17" s="73">
        <f t="shared" si="0"/>
        <v>-10717181</v>
      </c>
      <c r="L17" s="73">
        <f t="shared" si="0"/>
        <v>-3251723</v>
      </c>
      <c r="M17" s="73">
        <f t="shared" si="0"/>
        <v>31524718</v>
      </c>
      <c r="N17" s="73">
        <f t="shared" si="0"/>
        <v>17555814</v>
      </c>
      <c r="O17" s="73">
        <f t="shared" si="0"/>
        <v>-9544741</v>
      </c>
      <c r="P17" s="73">
        <f t="shared" si="0"/>
        <v>-14912006</v>
      </c>
      <c r="Q17" s="73">
        <f t="shared" si="0"/>
        <v>7593786</v>
      </c>
      <c r="R17" s="73">
        <f t="shared" si="0"/>
        <v>-16862961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34222981</v>
      </c>
      <c r="X17" s="73">
        <f t="shared" si="0"/>
        <v>76818251</v>
      </c>
      <c r="Y17" s="73">
        <f t="shared" si="0"/>
        <v>-42595270</v>
      </c>
      <c r="Z17" s="170">
        <f>+IF(X17&lt;&gt;0,+(Y17/X17)*100,0)</f>
        <v>-55.44941396804257</v>
      </c>
      <c r="AA17" s="74">
        <f>SUM(AA6:AA16)</f>
        <v>56404316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-77704077</v>
      </c>
      <c r="D26" s="155"/>
      <c r="E26" s="59">
        <v>-74380663</v>
      </c>
      <c r="F26" s="60">
        <v>-78587593</v>
      </c>
      <c r="G26" s="60">
        <v>-2980807</v>
      </c>
      <c r="H26" s="60">
        <v>-3562428</v>
      </c>
      <c r="I26" s="60">
        <v>-7422166</v>
      </c>
      <c r="J26" s="60">
        <v>-13965401</v>
      </c>
      <c r="K26" s="60">
        <v>-5288933</v>
      </c>
      <c r="L26" s="60">
        <v>-2259011</v>
      </c>
      <c r="M26" s="60">
        <v>-11606457</v>
      </c>
      <c r="N26" s="60">
        <v>-19154401</v>
      </c>
      <c r="O26" s="60">
        <v>-7487805</v>
      </c>
      <c r="P26" s="60">
        <v>-7830747</v>
      </c>
      <c r="Q26" s="60">
        <v>-4978443</v>
      </c>
      <c r="R26" s="60">
        <v>-20296995</v>
      </c>
      <c r="S26" s="60"/>
      <c r="T26" s="60"/>
      <c r="U26" s="60"/>
      <c r="V26" s="60"/>
      <c r="W26" s="60">
        <v>-53416797</v>
      </c>
      <c r="X26" s="60">
        <v>-52477753</v>
      </c>
      <c r="Y26" s="60">
        <v>-939044</v>
      </c>
      <c r="Z26" s="140">
        <v>1.79</v>
      </c>
      <c r="AA26" s="62">
        <v>-78587593</v>
      </c>
    </row>
    <row r="27" spans="1:27" ht="12.75">
      <c r="A27" s="250" t="s">
        <v>192</v>
      </c>
      <c r="B27" s="251"/>
      <c r="C27" s="168">
        <f aca="true" t="shared" si="1" ref="C27:Y27">SUM(C21:C26)</f>
        <v>-77704077</v>
      </c>
      <c r="D27" s="168">
        <f>SUM(D21:D26)</f>
        <v>0</v>
      </c>
      <c r="E27" s="72">
        <f t="shared" si="1"/>
        <v>-74380663</v>
      </c>
      <c r="F27" s="73">
        <f t="shared" si="1"/>
        <v>-78587593</v>
      </c>
      <c r="G27" s="73">
        <f t="shared" si="1"/>
        <v>-2980807</v>
      </c>
      <c r="H27" s="73">
        <f t="shared" si="1"/>
        <v>-3562428</v>
      </c>
      <c r="I27" s="73">
        <f t="shared" si="1"/>
        <v>-7422166</v>
      </c>
      <c r="J27" s="73">
        <f t="shared" si="1"/>
        <v>-13965401</v>
      </c>
      <c r="K27" s="73">
        <f t="shared" si="1"/>
        <v>-5288933</v>
      </c>
      <c r="L27" s="73">
        <f t="shared" si="1"/>
        <v>-2259011</v>
      </c>
      <c r="M27" s="73">
        <f t="shared" si="1"/>
        <v>-11606457</v>
      </c>
      <c r="N27" s="73">
        <f t="shared" si="1"/>
        <v>-19154401</v>
      </c>
      <c r="O27" s="73">
        <f t="shared" si="1"/>
        <v>-7487805</v>
      </c>
      <c r="P27" s="73">
        <f t="shared" si="1"/>
        <v>-7830747</v>
      </c>
      <c r="Q27" s="73">
        <f t="shared" si="1"/>
        <v>-4978443</v>
      </c>
      <c r="R27" s="73">
        <f t="shared" si="1"/>
        <v>-20296995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-53416797</v>
      </c>
      <c r="X27" s="73">
        <f t="shared" si="1"/>
        <v>-52477753</v>
      </c>
      <c r="Y27" s="73">
        <f t="shared" si="1"/>
        <v>-939044</v>
      </c>
      <c r="Z27" s="170">
        <f>+IF(X27&lt;&gt;0,+(Y27/X27)*100,0)</f>
        <v>1.7894135063290535</v>
      </c>
      <c r="AA27" s="74">
        <f>SUM(AA21:AA26)</f>
        <v>-78587593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-15465328</v>
      </c>
      <c r="D38" s="153">
        <f>+D17+D27+D36</f>
        <v>0</v>
      </c>
      <c r="E38" s="99">
        <f t="shared" si="3"/>
        <v>38826629</v>
      </c>
      <c r="F38" s="100">
        <f t="shared" si="3"/>
        <v>-22183277</v>
      </c>
      <c r="G38" s="100">
        <f t="shared" si="3"/>
        <v>52387954</v>
      </c>
      <c r="H38" s="100">
        <f t="shared" si="3"/>
        <v>-11737375</v>
      </c>
      <c r="I38" s="100">
        <f t="shared" si="3"/>
        <v>-21085852</v>
      </c>
      <c r="J38" s="100">
        <f t="shared" si="3"/>
        <v>19564727</v>
      </c>
      <c r="K38" s="100">
        <f t="shared" si="3"/>
        <v>-16006114</v>
      </c>
      <c r="L38" s="100">
        <f t="shared" si="3"/>
        <v>-5510734</v>
      </c>
      <c r="M38" s="100">
        <f t="shared" si="3"/>
        <v>19918261</v>
      </c>
      <c r="N38" s="100">
        <f t="shared" si="3"/>
        <v>-1598587</v>
      </c>
      <c r="O38" s="100">
        <f t="shared" si="3"/>
        <v>-17032546</v>
      </c>
      <c r="P38" s="100">
        <f t="shared" si="3"/>
        <v>-22742753</v>
      </c>
      <c r="Q38" s="100">
        <f t="shared" si="3"/>
        <v>2615343</v>
      </c>
      <c r="R38" s="100">
        <f t="shared" si="3"/>
        <v>-37159956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-19193816</v>
      </c>
      <c r="X38" s="100">
        <f t="shared" si="3"/>
        <v>24340498</v>
      </c>
      <c r="Y38" s="100">
        <f t="shared" si="3"/>
        <v>-43534314</v>
      </c>
      <c r="Z38" s="137">
        <f>+IF(X38&lt;&gt;0,+(Y38/X38)*100,0)</f>
        <v>-178.8554778131491</v>
      </c>
      <c r="AA38" s="102">
        <f>+AA17+AA27+AA36</f>
        <v>-22183277</v>
      </c>
    </row>
    <row r="39" spans="1:27" ht="12.75">
      <c r="A39" s="249" t="s">
        <v>200</v>
      </c>
      <c r="B39" s="182"/>
      <c r="C39" s="153">
        <v>77653673</v>
      </c>
      <c r="D39" s="153"/>
      <c r="E39" s="99">
        <v>77637741</v>
      </c>
      <c r="F39" s="100">
        <v>62188345</v>
      </c>
      <c r="G39" s="100">
        <v>62188345</v>
      </c>
      <c r="H39" s="100">
        <v>114576299</v>
      </c>
      <c r="I39" s="100">
        <v>102838924</v>
      </c>
      <c r="J39" s="100">
        <v>62188345</v>
      </c>
      <c r="K39" s="100">
        <v>81753072</v>
      </c>
      <c r="L39" s="100">
        <v>65746958</v>
      </c>
      <c r="M39" s="100">
        <v>60236224</v>
      </c>
      <c r="N39" s="100">
        <v>81753072</v>
      </c>
      <c r="O39" s="100">
        <v>80154485</v>
      </c>
      <c r="P39" s="100">
        <v>63121939</v>
      </c>
      <c r="Q39" s="100">
        <v>40379186</v>
      </c>
      <c r="R39" s="100">
        <v>80154485</v>
      </c>
      <c r="S39" s="100"/>
      <c r="T39" s="100"/>
      <c r="U39" s="100"/>
      <c r="V39" s="100"/>
      <c r="W39" s="100">
        <v>62188345</v>
      </c>
      <c r="X39" s="100">
        <v>62188345</v>
      </c>
      <c r="Y39" s="100"/>
      <c r="Z39" s="137"/>
      <c r="AA39" s="102">
        <v>62188345</v>
      </c>
    </row>
    <row r="40" spans="1:27" ht="12.75">
      <c r="A40" s="269" t="s">
        <v>201</v>
      </c>
      <c r="B40" s="256"/>
      <c r="C40" s="257">
        <v>62188345</v>
      </c>
      <c r="D40" s="257"/>
      <c r="E40" s="258">
        <v>116464370</v>
      </c>
      <c r="F40" s="259">
        <v>40005068</v>
      </c>
      <c r="G40" s="259">
        <v>114576299</v>
      </c>
      <c r="H40" s="259">
        <v>102838924</v>
      </c>
      <c r="I40" s="259">
        <v>81753072</v>
      </c>
      <c r="J40" s="259">
        <v>81753072</v>
      </c>
      <c r="K40" s="259">
        <v>65746958</v>
      </c>
      <c r="L40" s="259">
        <v>60236224</v>
      </c>
      <c r="M40" s="259">
        <v>80154485</v>
      </c>
      <c r="N40" s="259">
        <v>80154485</v>
      </c>
      <c r="O40" s="259">
        <v>63121939</v>
      </c>
      <c r="P40" s="259">
        <v>40379186</v>
      </c>
      <c r="Q40" s="259">
        <v>42994529</v>
      </c>
      <c r="R40" s="259">
        <v>42994529</v>
      </c>
      <c r="S40" s="259"/>
      <c r="T40" s="259"/>
      <c r="U40" s="259"/>
      <c r="V40" s="259"/>
      <c r="W40" s="259">
        <v>42994529</v>
      </c>
      <c r="X40" s="259">
        <v>86528843</v>
      </c>
      <c r="Y40" s="259">
        <v>-43534314</v>
      </c>
      <c r="Z40" s="260">
        <v>-50.31</v>
      </c>
      <c r="AA40" s="261">
        <v>40005068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15165794</v>
      </c>
      <c r="D5" s="200">
        <f t="shared" si="0"/>
        <v>0</v>
      </c>
      <c r="E5" s="106">
        <f t="shared" si="0"/>
        <v>74380363</v>
      </c>
      <c r="F5" s="106">
        <f t="shared" si="0"/>
        <v>74380363</v>
      </c>
      <c r="G5" s="106">
        <f t="shared" si="0"/>
        <v>2123942</v>
      </c>
      <c r="H5" s="106">
        <f t="shared" si="0"/>
        <v>2538023</v>
      </c>
      <c r="I5" s="106">
        <f t="shared" si="0"/>
        <v>1597364</v>
      </c>
      <c r="J5" s="106">
        <f t="shared" si="0"/>
        <v>6259329</v>
      </c>
      <c r="K5" s="106">
        <f t="shared" si="0"/>
        <v>5288933</v>
      </c>
      <c r="L5" s="106">
        <f t="shared" si="0"/>
        <v>5507615</v>
      </c>
      <c r="M5" s="106">
        <f t="shared" si="0"/>
        <v>5283986</v>
      </c>
      <c r="N5" s="106">
        <f t="shared" si="0"/>
        <v>16080534</v>
      </c>
      <c r="O5" s="106">
        <f t="shared" si="0"/>
        <v>7487805</v>
      </c>
      <c r="P5" s="106">
        <f t="shared" si="0"/>
        <v>7830747</v>
      </c>
      <c r="Q5" s="106">
        <f t="shared" si="0"/>
        <v>2658867</v>
      </c>
      <c r="R5" s="106">
        <f t="shared" si="0"/>
        <v>17977419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40317282</v>
      </c>
      <c r="X5" s="106">
        <f t="shared" si="0"/>
        <v>55785272</v>
      </c>
      <c r="Y5" s="106">
        <f t="shared" si="0"/>
        <v>-15467990</v>
      </c>
      <c r="Z5" s="201">
        <f>+IF(X5&lt;&gt;0,+(Y5/X5)*100,0)</f>
        <v>-27.7277307171685</v>
      </c>
      <c r="AA5" s="199">
        <f>SUM(AA11:AA18)</f>
        <v>74380363</v>
      </c>
    </row>
    <row r="6" spans="1:27" ht="12.75">
      <c r="A6" s="291" t="s">
        <v>205</v>
      </c>
      <c r="B6" s="142"/>
      <c r="C6" s="62"/>
      <c r="D6" s="156"/>
      <c r="E6" s="60">
        <v>9410363</v>
      </c>
      <c r="F6" s="60">
        <v>9410363</v>
      </c>
      <c r="G6" s="60"/>
      <c r="H6" s="60"/>
      <c r="I6" s="60"/>
      <c r="J6" s="60"/>
      <c r="K6" s="60">
        <v>3106889</v>
      </c>
      <c r="L6" s="60">
        <v>1274123</v>
      </c>
      <c r="M6" s="60">
        <v>2471870</v>
      </c>
      <c r="N6" s="60">
        <v>6852882</v>
      </c>
      <c r="O6" s="60"/>
      <c r="P6" s="60">
        <v>1313678</v>
      </c>
      <c r="Q6" s="60"/>
      <c r="R6" s="60">
        <v>1313678</v>
      </c>
      <c r="S6" s="60"/>
      <c r="T6" s="60"/>
      <c r="U6" s="60"/>
      <c r="V6" s="60"/>
      <c r="W6" s="60">
        <v>8166560</v>
      </c>
      <c r="X6" s="60">
        <v>7057772</v>
      </c>
      <c r="Y6" s="60">
        <v>1108788</v>
      </c>
      <c r="Z6" s="140">
        <v>15.71</v>
      </c>
      <c r="AA6" s="155">
        <v>9410363</v>
      </c>
    </row>
    <row r="7" spans="1:27" ht="12.75">
      <c r="A7" s="291" t="s">
        <v>206</v>
      </c>
      <c r="B7" s="142"/>
      <c r="C7" s="62"/>
      <c r="D7" s="156"/>
      <c r="E7" s="60">
        <v>31050000</v>
      </c>
      <c r="F7" s="60">
        <v>31050000</v>
      </c>
      <c r="G7" s="60"/>
      <c r="H7" s="60"/>
      <c r="I7" s="60"/>
      <c r="J7" s="60"/>
      <c r="K7" s="60">
        <v>25000</v>
      </c>
      <c r="L7" s="60">
        <v>1723171</v>
      </c>
      <c r="M7" s="60">
        <v>129139</v>
      </c>
      <c r="N7" s="60">
        <v>1877310</v>
      </c>
      <c r="O7" s="60">
        <v>5432661</v>
      </c>
      <c r="P7" s="60">
        <v>5679733</v>
      </c>
      <c r="Q7" s="60"/>
      <c r="R7" s="60">
        <v>11112394</v>
      </c>
      <c r="S7" s="60"/>
      <c r="T7" s="60"/>
      <c r="U7" s="60"/>
      <c r="V7" s="60"/>
      <c r="W7" s="60">
        <v>12989704</v>
      </c>
      <c r="X7" s="60">
        <v>23287500</v>
      </c>
      <c r="Y7" s="60">
        <v>-10297796</v>
      </c>
      <c r="Z7" s="140">
        <v>-44.22</v>
      </c>
      <c r="AA7" s="155">
        <v>31050000</v>
      </c>
    </row>
    <row r="8" spans="1:27" ht="12.75">
      <c r="A8" s="291" t="s">
        <v>207</v>
      </c>
      <c r="B8" s="142"/>
      <c r="C8" s="62"/>
      <c r="D8" s="156"/>
      <c r="E8" s="60">
        <v>300000</v>
      </c>
      <c r="F8" s="60">
        <v>300000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225000</v>
      </c>
      <c r="Y8" s="60">
        <v>-225000</v>
      </c>
      <c r="Z8" s="140">
        <v>-100</v>
      </c>
      <c r="AA8" s="155">
        <v>300000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850000</v>
      </c>
      <c r="F10" s="60">
        <v>850000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637500</v>
      </c>
      <c r="Y10" s="60">
        <v>-637500</v>
      </c>
      <c r="Z10" s="140">
        <v>-100</v>
      </c>
      <c r="AA10" s="155">
        <v>850000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41610363</v>
      </c>
      <c r="F11" s="295">
        <f t="shared" si="1"/>
        <v>41610363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3131889</v>
      </c>
      <c r="L11" s="295">
        <f t="shared" si="1"/>
        <v>2997294</v>
      </c>
      <c r="M11" s="295">
        <f t="shared" si="1"/>
        <v>2601009</v>
      </c>
      <c r="N11" s="295">
        <f t="shared" si="1"/>
        <v>8730192</v>
      </c>
      <c r="O11" s="295">
        <f t="shared" si="1"/>
        <v>5432661</v>
      </c>
      <c r="P11" s="295">
        <f t="shared" si="1"/>
        <v>6993411</v>
      </c>
      <c r="Q11" s="295">
        <f t="shared" si="1"/>
        <v>0</v>
      </c>
      <c r="R11" s="295">
        <f t="shared" si="1"/>
        <v>12426072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21156264</v>
      </c>
      <c r="X11" s="295">
        <f t="shared" si="1"/>
        <v>31207772</v>
      </c>
      <c r="Y11" s="295">
        <f t="shared" si="1"/>
        <v>-10051508</v>
      </c>
      <c r="Z11" s="296">
        <f>+IF(X11&lt;&gt;0,+(Y11/X11)*100,0)</f>
        <v>-32.20834861264687</v>
      </c>
      <c r="AA11" s="297">
        <f>SUM(AA6:AA10)</f>
        <v>41610363</v>
      </c>
    </row>
    <row r="12" spans="1:27" ht="12.75">
      <c r="A12" s="298" t="s">
        <v>211</v>
      </c>
      <c r="B12" s="136"/>
      <c r="C12" s="62">
        <v>9533886</v>
      </c>
      <c r="D12" s="156"/>
      <c r="E12" s="60">
        <v>26650000</v>
      </c>
      <c r="F12" s="60">
        <v>26650000</v>
      </c>
      <c r="G12" s="60">
        <v>2123942</v>
      </c>
      <c r="H12" s="60">
        <v>2165398</v>
      </c>
      <c r="I12" s="60">
        <v>1597364</v>
      </c>
      <c r="J12" s="60">
        <v>5886704</v>
      </c>
      <c r="K12" s="60">
        <v>1926908</v>
      </c>
      <c r="L12" s="60">
        <v>1011506</v>
      </c>
      <c r="M12" s="60">
        <v>1739381</v>
      </c>
      <c r="N12" s="60">
        <v>4677795</v>
      </c>
      <c r="O12" s="60">
        <v>2055144</v>
      </c>
      <c r="P12" s="60">
        <v>837336</v>
      </c>
      <c r="Q12" s="60">
        <v>1026378</v>
      </c>
      <c r="R12" s="60">
        <v>3918858</v>
      </c>
      <c r="S12" s="60"/>
      <c r="T12" s="60"/>
      <c r="U12" s="60"/>
      <c r="V12" s="60"/>
      <c r="W12" s="60">
        <v>14483357</v>
      </c>
      <c r="X12" s="60">
        <v>19987500</v>
      </c>
      <c r="Y12" s="60">
        <v>-5504143</v>
      </c>
      <c r="Z12" s="140">
        <v>-27.54</v>
      </c>
      <c r="AA12" s="155">
        <v>26650000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5631908</v>
      </c>
      <c r="D15" s="156"/>
      <c r="E15" s="60">
        <v>6120000</v>
      </c>
      <c r="F15" s="60">
        <v>6120000</v>
      </c>
      <c r="G15" s="60"/>
      <c r="H15" s="60">
        <v>372625</v>
      </c>
      <c r="I15" s="60"/>
      <c r="J15" s="60">
        <v>372625</v>
      </c>
      <c r="K15" s="60">
        <v>230136</v>
      </c>
      <c r="L15" s="60">
        <v>1498815</v>
      </c>
      <c r="M15" s="60">
        <v>943596</v>
      </c>
      <c r="N15" s="60">
        <v>2672547</v>
      </c>
      <c r="O15" s="60"/>
      <c r="P15" s="60"/>
      <c r="Q15" s="60">
        <v>1632489</v>
      </c>
      <c r="R15" s="60">
        <v>1632489</v>
      </c>
      <c r="S15" s="60"/>
      <c r="T15" s="60"/>
      <c r="U15" s="60"/>
      <c r="V15" s="60"/>
      <c r="W15" s="60">
        <v>4677661</v>
      </c>
      <c r="X15" s="60">
        <v>4590000</v>
      </c>
      <c r="Y15" s="60">
        <v>87661</v>
      </c>
      <c r="Z15" s="140">
        <v>1.91</v>
      </c>
      <c r="AA15" s="155">
        <v>6120000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9410363</v>
      </c>
      <c r="F36" s="60">
        <f t="shared" si="4"/>
        <v>9410363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3106889</v>
      </c>
      <c r="L36" s="60">
        <f t="shared" si="4"/>
        <v>1274123</v>
      </c>
      <c r="M36" s="60">
        <f t="shared" si="4"/>
        <v>2471870</v>
      </c>
      <c r="N36" s="60">
        <f t="shared" si="4"/>
        <v>6852882</v>
      </c>
      <c r="O36" s="60">
        <f t="shared" si="4"/>
        <v>0</v>
      </c>
      <c r="P36" s="60">
        <f t="shared" si="4"/>
        <v>1313678</v>
      </c>
      <c r="Q36" s="60">
        <f t="shared" si="4"/>
        <v>0</v>
      </c>
      <c r="R36" s="60">
        <f t="shared" si="4"/>
        <v>1313678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8166560</v>
      </c>
      <c r="X36" s="60">
        <f t="shared" si="4"/>
        <v>7057772</v>
      </c>
      <c r="Y36" s="60">
        <f t="shared" si="4"/>
        <v>1108788</v>
      </c>
      <c r="Z36" s="140">
        <f aca="true" t="shared" si="5" ref="Z36:Z49">+IF(X36&lt;&gt;0,+(Y36/X36)*100,0)</f>
        <v>15.71017029170112</v>
      </c>
      <c r="AA36" s="155">
        <f>AA6+AA21</f>
        <v>9410363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31050000</v>
      </c>
      <c r="F37" s="60">
        <f t="shared" si="4"/>
        <v>31050000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25000</v>
      </c>
      <c r="L37" s="60">
        <f t="shared" si="4"/>
        <v>1723171</v>
      </c>
      <c r="M37" s="60">
        <f t="shared" si="4"/>
        <v>129139</v>
      </c>
      <c r="N37" s="60">
        <f t="shared" si="4"/>
        <v>1877310</v>
      </c>
      <c r="O37" s="60">
        <f t="shared" si="4"/>
        <v>5432661</v>
      </c>
      <c r="P37" s="60">
        <f t="shared" si="4"/>
        <v>5679733</v>
      </c>
      <c r="Q37" s="60">
        <f t="shared" si="4"/>
        <v>0</v>
      </c>
      <c r="R37" s="60">
        <f t="shared" si="4"/>
        <v>11112394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12989704</v>
      </c>
      <c r="X37" s="60">
        <f t="shared" si="4"/>
        <v>23287500</v>
      </c>
      <c r="Y37" s="60">
        <f t="shared" si="4"/>
        <v>-10297796</v>
      </c>
      <c r="Z37" s="140">
        <f t="shared" si="5"/>
        <v>-44.220272678475574</v>
      </c>
      <c r="AA37" s="155">
        <f>AA7+AA22</f>
        <v>31050000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300000</v>
      </c>
      <c r="F38" s="60">
        <f t="shared" si="4"/>
        <v>300000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225000</v>
      </c>
      <c r="Y38" s="60">
        <f t="shared" si="4"/>
        <v>-225000</v>
      </c>
      <c r="Z38" s="140">
        <f t="shared" si="5"/>
        <v>-100</v>
      </c>
      <c r="AA38" s="155">
        <f>AA8+AA23</f>
        <v>300000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850000</v>
      </c>
      <c r="F40" s="60">
        <f t="shared" si="4"/>
        <v>850000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637500</v>
      </c>
      <c r="Y40" s="60">
        <f t="shared" si="4"/>
        <v>-637500</v>
      </c>
      <c r="Z40" s="140">
        <f t="shared" si="5"/>
        <v>-100</v>
      </c>
      <c r="AA40" s="155">
        <f>AA10+AA25</f>
        <v>850000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41610363</v>
      </c>
      <c r="F41" s="295">
        <f t="shared" si="6"/>
        <v>41610363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3131889</v>
      </c>
      <c r="L41" s="295">
        <f t="shared" si="6"/>
        <v>2997294</v>
      </c>
      <c r="M41" s="295">
        <f t="shared" si="6"/>
        <v>2601009</v>
      </c>
      <c r="N41" s="295">
        <f t="shared" si="6"/>
        <v>8730192</v>
      </c>
      <c r="O41" s="295">
        <f t="shared" si="6"/>
        <v>5432661</v>
      </c>
      <c r="P41" s="295">
        <f t="shared" si="6"/>
        <v>6993411</v>
      </c>
      <c r="Q41" s="295">
        <f t="shared" si="6"/>
        <v>0</v>
      </c>
      <c r="R41" s="295">
        <f t="shared" si="6"/>
        <v>12426072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21156264</v>
      </c>
      <c r="X41" s="295">
        <f t="shared" si="6"/>
        <v>31207772</v>
      </c>
      <c r="Y41" s="295">
        <f t="shared" si="6"/>
        <v>-10051508</v>
      </c>
      <c r="Z41" s="296">
        <f t="shared" si="5"/>
        <v>-32.20834861264687</v>
      </c>
      <c r="AA41" s="297">
        <f>SUM(AA36:AA40)</f>
        <v>41610363</v>
      </c>
    </row>
    <row r="42" spans="1:27" ht="12.75">
      <c r="A42" s="298" t="s">
        <v>211</v>
      </c>
      <c r="B42" s="136"/>
      <c r="C42" s="95">
        <f aca="true" t="shared" si="7" ref="C42:Y48">C12+C27</f>
        <v>9533886</v>
      </c>
      <c r="D42" s="129">
        <f t="shared" si="7"/>
        <v>0</v>
      </c>
      <c r="E42" s="54">
        <f t="shared" si="7"/>
        <v>26650000</v>
      </c>
      <c r="F42" s="54">
        <f t="shared" si="7"/>
        <v>26650000</v>
      </c>
      <c r="G42" s="54">
        <f t="shared" si="7"/>
        <v>2123942</v>
      </c>
      <c r="H42" s="54">
        <f t="shared" si="7"/>
        <v>2165398</v>
      </c>
      <c r="I42" s="54">
        <f t="shared" si="7"/>
        <v>1597364</v>
      </c>
      <c r="J42" s="54">
        <f t="shared" si="7"/>
        <v>5886704</v>
      </c>
      <c r="K42" s="54">
        <f t="shared" si="7"/>
        <v>1926908</v>
      </c>
      <c r="L42" s="54">
        <f t="shared" si="7"/>
        <v>1011506</v>
      </c>
      <c r="M42" s="54">
        <f t="shared" si="7"/>
        <v>1739381</v>
      </c>
      <c r="N42" s="54">
        <f t="shared" si="7"/>
        <v>4677795</v>
      </c>
      <c r="O42" s="54">
        <f t="shared" si="7"/>
        <v>2055144</v>
      </c>
      <c r="P42" s="54">
        <f t="shared" si="7"/>
        <v>837336</v>
      </c>
      <c r="Q42" s="54">
        <f t="shared" si="7"/>
        <v>1026378</v>
      </c>
      <c r="R42" s="54">
        <f t="shared" si="7"/>
        <v>3918858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14483357</v>
      </c>
      <c r="X42" s="54">
        <f t="shared" si="7"/>
        <v>19987500</v>
      </c>
      <c r="Y42" s="54">
        <f t="shared" si="7"/>
        <v>-5504143</v>
      </c>
      <c r="Z42" s="184">
        <f t="shared" si="5"/>
        <v>-27.537926203877422</v>
      </c>
      <c r="AA42" s="130">
        <f aca="true" t="shared" si="8" ref="AA42:AA48">AA12+AA27</f>
        <v>26650000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5631908</v>
      </c>
      <c r="D45" s="129">
        <f t="shared" si="7"/>
        <v>0</v>
      </c>
      <c r="E45" s="54">
        <f t="shared" si="7"/>
        <v>6120000</v>
      </c>
      <c r="F45" s="54">
        <f t="shared" si="7"/>
        <v>6120000</v>
      </c>
      <c r="G45" s="54">
        <f t="shared" si="7"/>
        <v>0</v>
      </c>
      <c r="H45" s="54">
        <f t="shared" si="7"/>
        <v>372625</v>
      </c>
      <c r="I45" s="54">
        <f t="shared" si="7"/>
        <v>0</v>
      </c>
      <c r="J45" s="54">
        <f t="shared" si="7"/>
        <v>372625</v>
      </c>
      <c r="K45" s="54">
        <f t="shared" si="7"/>
        <v>230136</v>
      </c>
      <c r="L45" s="54">
        <f t="shared" si="7"/>
        <v>1498815</v>
      </c>
      <c r="M45" s="54">
        <f t="shared" si="7"/>
        <v>943596</v>
      </c>
      <c r="N45" s="54">
        <f t="shared" si="7"/>
        <v>2672547</v>
      </c>
      <c r="O45" s="54">
        <f t="shared" si="7"/>
        <v>0</v>
      </c>
      <c r="P45" s="54">
        <f t="shared" si="7"/>
        <v>0</v>
      </c>
      <c r="Q45" s="54">
        <f t="shared" si="7"/>
        <v>1632489</v>
      </c>
      <c r="R45" s="54">
        <f t="shared" si="7"/>
        <v>1632489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4677661</v>
      </c>
      <c r="X45" s="54">
        <f t="shared" si="7"/>
        <v>4590000</v>
      </c>
      <c r="Y45" s="54">
        <f t="shared" si="7"/>
        <v>87661</v>
      </c>
      <c r="Z45" s="184">
        <f t="shared" si="5"/>
        <v>1.9098257080610022</v>
      </c>
      <c r="AA45" s="130">
        <f t="shared" si="8"/>
        <v>6120000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15165794</v>
      </c>
      <c r="D49" s="218">
        <f t="shared" si="9"/>
        <v>0</v>
      </c>
      <c r="E49" s="220">
        <f t="shared" si="9"/>
        <v>74380363</v>
      </c>
      <c r="F49" s="220">
        <f t="shared" si="9"/>
        <v>74380363</v>
      </c>
      <c r="G49" s="220">
        <f t="shared" si="9"/>
        <v>2123942</v>
      </c>
      <c r="H49" s="220">
        <f t="shared" si="9"/>
        <v>2538023</v>
      </c>
      <c r="I49" s="220">
        <f t="shared" si="9"/>
        <v>1597364</v>
      </c>
      <c r="J49" s="220">
        <f t="shared" si="9"/>
        <v>6259329</v>
      </c>
      <c r="K49" s="220">
        <f t="shared" si="9"/>
        <v>5288933</v>
      </c>
      <c r="L49" s="220">
        <f t="shared" si="9"/>
        <v>5507615</v>
      </c>
      <c r="M49" s="220">
        <f t="shared" si="9"/>
        <v>5283986</v>
      </c>
      <c r="N49" s="220">
        <f t="shared" si="9"/>
        <v>16080534</v>
      </c>
      <c r="O49" s="220">
        <f t="shared" si="9"/>
        <v>7487805</v>
      </c>
      <c r="P49" s="220">
        <f t="shared" si="9"/>
        <v>7830747</v>
      </c>
      <c r="Q49" s="220">
        <f t="shared" si="9"/>
        <v>2658867</v>
      </c>
      <c r="R49" s="220">
        <f t="shared" si="9"/>
        <v>17977419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40317282</v>
      </c>
      <c r="X49" s="220">
        <f t="shared" si="9"/>
        <v>55785272</v>
      </c>
      <c r="Y49" s="220">
        <f t="shared" si="9"/>
        <v>-15467990</v>
      </c>
      <c r="Z49" s="221">
        <f t="shared" si="5"/>
        <v>-27.7277307171685</v>
      </c>
      <c r="AA49" s="222">
        <f>SUM(AA41:AA48)</f>
        <v>74380363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23782178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1619155</v>
      </c>
      <c r="H67" s="60">
        <v>1487669</v>
      </c>
      <c r="I67" s="60">
        <v>842530</v>
      </c>
      <c r="J67" s="60">
        <v>3949354</v>
      </c>
      <c r="K67" s="60">
        <v>472000</v>
      </c>
      <c r="L67" s="60">
        <v>481260</v>
      </c>
      <c r="M67" s="60">
        <v>1855779</v>
      </c>
      <c r="N67" s="60">
        <v>2809039</v>
      </c>
      <c r="O67" s="60">
        <v>3514738</v>
      </c>
      <c r="P67" s="60">
        <v>337500</v>
      </c>
      <c r="Q67" s="60">
        <v>552988</v>
      </c>
      <c r="R67" s="60">
        <v>4405226</v>
      </c>
      <c r="S67" s="60"/>
      <c r="T67" s="60"/>
      <c r="U67" s="60"/>
      <c r="V67" s="60"/>
      <c r="W67" s="60">
        <v>11163619</v>
      </c>
      <c r="X67" s="60"/>
      <c r="Y67" s="60">
        <v>11163619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179655</v>
      </c>
      <c r="H68" s="60">
        <v>316000</v>
      </c>
      <c r="I68" s="60">
        <v>131169</v>
      </c>
      <c r="J68" s="60">
        <v>626824</v>
      </c>
      <c r="K68" s="60">
        <v>143677</v>
      </c>
      <c r="L68" s="60">
        <v>3955</v>
      </c>
      <c r="M68" s="60">
        <v>620725</v>
      </c>
      <c r="N68" s="60">
        <v>768357</v>
      </c>
      <c r="O68" s="60">
        <v>30650</v>
      </c>
      <c r="P68" s="60">
        <v>472108</v>
      </c>
      <c r="Q68" s="60">
        <v>664204</v>
      </c>
      <c r="R68" s="60">
        <v>1166962</v>
      </c>
      <c r="S68" s="60"/>
      <c r="T68" s="60"/>
      <c r="U68" s="60"/>
      <c r="V68" s="60"/>
      <c r="W68" s="60">
        <v>2562143</v>
      </c>
      <c r="X68" s="60"/>
      <c r="Y68" s="60">
        <v>2562143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23782178</v>
      </c>
      <c r="F69" s="220">
        <f t="shared" si="12"/>
        <v>0</v>
      </c>
      <c r="G69" s="220">
        <f t="shared" si="12"/>
        <v>1798810</v>
      </c>
      <c r="H69" s="220">
        <f t="shared" si="12"/>
        <v>1803669</v>
      </c>
      <c r="I69" s="220">
        <f t="shared" si="12"/>
        <v>973699</v>
      </c>
      <c r="J69" s="220">
        <f t="shared" si="12"/>
        <v>4576178</v>
      </c>
      <c r="K69" s="220">
        <f t="shared" si="12"/>
        <v>615677</v>
      </c>
      <c r="L69" s="220">
        <f t="shared" si="12"/>
        <v>485215</v>
      </c>
      <c r="M69" s="220">
        <f t="shared" si="12"/>
        <v>2476504</v>
      </c>
      <c r="N69" s="220">
        <f t="shared" si="12"/>
        <v>3577396</v>
      </c>
      <c r="O69" s="220">
        <f t="shared" si="12"/>
        <v>3545388</v>
      </c>
      <c r="P69" s="220">
        <f t="shared" si="12"/>
        <v>809608</v>
      </c>
      <c r="Q69" s="220">
        <f t="shared" si="12"/>
        <v>1217192</v>
      </c>
      <c r="R69" s="220">
        <f t="shared" si="12"/>
        <v>5572188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13725762</v>
      </c>
      <c r="X69" s="220">
        <f t="shared" si="12"/>
        <v>0</v>
      </c>
      <c r="Y69" s="220">
        <f t="shared" si="12"/>
        <v>13725762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41610363</v>
      </c>
      <c r="F5" s="358">
        <f t="shared" si="0"/>
        <v>41610363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3131889</v>
      </c>
      <c r="L5" s="356">
        <f t="shared" si="0"/>
        <v>2997294</v>
      </c>
      <c r="M5" s="356">
        <f t="shared" si="0"/>
        <v>2601009</v>
      </c>
      <c r="N5" s="358">
        <f t="shared" si="0"/>
        <v>8730192</v>
      </c>
      <c r="O5" s="358">
        <f t="shared" si="0"/>
        <v>5432661</v>
      </c>
      <c r="P5" s="356">
        <f t="shared" si="0"/>
        <v>6993411</v>
      </c>
      <c r="Q5" s="356">
        <f t="shared" si="0"/>
        <v>0</v>
      </c>
      <c r="R5" s="358">
        <f t="shared" si="0"/>
        <v>12426072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21156264</v>
      </c>
      <c r="X5" s="356">
        <f t="shared" si="0"/>
        <v>31207772</v>
      </c>
      <c r="Y5" s="358">
        <f t="shared" si="0"/>
        <v>-10051508</v>
      </c>
      <c r="Z5" s="359">
        <f>+IF(X5&lt;&gt;0,+(Y5/X5)*100,0)</f>
        <v>-32.20834861264687</v>
      </c>
      <c r="AA5" s="360">
        <f>+AA6+AA8+AA11+AA13+AA15</f>
        <v>41610363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9410363</v>
      </c>
      <c r="F6" s="59">
        <f t="shared" si="1"/>
        <v>9410363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3106889</v>
      </c>
      <c r="L6" s="60">
        <f t="shared" si="1"/>
        <v>1274123</v>
      </c>
      <c r="M6" s="60">
        <f t="shared" si="1"/>
        <v>2471870</v>
      </c>
      <c r="N6" s="59">
        <f t="shared" si="1"/>
        <v>6852882</v>
      </c>
      <c r="O6" s="59">
        <f t="shared" si="1"/>
        <v>0</v>
      </c>
      <c r="P6" s="60">
        <f t="shared" si="1"/>
        <v>1313678</v>
      </c>
      <c r="Q6" s="60">
        <f t="shared" si="1"/>
        <v>0</v>
      </c>
      <c r="R6" s="59">
        <f t="shared" si="1"/>
        <v>1313678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8166560</v>
      </c>
      <c r="X6" s="60">
        <f t="shared" si="1"/>
        <v>7057772</v>
      </c>
      <c r="Y6" s="59">
        <f t="shared" si="1"/>
        <v>1108788</v>
      </c>
      <c r="Z6" s="61">
        <f>+IF(X6&lt;&gt;0,+(Y6/X6)*100,0)</f>
        <v>15.71017029170112</v>
      </c>
      <c r="AA6" s="62">
        <f t="shared" si="1"/>
        <v>9410363</v>
      </c>
    </row>
    <row r="7" spans="1:27" ht="12.75">
      <c r="A7" s="291" t="s">
        <v>229</v>
      </c>
      <c r="B7" s="142"/>
      <c r="C7" s="60"/>
      <c r="D7" s="340"/>
      <c r="E7" s="60">
        <v>9410363</v>
      </c>
      <c r="F7" s="59">
        <v>9410363</v>
      </c>
      <c r="G7" s="59"/>
      <c r="H7" s="60"/>
      <c r="I7" s="60"/>
      <c r="J7" s="59"/>
      <c r="K7" s="59">
        <v>3106889</v>
      </c>
      <c r="L7" s="60">
        <v>1274123</v>
      </c>
      <c r="M7" s="60">
        <v>2471870</v>
      </c>
      <c r="N7" s="59">
        <v>6852882</v>
      </c>
      <c r="O7" s="59"/>
      <c r="P7" s="60">
        <v>1313678</v>
      </c>
      <c r="Q7" s="60"/>
      <c r="R7" s="59">
        <v>1313678</v>
      </c>
      <c r="S7" s="59"/>
      <c r="T7" s="60"/>
      <c r="U7" s="60"/>
      <c r="V7" s="59"/>
      <c r="W7" s="59">
        <v>8166560</v>
      </c>
      <c r="X7" s="60">
        <v>7057772</v>
      </c>
      <c r="Y7" s="59">
        <v>1108788</v>
      </c>
      <c r="Z7" s="61">
        <v>15.71</v>
      </c>
      <c r="AA7" s="62">
        <v>9410363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31050000</v>
      </c>
      <c r="F8" s="59">
        <f t="shared" si="2"/>
        <v>31050000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25000</v>
      </c>
      <c r="L8" s="60">
        <f t="shared" si="2"/>
        <v>1723171</v>
      </c>
      <c r="M8" s="60">
        <f t="shared" si="2"/>
        <v>129139</v>
      </c>
      <c r="N8" s="59">
        <f t="shared" si="2"/>
        <v>1877310</v>
      </c>
      <c r="O8" s="59">
        <f t="shared" si="2"/>
        <v>5432661</v>
      </c>
      <c r="P8" s="60">
        <f t="shared" si="2"/>
        <v>5679733</v>
      </c>
      <c r="Q8" s="60">
        <f t="shared" si="2"/>
        <v>0</v>
      </c>
      <c r="R8" s="59">
        <f t="shared" si="2"/>
        <v>11112394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12989704</v>
      </c>
      <c r="X8" s="60">
        <f t="shared" si="2"/>
        <v>23287500</v>
      </c>
      <c r="Y8" s="59">
        <f t="shared" si="2"/>
        <v>-10297796</v>
      </c>
      <c r="Z8" s="61">
        <f>+IF(X8&lt;&gt;0,+(Y8/X8)*100,0)</f>
        <v>-44.220272678475574</v>
      </c>
      <c r="AA8" s="62">
        <f>SUM(AA9:AA10)</f>
        <v>31050000</v>
      </c>
    </row>
    <row r="9" spans="1:27" ht="12.75">
      <c r="A9" s="291" t="s">
        <v>230</v>
      </c>
      <c r="B9" s="142"/>
      <c r="C9" s="60"/>
      <c r="D9" s="340"/>
      <c r="E9" s="60">
        <v>28050000</v>
      </c>
      <c r="F9" s="59">
        <v>28050000</v>
      </c>
      <c r="G9" s="59"/>
      <c r="H9" s="60"/>
      <c r="I9" s="60"/>
      <c r="J9" s="59"/>
      <c r="K9" s="59">
        <v>25000</v>
      </c>
      <c r="L9" s="60">
        <v>1723171</v>
      </c>
      <c r="M9" s="60">
        <v>129139</v>
      </c>
      <c r="N9" s="59">
        <v>1877310</v>
      </c>
      <c r="O9" s="59">
        <v>5432661</v>
      </c>
      <c r="P9" s="60">
        <v>5679733</v>
      </c>
      <c r="Q9" s="60"/>
      <c r="R9" s="59">
        <v>11112394</v>
      </c>
      <c r="S9" s="59"/>
      <c r="T9" s="60"/>
      <c r="U9" s="60"/>
      <c r="V9" s="59"/>
      <c r="W9" s="59">
        <v>12989704</v>
      </c>
      <c r="X9" s="60">
        <v>21037500</v>
      </c>
      <c r="Y9" s="59">
        <v>-8047796</v>
      </c>
      <c r="Z9" s="61">
        <v>-38.25</v>
      </c>
      <c r="AA9" s="62">
        <v>28050000</v>
      </c>
    </row>
    <row r="10" spans="1:27" ht="12.75">
      <c r="A10" s="291" t="s">
        <v>231</v>
      </c>
      <c r="B10" s="142"/>
      <c r="C10" s="60"/>
      <c r="D10" s="340"/>
      <c r="E10" s="60">
        <v>3000000</v>
      </c>
      <c r="F10" s="59">
        <v>3000000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2250000</v>
      </c>
      <c r="Y10" s="59">
        <v>-2250000</v>
      </c>
      <c r="Z10" s="61">
        <v>-100</v>
      </c>
      <c r="AA10" s="62">
        <v>3000000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300000</v>
      </c>
      <c r="F11" s="364">
        <f t="shared" si="3"/>
        <v>300000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225000</v>
      </c>
      <c r="Y11" s="364">
        <f t="shared" si="3"/>
        <v>-225000</v>
      </c>
      <c r="Z11" s="365">
        <f>+IF(X11&lt;&gt;0,+(Y11/X11)*100,0)</f>
        <v>-100</v>
      </c>
      <c r="AA11" s="366">
        <f t="shared" si="3"/>
        <v>300000</v>
      </c>
    </row>
    <row r="12" spans="1:27" ht="12.75">
      <c r="A12" s="291" t="s">
        <v>232</v>
      </c>
      <c r="B12" s="136"/>
      <c r="C12" s="60"/>
      <c r="D12" s="340"/>
      <c r="E12" s="60">
        <v>300000</v>
      </c>
      <c r="F12" s="59">
        <v>300000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225000</v>
      </c>
      <c r="Y12" s="59">
        <v>-225000</v>
      </c>
      <c r="Z12" s="61">
        <v>-100</v>
      </c>
      <c r="AA12" s="62">
        <v>300000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850000</v>
      </c>
      <c r="F15" s="59">
        <f t="shared" si="5"/>
        <v>850000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637500</v>
      </c>
      <c r="Y15" s="59">
        <f t="shared" si="5"/>
        <v>-637500</v>
      </c>
      <c r="Z15" s="61">
        <f>+IF(X15&lt;&gt;0,+(Y15/X15)*100,0)</f>
        <v>-100</v>
      </c>
      <c r="AA15" s="62">
        <f>SUM(AA16:AA20)</f>
        <v>850000</v>
      </c>
    </row>
    <row r="16" spans="1:27" ht="12.75">
      <c r="A16" s="291" t="s">
        <v>234</v>
      </c>
      <c r="B16" s="300"/>
      <c r="C16" s="60"/>
      <c r="D16" s="340"/>
      <c r="E16" s="60">
        <v>200000</v>
      </c>
      <c r="F16" s="59">
        <v>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150000</v>
      </c>
      <c r="Y16" s="59">
        <v>-150000</v>
      </c>
      <c r="Z16" s="61">
        <v>-100</v>
      </c>
      <c r="AA16" s="62">
        <v>200000</v>
      </c>
    </row>
    <row r="17" spans="1:27" ht="12.75">
      <c r="A17" s="291" t="s">
        <v>235</v>
      </c>
      <c r="B17" s="136"/>
      <c r="C17" s="60"/>
      <c r="D17" s="340"/>
      <c r="E17" s="60">
        <v>500000</v>
      </c>
      <c r="F17" s="59">
        <v>500000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375000</v>
      </c>
      <c r="Y17" s="59">
        <v>-375000</v>
      </c>
      <c r="Z17" s="61">
        <v>-100</v>
      </c>
      <c r="AA17" s="62">
        <v>500000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150000</v>
      </c>
      <c r="F20" s="59">
        <v>150000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112500</v>
      </c>
      <c r="Y20" s="59">
        <v>-112500</v>
      </c>
      <c r="Z20" s="61">
        <v>-100</v>
      </c>
      <c r="AA20" s="62">
        <v>150000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9533886</v>
      </c>
      <c r="D22" s="344">
        <f t="shared" si="6"/>
        <v>0</v>
      </c>
      <c r="E22" s="343">
        <f t="shared" si="6"/>
        <v>26650000</v>
      </c>
      <c r="F22" s="345">
        <f t="shared" si="6"/>
        <v>26650000</v>
      </c>
      <c r="G22" s="345">
        <f t="shared" si="6"/>
        <v>2123942</v>
      </c>
      <c r="H22" s="343">
        <f t="shared" si="6"/>
        <v>2165398</v>
      </c>
      <c r="I22" s="343">
        <f t="shared" si="6"/>
        <v>1597364</v>
      </c>
      <c r="J22" s="345">
        <f t="shared" si="6"/>
        <v>5886704</v>
      </c>
      <c r="K22" s="345">
        <f t="shared" si="6"/>
        <v>1926908</v>
      </c>
      <c r="L22" s="343">
        <f t="shared" si="6"/>
        <v>1011506</v>
      </c>
      <c r="M22" s="343">
        <f t="shared" si="6"/>
        <v>1739381</v>
      </c>
      <c r="N22" s="345">
        <f t="shared" si="6"/>
        <v>4677795</v>
      </c>
      <c r="O22" s="345">
        <f t="shared" si="6"/>
        <v>2055144</v>
      </c>
      <c r="P22" s="343">
        <f t="shared" si="6"/>
        <v>837336</v>
      </c>
      <c r="Q22" s="343">
        <f t="shared" si="6"/>
        <v>1026378</v>
      </c>
      <c r="R22" s="345">
        <f t="shared" si="6"/>
        <v>3918858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14483357</v>
      </c>
      <c r="X22" s="343">
        <f t="shared" si="6"/>
        <v>19987500</v>
      </c>
      <c r="Y22" s="345">
        <f t="shared" si="6"/>
        <v>-5504143</v>
      </c>
      <c r="Z22" s="336">
        <f>+IF(X22&lt;&gt;0,+(Y22/X22)*100,0)</f>
        <v>-27.537926203877422</v>
      </c>
      <c r="AA22" s="350">
        <f>SUM(AA23:AA32)</f>
        <v>26650000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</v>
      </c>
      <c r="F24" s="59">
        <v>1000000</v>
      </c>
      <c r="G24" s="59"/>
      <c r="H24" s="60">
        <v>84304</v>
      </c>
      <c r="I24" s="60"/>
      <c r="J24" s="59">
        <v>84304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84304</v>
      </c>
      <c r="X24" s="60">
        <v>750000</v>
      </c>
      <c r="Y24" s="59">
        <v>-665696</v>
      </c>
      <c r="Z24" s="61">
        <v>-88.76</v>
      </c>
      <c r="AA24" s="62">
        <v>1000000</v>
      </c>
    </row>
    <row r="25" spans="1:27" ht="12.75">
      <c r="A25" s="361" t="s">
        <v>239</v>
      </c>
      <c r="B25" s="142"/>
      <c r="C25" s="60"/>
      <c r="D25" s="340"/>
      <c r="E25" s="60">
        <v>25650000</v>
      </c>
      <c r="F25" s="59">
        <v>25650000</v>
      </c>
      <c r="G25" s="59">
        <v>2123942</v>
      </c>
      <c r="H25" s="60">
        <v>2081094</v>
      </c>
      <c r="I25" s="60">
        <v>1597364</v>
      </c>
      <c r="J25" s="59">
        <v>5802400</v>
      </c>
      <c r="K25" s="59">
        <v>1926908</v>
      </c>
      <c r="L25" s="60">
        <v>1011506</v>
      </c>
      <c r="M25" s="60">
        <v>1739381</v>
      </c>
      <c r="N25" s="59">
        <v>4677795</v>
      </c>
      <c r="O25" s="59">
        <v>2055144</v>
      </c>
      <c r="P25" s="60">
        <v>837336</v>
      </c>
      <c r="Q25" s="60">
        <v>1026378</v>
      </c>
      <c r="R25" s="59">
        <v>3918858</v>
      </c>
      <c r="S25" s="59"/>
      <c r="T25" s="60"/>
      <c r="U25" s="60"/>
      <c r="V25" s="59"/>
      <c r="W25" s="59">
        <v>14399053</v>
      </c>
      <c r="X25" s="60">
        <v>19237500</v>
      </c>
      <c r="Y25" s="59">
        <v>-4838447</v>
      </c>
      <c r="Z25" s="61">
        <v>-25.15</v>
      </c>
      <c r="AA25" s="62">
        <v>25650000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9533886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5631908</v>
      </c>
      <c r="D40" s="344">
        <f t="shared" si="9"/>
        <v>0</v>
      </c>
      <c r="E40" s="343">
        <f t="shared" si="9"/>
        <v>6120000</v>
      </c>
      <c r="F40" s="345">
        <f t="shared" si="9"/>
        <v>6120000</v>
      </c>
      <c r="G40" s="345">
        <f t="shared" si="9"/>
        <v>0</v>
      </c>
      <c r="H40" s="343">
        <f t="shared" si="9"/>
        <v>372625</v>
      </c>
      <c r="I40" s="343">
        <f t="shared" si="9"/>
        <v>0</v>
      </c>
      <c r="J40" s="345">
        <f t="shared" si="9"/>
        <v>372625</v>
      </c>
      <c r="K40" s="345">
        <f t="shared" si="9"/>
        <v>230136</v>
      </c>
      <c r="L40" s="343">
        <f t="shared" si="9"/>
        <v>1498815</v>
      </c>
      <c r="M40" s="343">
        <f t="shared" si="9"/>
        <v>943596</v>
      </c>
      <c r="N40" s="345">
        <f t="shared" si="9"/>
        <v>2672547</v>
      </c>
      <c r="O40" s="345">
        <f t="shared" si="9"/>
        <v>0</v>
      </c>
      <c r="P40" s="343">
        <f t="shared" si="9"/>
        <v>0</v>
      </c>
      <c r="Q40" s="343">
        <f t="shared" si="9"/>
        <v>1632489</v>
      </c>
      <c r="R40" s="345">
        <f t="shared" si="9"/>
        <v>1632489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4677661</v>
      </c>
      <c r="X40" s="343">
        <f t="shared" si="9"/>
        <v>4590000</v>
      </c>
      <c r="Y40" s="345">
        <f t="shared" si="9"/>
        <v>87661</v>
      </c>
      <c r="Z40" s="336">
        <f>+IF(X40&lt;&gt;0,+(Y40/X40)*100,0)</f>
        <v>1.9098257080610022</v>
      </c>
      <c r="AA40" s="350">
        <f>SUM(AA41:AA49)</f>
        <v>6120000</v>
      </c>
    </row>
    <row r="41" spans="1:27" ht="12.75">
      <c r="A41" s="361" t="s">
        <v>248</v>
      </c>
      <c r="B41" s="142"/>
      <c r="C41" s="362">
        <v>3952284</v>
      </c>
      <c r="D41" s="363"/>
      <c r="E41" s="362"/>
      <c r="F41" s="364"/>
      <c r="G41" s="364"/>
      <c r="H41" s="362">
        <v>174578</v>
      </c>
      <c r="I41" s="362"/>
      <c r="J41" s="364">
        <v>174578</v>
      </c>
      <c r="K41" s="364"/>
      <c r="L41" s="362"/>
      <c r="M41" s="362">
        <v>943596</v>
      </c>
      <c r="N41" s="364">
        <v>943596</v>
      </c>
      <c r="O41" s="364"/>
      <c r="P41" s="362"/>
      <c r="Q41" s="362">
        <v>1632489</v>
      </c>
      <c r="R41" s="364">
        <v>1632489</v>
      </c>
      <c r="S41" s="364"/>
      <c r="T41" s="362"/>
      <c r="U41" s="362"/>
      <c r="V41" s="364"/>
      <c r="W41" s="364">
        <v>2750663</v>
      </c>
      <c r="X41" s="362"/>
      <c r="Y41" s="364">
        <v>2750663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1041778</v>
      </c>
      <c r="D43" s="369"/>
      <c r="E43" s="305">
        <v>800000</v>
      </c>
      <c r="F43" s="370">
        <v>800000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600000</v>
      </c>
      <c r="Y43" s="370">
        <v>-600000</v>
      </c>
      <c r="Z43" s="371">
        <v>-100</v>
      </c>
      <c r="AA43" s="303">
        <v>800000</v>
      </c>
    </row>
    <row r="44" spans="1:27" ht="12.75">
      <c r="A44" s="361" t="s">
        <v>251</v>
      </c>
      <c r="B44" s="136"/>
      <c r="C44" s="60"/>
      <c r="D44" s="368"/>
      <c r="E44" s="54">
        <v>1000000</v>
      </c>
      <c r="F44" s="53">
        <v>1000000</v>
      </c>
      <c r="G44" s="53"/>
      <c r="H44" s="54"/>
      <c r="I44" s="54"/>
      <c r="J44" s="53"/>
      <c r="K44" s="53"/>
      <c r="L44" s="54">
        <v>83486</v>
      </c>
      <c r="M44" s="54"/>
      <c r="N44" s="53">
        <v>83486</v>
      </c>
      <c r="O44" s="53"/>
      <c r="P44" s="54"/>
      <c r="Q44" s="54"/>
      <c r="R44" s="53"/>
      <c r="S44" s="53"/>
      <c r="T44" s="54"/>
      <c r="U44" s="54"/>
      <c r="V44" s="53"/>
      <c r="W44" s="53">
        <v>83486</v>
      </c>
      <c r="X44" s="54">
        <v>750000</v>
      </c>
      <c r="Y44" s="53">
        <v>-666514</v>
      </c>
      <c r="Z44" s="94">
        <v>-88.87</v>
      </c>
      <c r="AA44" s="95">
        <v>1000000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28000</v>
      </c>
      <c r="D48" s="368"/>
      <c r="E48" s="54"/>
      <c r="F48" s="53"/>
      <c r="G48" s="53"/>
      <c r="H48" s="54"/>
      <c r="I48" s="54"/>
      <c r="J48" s="53"/>
      <c r="K48" s="53">
        <v>22500</v>
      </c>
      <c r="L48" s="54"/>
      <c r="M48" s="54"/>
      <c r="N48" s="53">
        <v>22500</v>
      </c>
      <c r="O48" s="53"/>
      <c r="P48" s="54"/>
      <c r="Q48" s="54"/>
      <c r="R48" s="53"/>
      <c r="S48" s="53"/>
      <c r="T48" s="54"/>
      <c r="U48" s="54"/>
      <c r="V48" s="53"/>
      <c r="W48" s="53">
        <v>22500</v>
      </c>
      <c r="X48" s="54"/>
      <c r="Y48" s="53">
        <v>22500</v>
      </c>
      <c r="Z48" s="94"/>
      <c r="AA48" s="95"/>
    </row>
    <row r="49" spans="1:27" ht="12.75">
      <c r="A49" s="361" t="s">
        <v>93</v>
      </c>
      <c r="B49" s="136"/>
      <c r="C49" s="54">
        <v>609846</v>
      </c>
      <c r="D49" s="368"/>
      <c r="E49" s="54">
        <v>4320000</v>
      </c>
      <c r="F49" s="53">
        <v>4320000</v>
      </c>
      <c r="G49" s="53"/>
      <c r="H49" s="54">
        <v>198047</v>
      </c>
      <c r="I49" s="54"/>
      <c r="J49" s="53">
        <v>198047</v>
      </c>
      <c r="K49" s="53">
        <v>207636</v>
      </c>
      <c r="L49" s="54">
        <v>1415329</v>
      </c>
      <c r="M49" s="54"/>
      <c r="N49" s="53">
        <v>1622965</v>
      </c>
      <c r="O49" s="53"/>
      <c r="P49" s="54"/>
      <c r="Q49" s="54"/>
      <c r="R49" s="53"/>
      <c r="S49" s="53"/>
      <c r="T49" s="54"/>
      <c r="U49" s="54"/>
      <c r="V49" s="53"/>
      <c r="W49" s="53">
        <v>1821012</v>
      </c>
      <c r="X49" s="54">
        <v>3240000</v>
      </c>
      <c r="Y49" s="53">
        <v>-1418988</v>
      </c>
      <c r="Z49" s="94">
        <v>-43.8</v>
      </c>
      <c r="AA49" s="95">
        <v>4320000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15165794</v>
      </c>
      <c r="D60" s="346">
        <f t="shared" si="14"/>
        <v>0</v>
      </c>
      <c r="E60" s="219">
        <f t="shared" si="14"/>
        <v>74380363</v>
      </c>
      <c r="F60" s="264">
        <f t="shared" si="14"/>
        <v>74380363</v>
      </c>
      <c r="G60" s="264">
        <f t="shared" si="14"/>
        <v>2123942</v>
      </c>
      <c r="H60" s="219">
        <f t="shared" si="14"/>
        <v>2538023</v>
      </c>
      <c r="I60" s="219">
        <f t="shared" si="14"/>
        <v>1597364</v>
      </c>
      <c r="J60" s="264">
        <f t="shared" si="14"/>
        <v>6259329</v>
      </c>
      <c r="K60" s="264">
        <f t="shared" si="14"/>
        <v>5288933</v>
      </c>
      <c r="L60" s="219">
        <f t="shared" si="14"/>
        <v>5507615</v>
      </c>
      <c r="M60" s="219">
        <f t="shared" si="14"/>
        <v>5283986</v>
      </c>
      <c r="N60" s="264">
        <f t="shared" si="14"/>
        <v>16080534</v>
      </c>
      <c r="O60" s="264">
        <f t="shared" si="14"/>
        <v>7487805</v>
      </c>
      <c r="P60" s="219">
        <f t="shared" si="14"/>
        <v>7830747</v>
      </c>
      <c r="Q60" s="219">
        <f t="shared" si="14"/>
        <v>2658867</v>
      </c>
      <c r="R60" s="264">
        <f t="shared" si="14"/>
        <v>17977419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40317282</v>
      </c>
      <c r="X60" s="219">
        <f t="shared" si="14"/>
        <v>55785272</v>
      </c>
      <c r="Y60" s="264">
        <f t="shared" si="14"/>
        <v>-15467990</v>
      </c>
      <c r="Z60" s="337">
        <f>+IF(X60&lt;&gt;0,+(Y60/X60)*100,0)</f>
        <v>-27.7277307171685</v>
      </c>
      <c r="AA60" s="232">
        <f>+AA57+AA54+AA51+AA40+AA37+AA34+AA22+AA5</f>
        <v>74380363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2017-05-05T09:30:04Z</dcterms:created>
  <dcterms:modified xsi:type="dcterms:W3CDTF">2017-05-05T09:30:08Z</dcterms:modified>
  <cp:category/>
  <cp:version/>
  <cp:contentType/>
  <cp:contentStatus/>
</cp:coreProperties>
</file>