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<sst xmlns="http://schemas.openxmlformats.org/spreadsheetml/2006/main" count="857" uniqueCount="303">
  <si>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Jozini(KZN272)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</si>
  <si>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</si>
  <si>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</si>
  <si>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</si>
  <si>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</si>
  <si>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</si>
  <si>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</si>
  <si>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</si>
  <si>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</si>
  <si>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</si>
  <si>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</si>
  <si>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</si>
  <si>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</si>
  <si>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</si>
  <si>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</si>
  <si>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</si>
  <si>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</si>
  <si>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</si>
  <si>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</si>
  <si>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</si>
  <si>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</si>
  <si>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</si>
  <si>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</si>
  <si>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</si>
  <si>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</si>
  <si>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</si>
  <si>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</si>
  <si>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</si>
  <si>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</si>
  <si>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</si>
  <si>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</si>
  <si>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</si>
  <si>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</si>
  <si>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</si>
  <si>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</si>
  <si>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</si>
  <si>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</si>
  <si>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</si>
  <si>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</si>
  <si>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</si>
  <si>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</si>
  <si>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</si>
  <si>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</si>
  <si>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</si>
  <si>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</si>
  <si>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</si>
  <si>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</si>
  <si>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</si>
  <si>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</si>
  <si>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</si>
  <si>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</si>
  <si>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</si>
  <si>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</si>
  <si>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</si>
  <si>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</si>
  <si>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</si>
  <si>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</si>
  <si>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</si>
  <si>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</si>
  <si>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</si>
  <si>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</si>
  <si>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</si>
  <si>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</si>
  <si>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</si>
  <si>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</si>
  <si>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</si>
  <si>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</si>
  <si>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</si>
  <si>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</si>
  <si>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</si>
  <si>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Jozini(KZN272)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</si>
  <si>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</si>
  <si>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</si>
  <si>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</si>
  <si>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</si>
  <si>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</si>
  <si>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</si>
  <si>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</si>
  <si>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</si>
  <si>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</si>
  <si>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</si>
  <si>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</si>
  <si>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</si>
  <si>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</si>
  <si>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</si>
  <si>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</si>
  <si>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</si>
  <si>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</si>
  <si>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</si>
  <si>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</si>
  <si>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</si>
  <si>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</si>
  <si>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</si>
  <si>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</si>
  <si>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</si>
  <si>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</si>
  <si>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</si>
  <si>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</si>
  <si>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</si>
  <si>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</si>
  <si>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Jozini(KZN272)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</si>
  <si>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</si>
  <si>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</si>
  <si>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</si>
  <si>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</si>
  <si>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</si>
  <si>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</si>
  <si>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</si>
  <si>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</si>
  <si>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</si>
  <si>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</si>
  <si>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</si>
  <si>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</si>
  <si>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</si>
  <si>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</si>
  <si>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</si>
  <si>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</si>
  <si>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</si>
  <si>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</si>
  <si>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</si>
  <si>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</si>
  <si>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</si>
  <si>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</si>
  <si>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</si>
  <si>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</si>
  <si>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</si>
  <si>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</si>
  <si>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</si>
  <si>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</si>
  <si>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Jozini(KZN272)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</si>
  <si>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</si>
  <si>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</si>
  <si>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</si>
  <si>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</si>
  <si>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</si>
  <si>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</si>
  <si>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</si>
  <si>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</si>
  <si>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</si>
  <si>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</si>
  <si>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Jozini(KZN272)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</si>
  <si>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</si>
  <si>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</si>
  <si>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</si>
  <si>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</si>
  <si>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</si>
  <si>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</si>
  <si>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</si>
  <si>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</si>
  <si>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</si>
  <si>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</si>
  <si>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</si>
  <si>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</si>
  <si>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</si>
  <si>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</si>
  <si>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</si>
  <si>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</si>
  <si>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</si>
  <si>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</si>
  <si>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</si>
  <si>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</si>
  <si>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</si>
  <si>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</si>
  <si>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</si>
  <si>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</si>
  <si>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</si>
  <si>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</si>
  <si>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</si>
  <si>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</si>
  <si>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</si>
  <si>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</si>
  <si>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</si>
  <si>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</si>
  <si>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</si>
  <si>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Jozini(KZN272)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</si>
  <si>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</si>
  <si>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</si>
  <si>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</si>
  <si>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</si>
  <si>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</si>
  <si>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</si>
  <si>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</si>
  <si>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</si>
  <si>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</si>
  <si>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</si>
  <si>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</si>
  <si>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</si>
  <si>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</si>
  <si>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</si>
  <si>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</si>
  <si>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</si>
  <si>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</si>
  <si>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</si>
  <si>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</si>
  <si>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</si>
  <si>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</si>
  <si>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</si>
  <si>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</si>
  <si>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</si>
  <si>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</si>
  <si>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</si>
  <si>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</si>
  <si>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Jozini(KZN272)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</si>
  <si>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</si>
  <si>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</si>
  <si>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</si>
  <si>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</si>
  <si>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</si>
  <si>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</si>
  <si>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</si>
  <si>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</si>
  <si>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</si>
  <si>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</si>
  <si>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</si>
  <si>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</si>
  <si>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</si>
  <si>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</si>
  <si>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</si>
  <si>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</si>
  <si>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</si>
  <si>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</si>
  <si>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</si>
  <si>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</si>
  <si>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</si>
  <si>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</si>
  <si>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</si>
  <si>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</si>
  <si>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Jozini(KZN272)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</si>
  <si>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</si>
  <si>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</si>
  <si>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</si>
  <si>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</si>
  <si>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</si>
  <si>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</si>
  <si>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</si>
  <si>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</si>
  <si>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</si>
  <si>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</si>
  <si>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</si>
  <si>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</si>
  <si>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</si>
  <si>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</si>
  <si>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</si>
  <si>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</si>
  <si>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</si>
  <si>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</si>
  <si>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</si>
  <si>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</si>
  <si>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</si>
  <si>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</si>
  <si>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</si>
  <si>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</si>
  <si>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</si>
  <si>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</si>
  <si>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</si>
  <si>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</si>
  <si>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</si>
  <si>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</si>
  <si>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</si>
  <si>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</si>
  <si>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</si>
  <si>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</si>
  <si>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</si>
  <si>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Jozini(KZN272)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</si>
  <si>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</si>
  <si>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</si>
  <si>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Jozini(KZN272)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</si>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</sst>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25528119</v>
      </c>
      <c r="C5" s="19">
        <v>0</v>
      </c>
      <c r="D5" s="59">
        <v>25552178</v>
      </c>
      <c r="E5" s="60">
        <v>25552178</v>
      </c>
      <c r="F5" s="60">
        <v>14829673</v>
      </c>
      <c r="G5" s="60">
        <v>1075664</v>
      </c>
      <c r="H5" s="60">
        <v>1075665</v>
      </c>
      <c r="I5" s="60">
        <v>16981002</v>
      </c>
      <c r="J5" s="60">
        <v>1076383</v>
      </c>
      <c r="K5" s="60">
        <v>1075803</v>
      </c>
      <c r="L5" s="60">
        <v>1075803</v>
      </c>
      <c r="M5" s="60">
        <v>3227989</v>
      </c>
      <c r="N5" s="60">
        <v>1075909</v>
      </c>
      <c r="O5" s="60">
        <v>1075803</v>
      </c>
      <c r="P5" s="60">
        <v>1075803</v>
      </c>
      <c r="Q5" s="60">
        <v>3227515</v>
      </c>
      <c r="R5" s="60">
        <v>0</v>
      </c>
      <c r="S5" s="60">
        <v>0</v>
      </c>
      <c r="T5" s="60">
        <v>0</v>
      </c>
      <c r="U5" s="60">
        <v>0</v>
      </c>
      <c r="V5" s="60">
        <v>23436506</v>
      </c>
      <c r="W5" s="60">
        <v>22566591</v>
      </c>
      <c r="X5" s="60">
        <v>869915</v>
      </c>
      <c r="Y5" s="61">
        <v>3.85</v>
      </c>
      <c r="Z5" s="62">
        <v>25552178</v>
      </c>
    </row>
    <row r="6" spans="1:26" ht="12.75">
      <c r="A6" s="58" t="s">
        <v>32</v>
      </c>
      <c r="B6" s="19">
        <v>3673895</v>
      </c>
      <c r="C6" s="19">
        <v>0</v>
      </c>
      <c r="D6" s="59">
        <v>2816597</v>
      </c>
      <c r="E6" s="60">
        <v>2816597</v>
      </c>
      <c r="F6" s="60">
        <v>294078</v>
      </c>
      <c r="G6" s="60">
        <v>305053</v>
      </c>
      <c r="H6" s="60">
        <v>305053</v>
      </c>
      <c r="I6" s="60">
        <v>904184</v>
      </c>
      <c r="J6" s="60">
        <v>305053</v>
      </c>
      <c r="K6" s="60">
        <v>305053</v>
      </c>
      <c r="L6" s="60">
        <v>305052</v>
      </c>
      <c r="M6" s="60">
        <v>915158</v>
      </c>
      <c r="N6" s="60">
        <v>305408</v>
      </c>
      <c r="O6" s="60">
        <v>30809</v>
      </c>
      <c r="P6" s="60">
        <v>300273</v>
      </c>
      <c r="Q6" s="60">
        <v>636490</v>
      </c>
      <c r="R6" s="60">
        <v>0</v>
      </c>
      <c r="S6" s="60">
        <v>0</v>
      </c>
      <c r="T6" s="60">
        <v>0</v>
      </c>
      <c r="U6" s="60">
        <v>0</v>
      </c>
      <c r="V6" s="60">
        <v>2455832</v>
      </c>
      <c r="W6" s="60">
        <v>2112444</v>
      </c>
      <c r="X6" s="60">
        <v>343388</v>
      </c>
      <c r="Y6" s="61">
        <v>16.26</v>
      </c>
      <c r="Z6" s="62">
        <v>2816597</v>
      </c>
    </row>
    <row r="7" spans="1:26" ht="12.75">
      <c r="A7" s="58" t="s">
        <v>33</v>
      </c>
      <c r="B7" s="19">
        <v>4387186</v>
      </c>
      <c r="C7" s="19">
        <v>0</v>
      </c>
      <c r="D7" s="59">
        <v>1770155</v>
      </c>
      <c r="E7" s="60">
        <v>1770155</v>
      </c>
      <c r="F7" s="60">
        <v>421041</v>
      </c>
      <c r="G7" s="60">
        <v>482804</v>
      </c>
      <c r="H7" s="60">
        <v>425054</v>
      </c>
      <c r="I7" s="60">
        <v>1328899</v>
      </c>
      <c r="J7" s="60">
        <v>597508</v>
      </c>
      <c r="K7" s="60">
        <v>606826</v>
      </c>
      <c r="L7" s="60">
        <v>518137</v>
      </c>
      <c r="M7" s="60">
        <v>1722471</v>
      </c>
      <c r="N7" s="60">
        <v>571868</v>
      </c>
      <c r="O7" s="60">
        <v>685591</v>
      </c>
      <c r="P7" s="60">
        <v>539461</v>
      </c>
      <c r="Q7" s="60">
        <v>1796920</v>
      </c>
      <c r="R7" s="60">
        <v>0</v>
      </c>
      <c r="S7" s="60">
        <v>0</v>
      </c>
      <c r="T7" s="60">
        <v>0</v>
      </c>
      <c r="U7" s="60">
        <v>0</v>
      </c>
      <c r="V7" s="60">
        <v>4848290</v>
      </c>
      <c r="W7" s="60">
        <v>1327617</v>
      </c>
      <c r="X7" s="60">
        <v>3520673</v>
      </c>
      <c r="Y7" s="61">
        <v>265.19</v>
      </c>
      <c r="Z7" s="62">
        <v>1770155</v>
      </c>
    </row>
    <row r="8" spans="1:26" ht="12.75">
      <c r="A8" s="58" t="s">
        <v>34</v>
      </c>
      <c r="B8" s="19">
        <v>140614658</v>
      </c>
      <c r="C8" s="19">
        <v>0</v>
      </c>
      <c r="D8" s="59">
        <v>141024002</v>
      </c>
      <c r="E8" s="60">
        <v>141024002</v>
      </c>
      <c r="F8" s="60">
        <v>57479240</v>
      </c>
      <c r="G8" s="60">
        <v>200053</v>
      </c>
      <c r="H8" s="60">
        <v>2004421</v>
      </c>
      <c r="I8" s="60">
        <v>59683714</v>
      </c>
      <c r="J8" s="60">
        <v>1872180</v>
      </c>
      <c r="K8" s="60">
        <v>163709</v>
      </c>
      <c r="L8" s="60">
        <v>45103606</v>
      </c>
      <c r="M8" s="60">
        <v>47139495</v>
      </c>
      <c r="N8" s="60">
        <v>341886</v>
      </c>
      <c r="O8" s="60">
        <v>192290</v>
      </c>
      <c r="P8" s="60">
        <v>34583039</v>
      </c>
      <c r="Q8" s="60">
        <v>35117215</v>
      </c>
      <c r="R8" s="60">
        <v>0</v>
      </c>
      <c r="S8" s="60">
        <v>0</v>
      </c>
      <c r="T8" s="60">
        <v>0</v>
      </c>
      <c r="U8" s="60">
        <v>0</v>
      </c>
      <c r="V8" s="60">
        <v>141940424</v>
      </c>
      <c r="W8" s="60">
        <v>141024000</v>
      </c>
      <c r="X8" s="60">
        <v>916424</v>
      </c>
      <c r="Y8" s="61">
        <v>0.65</v>
      </c>
      <c r="Z8" s="62">
        <v>141024002</v>
      </c>
    </row>
    <row r="9" spans="1:26" ht="12.75">
      <c r="A9" s="58" t="s">
        <v>35</v>
      </c>
      <c r="B9" s="19">
        <v>16400341</v>
      </c>
      <c r="C9" s="19">
        <v>0</v>
      </c>
      <c r="D9" s="59">
        <v>10025669</v>
      </c>
      <c r="E9" s="60">
        <v>10025669</v>
      </c>
      <c r="F9" s="60">
        <v>1371918</v>
      </c>
      <c r="G9" s="60">
        <v>222566</v>
      </c>
      <c r="H9" s="60">
        <v>205145</v>
      </c>
      <c r="I9" s="60">
        <v>1799629</v>
      </c>
      <c r="J9" s="60">
        <v>674729</v>
      </c>
      <c r="K9" s="60">
        <v>320806</v>
      </c>
      <c r="L9" s="60">
        <v>1564849</v>
      </c>
      <c r="M9" s="60">
        <v>2560384</v>
      </c>
      <c r="N9" s="60">
        <v>2040766</v>
      </c>
      <c r="O9" s="60">
        <v>1827337</v>
      </c>
      <c r="P9" s="60">
        <v>2095099</v>
      </c>
      <c r="Q9" s="60">
        <v>5963202</v>
      </c>
      <c r="R9" s="60">
        <v>0</v>
      </c>
      <c r="S9" s="60">
        <v>0</v>
      </c>
      <c r="T9" s="60">
        <v>0</v>
      </c>
      <c r="U9" s="60">
        <v>0</v>
      </c>
      <c r="V9" s="60">
        <v>10323215</v>
      </c>
      <c r="W9" s="60">
        <v>7519248</v>
      </c>
      <c r="X9" s="60">
        <v>2803967</v>
      </c>
      <c r="Y9" s="61">
        <v>37.29</v>
      </c>
      <c r="Z9" s="62">
        <v>10025669</v>
      </c>
    </row>
    <row r="10" spans="1:26" ht="22.5">
      <c r="A10" s="63" t="s">
        <v>278</v>
      </c>
      <c r="B10" s="64">
        <f>SUM(B5:B9)</f>
        <v>190604199</v>
      </c>
      <c r="C10" s="64">
        <f>SUM(C5:C9)</f>
        <v>0</v>
      </c>
      <c r="D10" s="65">
        <f aca="true" t="shared" si="0" ref="D10:Z10">SUM(D5:D9)</f>
        <v>181188601</v>
      </c>
      <c r="E10" s="66">
        <f t="shared" si="0"/>
        <v>181188601</v>
      </c>
      <c r="F10" s="66">
        <f t="shared" si="0"/>
        <v>74395950</v>
      </c>
      <c r="G10" s="66">
        <f t="shared" si="0"/>
        <v>2286140</v>
      </c>
      <c r="H10" s="66">
        <f t="shared" si="0"/>
        <v>4015338</v>
      </c>
      <c r="I10" s="66">
        <f t="shared" si="0"/>
        <v>80697428</v>
      </c>
      <c r="J10" s="66">
        <f t="shared" si="0"/>
        <v>4525853</v>
      </c>
      <c r="K10" s="66">
        <f t="shared" si="0"/>
        <v>2472197</v>
      </c>
      <c r="L10" s="66">
        <f t="shared" si="0"/>
        <v>48567447</v>
      </c>
      <c r="M10" s="66">
        <f t="shared" si="0"/>
        <v>55565497</v>
      </c>
      <c r="N10" s="66">
        <f t="shared" si="0"/>
        <v>4335837</v>
      </c>
      <c r="O10" s="66">
        <f t="shared" si="0"/>
        <v>3811830</v>
      </c>
      <c r="P10" s="66">
        <f t="shared" si="0"/>
        <v>38593675</v>
      </c>
      <c r="Q10" s="66">
        <f t="shared" si="0"/>
        <v>46741342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183004267</v>
      </c>
      <c r="W10" s="66">
        <f t="shared" si="0"/>
        <v>174549900</v>
      </c>
      <c r="X10" s="66">
        <f t="shared" si="0"/>
        <v>8454367</v>
      </c>
      <c r="Y10" s="67">
        <f>+IF(W10&lt;&gt;0,(X10/W10)*100,0)</f>
        <v>4.843524401904556</v>
      </c>
      <c r="Z10" s="68">
        <f t="shared" si="0"/>
        <v>181188601</v>
      </c>
    </row>
    <row r="11" spans="1:26" ht="12.75">
      <c r="A11" s="58" t="s">
        <v>37</v>
      </c>
      <c r="B11" s="19">
        <v>50598721</v>
      </c>
      <c r="C11" s="19">
        <v>0</v>
      </c>
      <c r="D11" s="59">
        <v>64174007</v>
      </c>
      <c r="E11" s="60">
        <v>64174007</v>
      </c>
      <c r="F11" s="60">
        <v>3795849</v>
      </c>
      <c r="G11" s="60">
        <v>3558953</v>
      </c>
      <c r="H11" s="60">
        <v>3524607</v>
      </c>
      <c r="I11" s="60">
        <v>10879409</v>
      </c>
      <c r="J11" s="60">
        <v>3791342</v>
      </c>
      <c r="K11" s="60">
        <v>3863543</v>
      </c>
      <c r="L11" s="60">
        <v>3828528</v>
      </c>
      <c r="M11" s="60">
        <v>11483413</v>
      </c>
      <c r="N11" s="60">
        <v>3633174</v>
      </c>
      <c r="O11" s="60">
        <v>4654328</v>
      </c>
      <c r="P11" s="60">
        <v>4273693</v>
      </c>
      <c r="Q11" s="60">
        <v>12561195</v>
      </c>
      <c r="R11" s="60">
        <v>0</v>
      </c>
      <c r="S11" s="60">
        <v>0</v>
      </c>
      <c r="T11" s="60">
        <v>0</v>
      </c>
      <c r="U11" s="60">
        <v>0</v>
      </c>
      <c r="V11" s="60">
        <v>34924017</v>
      </c>
      <c r="W11" s="60">
        <v>34643817</v>
      </c>
      <c r="X11" s="60">
        <v>280200</v>
      </c>
      <c r="Y11" s="61">
        <v>0.81</v>
      </c>
      <c r="Z11" s="62">
        <v>64174007</v>
      </c>
    </row>
    <row r="12" spans="1:26" ht="12.75">
      <c r="A12" s="58" t="s">
        <v>38</v>
      </c>
      <c r="B12" s="19">
        <v>10070316</v>
      </c>
      <c r="C12" s="19">
        <v>0</v>
      </c>
      <c r="D12" s="59">
        <v>12181542</v>
      </c>
      <c r="E12" s="60">
        <v>12181542</v>
      </c>
      <c r="F12" s="60">
        <v>1772173</v>
      </c>
      <c r="G12" s="60">
        <v>916604</v>
      </c>
      <c r="H12" s="60">
        <v>0</v>
      </c>
      <c r="I12" s="60">
        <v>2688777</v>
      </c>
      <c r="J12" s="60">
        <v>785115</v>
      </c>
      <c r="K12" s="60">
        <v>785115</v>
      </c>
      <c r="L12" s="60">
        <v>798104</v>
      </c>
      <c r="M12" s="60">
        <v>2368334</v>
      </c>
      <c r="N12" s="60">
        <v>66380</v>
      </c>
      <c r="O12" s="60">
        <v>0</v>
      </c>
      <c r="P12" s="60">
        <v>981974</v>
      </c>
      <c r="Q12" s="60">
        <v>1048354</v>
      </c>
      <c r="R12" s="60">
        <v>0</v>
      </c>
      <c r="S12" s="60">
        <v>0</v>
      </c>
      <c r="T12" s="60">
        <v>0</v>
      </c>
      <c r="U12" s="60">
        <v>0</v>
      </c>
      <c r="V12" s="60">
        <v>6105465</v>
      </c>
      <c r="W12" s="60">
        <v>9490869</v>
      </c>
      <c r="X12" s="60">
        <v>-3385404</v>
      </c>
      <c r="Y12" s="61">
        <v>-35.67</v>
      </c>
      <c r="Z12" s="62">
        <v>12181542</v>
      </c>
    </row>
    <row r="13" spans="1:26" ht="12.75">
      <c r="A13" s="58" t="s">
        <v>279</v>
      </c>
      <c r="B13" s="19">
        <v>15841978</v>
      </c>
      <c r="C13" s="19">
        <v>0</v>
      </c>
      <c r="D13" s="59">
        <v>10372231</v>
      </c>
      <c r="E13" s="60">
        <v>10372231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10372231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162060</v>
      </c>
      <c r="E16" s="60">
        <v>162060</v>
      </c>
      <c r="F16" s="60">
        <v>23000</v>
      </c>
      <c r="G16" s="60">
        <v>0</v>
      </c>
      <c r="H16" s="60">
        <v>185719</v>
      </c>
      <c r="I16" s="60">
        <v>208719</v>
      </c>
      <c r="J16" s="60">
        <v>0</v>
      </c>
      <c r="K16" s="60">
        <v>0</v>
      </c>
      <c r="L16" s="60">
        <v>144206</v>
      </c>
      <c r="M16" s="60">
        <v>144206</v>
      </c>
      <c r="N16" s="60">
        <v>110157</v>
      </c>
      <c r="O16" s="60">
        <v>91428</v>
      </c>
      <c r="P16" s="60">
        <v>105706</v>
      </c>
      <c r="Q16" s="60">
        <v>307291</v>
      </c>
      <c r="R16" s="60">
        <v>0</v>
      </c>
      <c r="S16" s="60">
        <v>0</v>
      </c>
      <c r="T16" s="60">
        <v>0</v>
      </c>
      <c r="U16" s="60">
        <v>0</v>
      </c>
      <c r="V16" s="60">
        <v>660216</v>
      </c>
      <c r="W16" s="60">
        <v>121545</v>
      </c>
      <c r="X16" s="60">
        <v>538671</v>
      </c>
      <c r="Y16" s="61">
        <v>443.19</v>
      </c>
      <c r="Z16" s="62">
        <v>162060</v>
      </c>
    </row>
    <row r="17" spans="1:26" ht="12.75">
      <c r="A17" s="58" t="s">
        <v>43</v>
      </c>
      <c r="B17" s="19">
        <v>104852893</v>
      </c>
      <c r="C17" s="19">
        <v>0</v>
      </c>
      <c r="D17" s="59">
        <v>107319192</v>
      </c>
      <c r="E17" s="60">
        <v>107319192</v>
      </c>
      <c r="F17" s="60">
        <v>7132620</v>
      </c>
      <c r="G17" s="60">
        <v>5979422</v>
      </c>
      <c r="H17" s="60">
        <v>8245587</v>
      </c>
      <c r="I17" s="60">
        <v>21357629</v>
      </c>
      <c r="J17" s="60">
        <v>5323804</v>
      </c>
      <c r="K17" s="60">
        <v>5691935</v>
      </c>
      <c r="L17" s="60">
        <v>9615216</v>
      </c>
      <c r="M17" s="60">
        <v>20630955</v>
      </c>
      <c r="N17" s="60">
        <v>5424360</v>
      </c>
      <c r="O17" s="60">
        <v>8333007</v>
      </c>
      <c r="P17" s="60">
        <v>11085063</v>
      </c>
      <c r="Q17" s="60">
        <v>24842430</v>
      </c>
      <c r="R17" s="60">
        <v>0</v>
      </c>
      <c r="S17" s="60">
        <v>0</v>
      </c>
      <c r="T17" s="60">
        <v>0</v>
      </c>
      <c r="U17" s="60">
        <v>0</v>
      </c>
      <c r="V17" s="60">
        <v>66831014</v>
      </c>
      <c r="W17" s="60">
        <v>72237906</v>
      </c>
      <c r="X17" s="60">
        <v>-5406892</v>
      </c>
      <c r="Y17" s="61">
        <v>-7.48</v>
      </c>
      <c r="Z17" s="62">
        <v>107319192</v>
      </c>
    </row>
    <row r="18" spans="1:26" ht="12.75">
      <c r="A18" s="70" t="s">
        <v>44</v>
      </c>
      <c r="B18" s="71">
        <f>SUM(B11:B17)</f>
        <v>181363908</v>
      </c>
      <c r="C18" s="71">
        <f>SUM(C11:C17)</f>
        <v>0</v>
      </c>
      <c r="D18" s="72">
        <f aca="true" t="shared" si="1" ref="D18:Z18">SUM(D11:D17)</f>
        <v>194209032</v>
      </c>
      <c r="E18" s="73">
        <f t="shared" si="1"/>
        <v>194209032</v>
      </c>
      <c r="F18" s="73">
        <f t="shared" si="1"/>
        <v>12723642</v>
      </c>
      <c r="G18" s="73">
        <f t="shared" si="1"/>
        <v>10454979</v>
      </c>
      <c r="H18" s="73">
        <f t="shared" si="1"/>
        <v>11955913</v>
      </c>
      <c r="I18" s="73">
        <f t="shared" si="1"/>
        <v>35134534</v>
      </c>
      <c r="J18" s="73">
        <f t="shared" si="1"/>
        <v>9900261</v>
      </c>
      <c r="K18" s="73">
        <f t="shared" si="1"/>
        <v>10340593</v>
      </c>
      <c r="L18" s="73">
        <f t="shared" si="1"/>
        <v>14386054</v>
      </c>
      <c r="M18" s="73">
        <f t="shared" si="1"/>
        <v>34626908</v>
      </c>
      <c r="N18" s="73">
        <f t="shared" si="1"/>
        <v>9234071</v>
      </c>
      <c r="O18" s="73">
        <f t="shared" si="1"/>
        <v>13078763</v>
      </c>
      <c r="P18" s="73">
        <f t="shared" si="1"/>
        <v>16446436</v>
      </c>
      <c r="Q18" s="73">
        <f t="shared" si="1"/>
        <v>38759270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108520712</v>
      </c>
      <c r="W18" s="73">
        <f t="shared" si="1"/>
        <v>116494137</v>
      </c>
      <c r="X18" s="73">
        <f t="shared" si="1"/>
        <v>-7973425</v>
      </c>
      <c r="Y18" s="67">
        <f>+IF(W18&lt;&gt;0,(X18/W18)*100,0)</f>
        <v>-6.84448608774191</v>
      </c>
      <c r="Z18" s="74">
        <f t="shared" si="1"/>
        <v>194209032</v>
      </c>
    </row>
    <row r="19" spans="1:26" ht="12.75">
      <c r="A19" s="70" t="s">
        <v>45</v>
      </c>
      <c r="B19" s="75">
        <f>+B10-B18</f>
        <v>9240291</v>
      </c>
      <c r="C19" s="75">
        <f>+C10-C18</f>
        <v>0</v>
      </c>
      <c r="D19" s="76">
        <f aca="true" t="shared" si="2" ref="D19:Z19">+D10-D18</f>
        <v>-13020431</v>
      </c>
      <c r="E19" s="77">
        <f t="shared" si="2"/>
        <v>-13020431</v>
      </c>
      <c r="F19" s="77">
        <f t="shared" si="2"/>
        <v>61672308</v>
      </c>
      <c r="G19" s="77">
        <f t="shared" si="2"/>
        <v>-8168839</v>
      </c>
      <c r="H19" s="77">
        <f t="shared" si="2"/>
        <v>-7940575</v>
      </c>
      <c r="I19" s="77">
        <f t="shared" si="2"/>
        <v>45562894</v>
      </c>
      <c r="J19" s="77">
        <f t="shared" si="2"/>
        <v>-5374408</v>
      </c>
      <c r="K19" s="77">
        <f t="shared" si="2"/>
        <v>-7868396</v>
      </c>
      <c r="L19" s="77">
        <f t="shared" si="2"/>
        <v>34181393</v>
      </c>
      <c r="M19" s="77">
        <f t="shared" si="2"/>
        <v>20938589</v>
      </c>
      <c r="N19" s="77">
        <f t="shared" si="2"/>
        <v>-4898234</v>
      </c>
      <c r="O19" s="77">
        <f t="shared" si="2"/>
        <v>-9266933</v>
      </c>
      <c r="P19" s="77">
        <f t="shared" si="2"/>
        <v>22147239</v>
      </c>
      <c r="Q19" s="77">
        <f t="shared" si="2"/>
        <v>7982072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74483555</v>
      </c>
      <c r="W19" s="77">
        <f>IF(E10=E18,0,W10-W18)</f>
        <v>58055763</v>
      </c>
      <c r="X19" s="77">
        <f t="shared" si="2"/>
        <v>16427792</v>
      </c>
      <c r="Y19" s="78">
        <f>+IF(W19&lt;&gt;0,(X19/W19)*100,0)</f>
        <v>28.29657410582994</v>
      </c>
      <c r="Z19" s="79">
        <f t="shared" si="2"/>
        <v>-13020431</v>
      </c>
    </row>
    <row r="20" spans="1:26" ht="12.75">
      <c r="A20" s="58" t="s">
        <v>46</v>
      </c>
      <c r="B20" s="19">
        <v>51213000</v>
      </c>
      <c r="C20" s="19">
        <v>0</v>
      </c>
      <c r="D20" s="59">
        <v>56389000</v>
      </c>
      <c r="E20" s="60">
        <v>56389000</v>
      </c>
      <c r="F20" s="60">
        <v>257895</v>
      </c>
      <c r="G20" s="60">
        <v>2984393</v>
      </c>
      <c r="H20" s="60">
        <v>1380099</v>
      </c>
      <c r="I20" s="60">
        <v>4622387</v>
      </c>
      <c r="J20" s="60">
        <v>5902758</v>
      </c>
      <c r="K20" s="60">
        <v>6631623</v>
      </c>
      <c r="L20" s="60">
        <v>4657132</v>
      </c>
      <c r="M20" s="60">
        <v>17191513</v>
      </c>
      <c r="N20" s="60">
        <v>61315</v>
      </c>
      <c r="O20" s="60">
        <v>6394621</v>
      </c>
      <c r="P20" s="60">
        <v>2483136</v>
      </c>
      <c r="Q20" s="60">
        <v>8939072</v>
      </c>
      <c r="R20" s="60">
        <v>0</v>
      </c>
      <c r="S20" s="60">
        <v>0</v>
      </c>
      <c r="T20" s="60">
        <v>0</v>
      </c>
      <c r="U20" s="60">
        <v>0</v>
      </c>
      <c r="V20" s="60">
        <v>30752972</v>
      </c>
      <c r="W20" s="60">
        <v>53688999</v>
      </c>
      <c r="X20" s="60">
        <v>-22936027</v>
      </c>
      <c r="Y20" s="61">
        <v>-42.72</v>
      </c>
      <c r="Z20" s="62">
        <v>56389000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60453291</v>
      </c>
      <c r="C22" s="86">
        <f>SUM(C19:C21)</f>
        <v>0</v>
      </c>
      <c r="D22" s="87">
        <f aca="true" t="shared" si="3" ref="D22:Z22">SUM(D19:D21)</f>
        <v>43368569</v>
      </c>
      <c r="E22" s="88">
        <f t="shared" si="3"/>
        <v>43368569</v>
      </c>
      <c r="F22" s="88">
        <f t="shared" si="3"/>
        <v>61930203</v>
      </c>
      <c r="G22" s="88">
        <f t="shared" si="3"/>
        <v>-5184446</v>
      </c>
      <c r="H22" s="88">
        <f t="shared" si="3"/>
        <v>-6560476</v>
      </c>
      <c r="I22" s="88">
        <f t="shared" si="3"/>
        <v>50185281</v>
      </c>
      <c r="J22" s="88">
        <f t="shared" si="3"/>
        <v>528350</v>
      </c>
      <c r="K22" s="88">
        <f t="shared" si="3"/>
        <v>-1236773</v>
      </c>
      <c r="L22" s="88">
        <f t="shared" si="3"/>
        <v>38838525</v>
      </c>
      <c r="M22" s="88">
        <f t="shared" si="3"/>
        <v>38130102</v>
      </c>
      <c r="N22" s="88">
        <f t="shared" si="3"/>
        <v>-4836919</v>
      </c>
      <c r="O22" s="88">
        <f t="shared" si="3"/>
        <v>-2872312</v>
      </c>
      <c r="P22" s="88">
        <f t="shared" si="3"/>
        <v>24630375</v>
      </c>
      <c r="Q22" s="88">
        <f t="shared" si="3"/>
        <v>16921144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105236527</v>
      </c>
      <c r="W22" s="88">
        <f t="shared" si="3"/>
        <v>111744762</v>
      </c>
      <c r="X22" s="88">
        <f t="shared" si="3"/>
        <v>-6508235</v>
      </c>
      <c r="Y22" s="89">
        <f>+IF(W22&lt;&gt;0,(X22/W22)*100,0)</f>
        <v>-5.82419693193315</v>
      </c>
      <c r="Z22" s="90">
        <f t="shared" si="3"/>
        <v>43368569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60453291</v>
      </c>
      <c r="C24" s="75">
        <f>SUM(C22:C23)</f>
        <v>0</v>
      </c>
      <c r="D24" s="76">
        <f aca="true" t="shared" si="4" ref="D24:Z24">SUM(D22:D23)</f>
        <v>43368569</v>
      </c>
      <c r="E24" s="77">
        <f t="shared" si="4"/>
        <v>43368569</v>
      </c>
      <c r="F24" s="77">
        <f t="shared" si="4"/>
        <v>61930203</v>
      </c>
      <c r="G24" s="77">
        <f t="shared" si="4"/>
        <v>-5184446</v>
      </c>
      <c r="H24" s="77">
        <f t="shared" si="4"/>
        <v>-6560476</v>
      </c>
      <c r="I24" s="77">
        <f t="shared" si="4"/>
        <v>50185281</v>
      </c>
      <c r="J24" s="77">
        <f t="shared" si="4"/>
        <v>528350</v>
      </c>
      <c r="K24" s="77">
        <f t="shared" si="4"/>
        <v>-1236773</v>
      </c>
      <c r="L24" s="77">
        <f t="shared" si="4"/>
        <v>38838525</v>
      </c>
      <c r="M24" s="77">
        <f t="shared" si="4"/>
        <v>38130102</v>
      </c>
      <c r="N24" s="77">
        <f t="shared" si="4"/>
        <v>-4836919</v>
      </c>
      <c r="O24" s="77">
        <f t="shared" si="4"/>
        <v>-2872312</v>
      </c>
      <c r="P24" s="77">
        <f t="shared" si="4"/>
        <v>24630375</v>
      </c>
      <c r="Q24" s="77">
        <f t="shared" si="4"/>
        <v>16921144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105236527</v>
      </c>
      <c r="W24" s="77">
        <f t="shared" si="4"/>
        <v>111744762</v>
      </c>
      <c r="X24" s="77">
        <f t="shared" si="4"/>
        <v>-6508235</v>
      </c>
      <c r="Y24" s="78">
        <f>+IF(W24&lt;&gt;0,(X24/W24)*100,0)</f>
        <v>-5.82419693193315</v>
      </c>
      <c r="Z24" s="79">
        <f t="shared" si="4"/>
        <v>43368569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48404033</v>
      </c>
      <c r="C27" s="22">
        <v>0</v>
      </c>
      <c r="D27" s="99">
        <v>78988000</v>
      </c>
      <c r="E27" s="100">
        <v>78988000</v>
      </c>
      <c r="F27" s="100">
        <v>398724</v>
      </c>
      <c r="G27" s="100">
        <v>2643481</v>
      </c>
      <c r="H27" s="100">
        <v>0</v>
      </c>
      <c r="I27" s="100">
        <v>3042205</v>
      </c>
      <c r="J27" s="100">
        <v>5186656</v>
      </c>
      <c r="K27" s="100">
        <v>7754363</v>
      </c>
      <c r="L27" s="100">
        <v>4115285</v>
      </c>
      <c r="M27" s="100">
        <v>17056304</v>
      </c>
      <c r="N27" s="100">
        <v>749111</v>
      </c>
      <c r="O27" s="100">
        <v>0</v>
      </c>
      <c r="P27" s="100">
        <v>2610961</v>
      </c>
      <c r="Q27" s="100">
        <v>3360072</v>
      </c>
      <c r="R27" s="100">
        <v>0</v>
      </c>
      <c r="S27" s="100">
        <v>0</v>
      </c>
      <c r="T27" s="100">
        <v>0</v>
      </c>
      <c r="U27" s="100">
        <v>0</v>
      </c>
      <c r="V27" s="100">
        <v>23458581</v>
      </c>
      <c r="W27" s="100">
        <v>59241000</v>
      </c>
      <c r="X27" s="100">
        <v>-35782419</v>
      </c>
      <c r="Y27" s="101">
        <v>-60.4</v>
      </c>
      <c r="Z27" s="102">
        <v>78988000</v>
      </c>
    </row>
    <row r="28" spans="1:26" ht="12.75">
      <c r="A28" s="103" t="s">
        <v>46</v>
      </c>
      <c r="B28" s="19">
        <v>48404033</v>
      </c>
      <c r="C28" s="19">
        <v>0</v>
      </c>
      <c r="D28" s="59">
        <v>53689000</v>
      </c>
      <c r="E28" s="60">
        <v>53689000</v>
      </c>
      <c r="F28" s="60">
        <v>398724</v>
      </c>
      <c r="G28" s="60">
        <v>2643481</v>
      </c>
      <c r="H28" s="60">
        <v>0</v>
      </c>
      <c r="I28" s="60">
        <v>3042205</v>
      </c>
      <c r="J28" s="60">
        <v>5186656</v>
      </c>
      <c r="K28" s="60">
        <v>5827520</v>
      </c>
      <c r="L28" s="60">
        <v>4087908</v>
      </c>
      <c r="M28" s="60">
        <v>15102084</v>
      </c>
      <c r="N28" s="60">
        <v>61315</v>
      </c>
      <c r="O28" s="60">
        <v>0</v>
      </c>
      <c r="P28" s="60">
        <v>2178190</v>
      </c>
      <c r="Q28" s="60">
        <v>2239505</v>
      </c>
      <c r="R28" s="60">
        <v>0</v>
      </c>
      <c r="S28" s="60">
        <v>0</v>
      </c>
      <c r="T28" s="60">
        <v>0</v>
      </c>
      <c r="U28" s="60">
        <v>0</v>
      </c>
      <c r="V28" s="60">
        <v>20383794</v>
      </c>
      <c r="W28" s="60">
        <v>40266750</v>
      </c>
      <c r="X28" s="60">
        <v>-19882956</v>
      </c>
      <c r="Y28" s="61">
        <v>-49.38</v>
      </c>
      <c r="Z28" s="62">
        <v>53689000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25299000</v>
      </c>
      <c r="E31" s="60">
        <v>25299000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1926843</v>
      </c>
      <c r="L31" s="60">
        <v>27377</v>
      </c>
      <c r="M31" s="60">
        <v>1954220</v>
      </c>
      <c r="N31" s="60">
        <v>687796</v>
      </c>
      <c r="O31" s="60">
        <v>0</v>
      </c>
      <c r="P31" s="60">
        <v>432771</v>
      </c>
      <c r="Q31" s="60">
        <v>1120567</v>
      </c>
      <c r="R31" s="60">
        <v>0</v>
      </c>
      <c r="S31" s="60">
        <v>0</v>
      </c>
      <c r="T31" s="60">
        <v>0</v>
      </c>
      <c r="U31" s="60">
        <v>0</v>
      </c>
      <c r="V31" s="60">
        <v>3074787</v>
      </c>
      <c r="W31" s="60">
        <v>18974250</v>
      </c>
      <c r="X31" s="60">
        <v>-15899463</v>
      </c>
      <c r="Y31" s="61">
        <v>-83.79</v>
      </c>
      <c r="Z31" s="62">
        <v>25299000</v>
      </c>
    </row>
    <row r="32" spans="1:26" ht="12.75">
      <c r="A32" s="70" t="s">
        <v>54</v>
      </c>
      <c r="B32" s="22">
        <f>SUM(B28:B31)</f>
        <v>48404033</v>
      </c>
      <c r="C32" s="22">
        <f>SUM(C28:C31)</f>
        <v>0</v>
      </c>
      <c r="D32" s="99">
        <f aca="true" t="shared" si="5" ref="D32:Z32">SUM(D28:D31)</f>
        <v>78988000</v>
      </c>
      <c r="E32" s="100">
        <f t="shared" si="5"/>
        <v>78988000</v>
      </c>
      <c r="F32" s="100">
        <f t="shared" si="5"/>
        <v>398724</v>
      </c>
      <c r="G32" s="100">
        <f t="shared" si="5"/>
        <v>2643481</v>
      </c>
      <c r="H32" s="100">
        <f t="shared" si="5"/>
        <v>0</v>
      </c>
      <c r="I32" s="100">
        <f t="shared" si="5"/>
        <v>3042205</v>
      </c>
      <c r="J32" s="100">
        <f t="shared" si="5"/>
        <v>5186656</v>
      </c>
      <c r="K32" s="100">
        <f t="shared" si="5"/>
        <v>7754363</v>
      </c>
      <c r="L32" s="100">
        <f t="shared" si="5"/>
        <v>4115285</v>
      </c>
      <c r="M32" s="100">
        <f t="shared" si="5"/>
        <v>17056304</v>
      </c>
      <c r="N32" s="100">
        <f t="shared" si="5"/>
        <v>749111</v>
      </c>
      <c r="O32" s="100">
        <f t="shared" si="5"/>
        <v>0</v>
      </c>
      <c r="P32" s="100">
        <f t="shared" si="5"/>
        <v>2610961</v>
      </c>
      <c r="Q32" s="100">
        <f t="shared" si="5"/>
        <v>3360072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23458581</v>
      </c>
      <c r="W32" s="100">
        <f t="shared" si="5"/>
        <v>59241000</v>
      </c>
      <c r="X32" s="100">
        <f t="shared" si="5"/>
        <v>-35782419</v>
      </c>
      <c r="Y32" s="101">
        <f>+IF(W32&lt;&gt;0,(X32/W32)*100,0)</f>
        <v>-60.401443257203624</v>
      </c>
      <c r="Z32" s="102">
        <f t="shared" si="5"/>
        <v>78988000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125085075</v>
      </c>
      <c r="C35" s="19">
        <v>0</v>
      </c>
      <c r="D35" s="59">
        <v>106034092</v>
      </c>
      <c r="E35" s="60">
        <v>106034092</v>
      </c>
      <c r="F35" s="60">
        <v>216030225</v>
      </c>
      <c r="G35" s="60">
        <v>179937678</v>
      </c>
      <c r="H35" s="60">
        <v>179861370</v>
      </c>
      <c r="I35" s="60">
        <v>179861370</v>
      </c>
      <c r="J35" s="60">
        <v>163927111</v>
      </c>
      <c r="K35" s="60">
        <v>165413466</v>
      </c>
      <c r="L35" s="60">
        <v>207234343</v>
      </c>
      <c r="M35" s="60">
        <v>207234343</v>
      </c>
      <c r="N35" s="60">
        <v>200808246</v>
      </c>
      <c r="O35" s="60">
        <v>186388946</v>
      </c>
      <c r="P35" s="60">
        <v>210862548</v>
      </c>
      <c r="Q35" s="60">
        <v>210862548</v>
      </c>
      <c r="R35" s="60">
        <v>0</v>
      </c>
      <c r="S35" s="60">
        <v>0</v>
      </c>
      <c r="T35" s="60">
        <v>0</v>
      </c>
      <c r="U35" s="60">
        <v>0</v>
      </c>
      <c r="V35" s="60">
        <v>210862548</v>
      </c>
      <c r="W35" s="60">
        <v>79525569</v>
      </c>
      <c r="X35" s="60">
        <v>131336979</v>
      </c>
      <c r="Y35" s="61">
        <v>165.15</v>
      </c>
      <c r="Z35" s="62">
        <v>106034092</v>
      </c>
    </row>
    <row r="36" spans="1:26" ht="12.75">
      <c r="A36" s="58" t="s">
        <v>57</v>
      </c>
      <c r="B36" s="19">
        <v>236236906</v>
      </c>
      <c r="C36" s="19">
        <v>0</v>
      </c>
      <c r="D36" s="59">
        <v>277424418</v>
      </c>
      <c r="E36" s="60">
        <v>277424418</v>
      </c>
      <c r="F36" s="60">
        <v>265276133</v>
      </c>
      <c r="G36" s="60">
        <v>240048367</v>
      </c>
      <c r="H36" s="60">
        <v>241231606</v>
      </c>
      <c r="I36" s="60">
        <v>241231606</v>
      </c>
      <c r="J36" s="60">
        <v>249431378</v>
      </c>
      <c r="K36" s="60">
        <v>257185741</v>
      </c>
      <c r="L36" s="60">
        <v>261301026</v>
      </c>
      <c r="M36" s="60">
        <v>261301026</v>
      </c>
      <c r="N36" s="60">
        <v>262050137</v>
      </c>
      <c r="O36" s="60">
        <v>268168702</v>
      </c>
      <c r="P36" s="60">
        <v>270779663</v>
      </c>
      <c r="Q36" s="60">
        <v>270779663</v>
      </c>
      <c r="R36" s="60">
        <v>0</v>
      </c>
      <c r="S36" s="60">
        <v>0</v>
      </c>
      <c r="T36" s="60">
        <v>0</v>
      </c>
      <c r="U36" s="60">
        <v>0</v>
      </c>
      <c r="V36" s="60">
        <v>270779663</v>
      </c>
      <c r="W36" s="60">
        <v>208068314</v>
      </c>
      <c r="X36" s="60">
        <v>62711349</v>
      </c>
      <c r="Y36" s="61">
        <v>30.14</v>
      </c>
      <c r="Z36" s="62">
        <v>277424418</v>
      </c>
    </row>
    <row r="37" spans="1:26" ht="12.75">
      <c r="A37" s="58" t="s">
        <v>58</v>
      </c>
      <c r="B37" s="19">
        <v>39073747</v>
      </c>
      <c r="C37" s="19">
        <v>0</v>
      </c>
      <c r="D37" s="59">
        <v>32735242</v>
      </c>
      <c r="E37" s="60">
        <v>32735242</v>
      </c>
      <c r="F37" s="60">
        <v>44360397</v>
      </c>
      <c r="G37" s="60">
        <v>40701150</v>
      </c>
      <c r="H37" s="60">
        <v>47154015</v>
      </c>
      <c r="I37" s="60">
        <v>47154015</v>
      </c>
      <c r="J37" s="60">
        <v>34526439</v>
      </c>
      <c r="K37" s="60">
        <v>44069599</v>
      </c>
      <c r="L37" s="60">
        <v>51167237</v>
      </c>
      <c r="M37" s="60">
        <v>51167237</v>
      </c>
      <c r="N37" s="60">
        <v>50869312</v>
      </c>
      <c r="O37" s="60">
        <v>45693950</v>
      </c>
      <c r="P37" s="60">
        <v>48854723</v>
      </c>
      <c r="Q37" s="60">
        <v>48854723</v>
      </c>
      <c r="R37" s="60">
        <v>0</v>
      </c>
      <c r="S37" s="60">
        <v>0</v>
      </c>
      <c r="T37" s="60">
        <v>0</v>
      </c>
      <c r="U37" s="60">
        <v>0</v>
      </c>
      <c r="V37" s="60">
        <v>48854723</v>
      </c>
      <c r="W37" s="60">
        <v>24551432</v>
      </c>
      <c r="X37" s="60">
        <v>24303291</v>
      </c>
      <c r="Y37" s="61">
        <v>98.99</v>
      </c>
      <c r="Z37" s="62">
        <v>32735242</v>
      </c>
    </row>
    <row r="38" spans="1:26" ht="12.75">
      <c r="A38" s="58" t="s">
        <v>59</v>
      </c>
      <c r="B38" s="19">
        <v>0</v>
      </c>
      <c r="C38" s="19">
        <v>0</v>
      </c>
      <c r="D38" s="59">
        <v>13289273</v>
      </c>
      <c r="E38" s="60">
        <v>13289273</v>
      </c>
      <c r="F38" s="60">
        <v>132958</v>
      </c>
      <c r="G38" s="60">
        <v>2503932</v>
      </c>
      <c r="H38" s="60">
        <v>2503908</v>
      </c>
      <c r="I38" s="60">
        <v>2503908</v>
      </c>
      <c r="J38" s="60">
        <v>2363948</v>
      </c>
      <c r="K38" s="60">
        <v>2363948</v>
      </c>
      <c r="L38" s="60">
        <v>2363948</v>
      </c>
      <c r="M38" s="60">
        <v>2363948</v>
      </c>
      <c r="N38" s="60">
        <v>2363948</v>
      </c>
      <c r="O38" s="60">
        <v>2363948</v>
      </c>
      <c r="P38" s="60">
        <v>2363948</v>
      </c>
      <c r="Q38" s="60">
        <v>2363948</v>
      </c>
      <c r="R38" s="60">
        <v>0</v>
      </c>
      <c r="S38" s="60">
        <v>0</v>
      </c>
      <c r="T38" s="60">
        <v>0</v>
      </c>
      <c r="U38" s="60">
        <v>0</v>
      </c>
      <c r="V38" s="60">
        <v>2363948</v>
      </c>
      <c r="W38" s="60">
        <v>9966955</v>
      </c>
      <c r="X38" s="60">
        <v>-7603007</v>
      </c>
      <c r="Y38" s="61">
        <v>-76.28</v>
      </c>
      <c r="Z38" s="62">
        <v>13289273</v>
      </c>
    </row>
    <row r="39" spans="1:26" ht="12.75">
      <c r="A39" s="58" t="s">
        <v>60</v>
      </c>
      <c r="B39" s="19">
        <v>322248234</v>
      </c>
      <c r="C39" s="19">
        <v>0</v>
      </c>
      <c r="D39" s="59">
        <v>337433995</v>
      </c>
      <c r="E39" s="60">
        <v>337433995</v>
      </c>
      <c r="F39" s="60">
        <v>436813003</v>
      </c>
      <c r="G39" s="60">
        <v>376780963</v>
      </c>
      <c r="H39" s="60">
        <v>371435053</v>
      </c>
      <c r="I39" s="60">
        <v>371435053</v>
      </c>
      <c r="J39" s="60">
        <v>376468103</v>
      </c>
      <c r="K39" s="60">
        <v>376165660</v>
      </c>
      <c r="L39" s="60">
        <v>415004184</v>
      </c>
      <c r="M39" s="60">
        <v>415004184</v>
      </c>
      <c r="N39" s="60">
        <v>409625123</v>
      </c>
      <c r="O39" s="60">
        <v>406499750</v>
      </c>
      <c r="P39" s="60">
        <v>430423540</v>
      </c>
      <c r="Q39" s="60">
        <v>430423540</v>
      </c>
      <c r="R39" s="60">
        <v>0</v>
      </c>
      <c r="S39" s="60">
        <v>0</v>
      </c>
      <c r="T39" s="60">
        <v>0</v>
      </c>
      <c r="U39" s="60">
        <v>0</v>
      </c>
      <c r="V39" s="60">
        <v>430423540</v>
      </c>
      <c r="W39" s="60">
        <v>253075496</v>
      </c>
      <c r="X39" s="60">
        <v>177348044</v>
      </c>
      <c r="Y39" s="61">
        <v>70.08</v>
      </c>
      <c r="Z39" s="62">
        <v>337433995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100307456</v>
      </c>
      <c r="C42" s="19">
        <v>0</v>
      </c>
      <c r="D42" s="59">
        <v>55991655</v>
      </c>
      <c r="E42" s="60">
        <v>55991655</v>
      </c>
      <c r="F42" s="60">
        <v>53160802</v>
      </c>
      <c r="G42" s="60">
        <v>-10006717</v>
      </c>
      <c r="H42" s="60">
        <v>-7810972</v>
      </c>
      <c r="I42" s="60">
        <v>35343113</v>
      </c>
      <c r="J42" s="60">
        <v>-7459025</v>
      </c>
      <c r="K42" s="60">
        <v>-3421798</v>
      </c>
      <c r="L42" s="60">
        <v>49868530</v>
      </c>
      <c r="M42" s="60">
        <v>38987707</v>
      </c>
      <c r="N42" s="60">
        <v>-8587158</v>
      </c>
      <c r="O42" s="60">
        <v>-11229570</v>
      </c>
      <c r="P42" s="60">
        <v>22584346</v>
      </c>
      <c r="Q42" s="60">
        <v>2767618</v>
      </c>
      <c r="R42" s="60">
        <v>0</v>
      </c>
      <c r="S42" s="60">
        <v>0</v>
      </c>
      <c r="T42" s="60">
        <v>0</v>
      </c>
      <c r="U42" s="60">
        <v>0</v>
      </c>
      <c r="V42" s="60">
        <v>77098438</v>
      </c>
      <c r="W42" s="60">
        <v>88646991</v>
      </c>
      <c r="X42" s="60">
        <v>-11548553</v>
      </c>
      <c r="Y42" s="61">
        <v>-13.03</v>
      </c>
      <c r="Z42" s="62">
        <v>55991655</v>
      </c>
    </row>
    <row r="43" spans="1:26" ht="12.75">
      <c r="A43" s="58" t="s">
        <v>63</v>
      </c>
      <c r="B43" s="19">
        <v>-48950652</v>
      </c>
      <c r="C43" s="19">
        <v>0</v>
      </c>
      <c r="D43" s="59">
        <v>-78987996</v>
      </c>
      <c r="E43" s="60">
        <v>-78987996</v>
      </c>
      <c r="F43" s="60">
        <v>-5967379</v>
      </c>
      <c r="G43" s="60">
        <v>-1432168</v>
      </c>
      <c r="H43" s="60">
        <v>-785457</v>
      </c>
      <c r="I43" s="60">
        <v>-8185004</v>
      </c>
      <c r="J43" s="60">
        <v>-6291693</v>
      </c>
      <c r="K43" s="60">
        <v>-681176</v>
      </c>
      <c r="L43" s="60">
        <v>-9088344</v>
      </c>
      <c r="M43" s="60">
        <v>-16061213</v>
      </c>
      <c r="N43" s="60">
        <v>-446539</v>
      </c>
      <c r="O43" s="60">
        <v>-5122878</v>
      </c>
      <c r="P43" s="60">
        <v>-483381</v>
      </c>
      <c r="Q43" s="60">
        <v>-6052798</v>
      </c>
      <c r="R43" s="60">
        <v>0</v>
      </c>
      <c r="S43" s="60">
        <v>0</v>
      </c>
      <c r="T43" s="60">
        <v>0</v>
      </c>
      <c r="U43" s="60">
        <v>0</v>
      </c>
      <c r="V43" s="60">
        <v>-30299015</v>
      </c>
      <c r="W43" s="60">
        <v>-59240997</v>
      </c>
      <c r="X43" s="60">
        <v>28941982</v>
      </c>
      <c r="Y43" s="61">
        <v>-48.85</v>
      </c>
      <c r="Z43" s="62">
        <v>-78987996</v>
      </c>
    </row>
    <row r="44" spans="1:26" ht="12.75">
      <c r="A44" s="58" t="s">
        <v>64</v>
      </c>
      <c r="B44" s="19">
        <v>762202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74627063</v>
      </c>
      <c r="C45" s="22">
        <v>0</v>
      </c>
      <c r="D45" s="99">
        <v>15100482</v>
      </c>
      <c r="E45" s="100">
        <v>15100482</v>
      </c>
      <c r="F45" s="100">
        <v>121820415</v>
      </c>
      <c r="G45" s="100">
        <v>110381530</v>
      </c>
      <c r="H45" s="100">
        <v>101785101</v>
      </c>
      <c r="I45" s="100">
        <v>101785101</v>
      </c>
      <c r="J45" s="100">
        <v>88034383</v>
      </c>
      <c r="K45" s="100">
        <v>83931409</v>
      </c>
      <c r="L45" s="100">
        <v>124711595</v>
      </c>
      <c r="M45" s="100">
        <v>124711595</v>
      </c>
      <c r="N45" s="100">
        <v>115677898</v>
      </c>
      <c r="O45" s="100">
        <v>99325450</v>
      </c>
      <c r="P45" s="100">
        <v>121426415</v>
      </c>
      <c r="Q45" s="100">
        <v>121426415</v>
      </c>
      <c r="R45" s="100">
        <v>0</v>
      </c>
      <c r="S45" s="100">
        <v>0</v>
      </c>
      <c r="T45" s="100">
        <v>0</v>
      </c>
      <c r="U45" s="100">
        <v>0</v>
      </c>
      <c r="V45" s="100">
        <v>121426415</v>
      </c>
      <c r="W45" s="100">
        <v>67502817</v>
      </c>
      <c r="X45" s="100">
        <v>53923598</v>
      </c>
      <c r="Y45" s="101">
        <v>79.88</v>
      </c>
      <c r="Z45" s="102">
        <v>15100482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41.679813807221976</v>
      </c>
      <c r="C58" s="5">
        <f>IF(C67=0,0,+(C76/C67)*100)</f>
        <v>0</v>
      </c>
      <c r="D58" s="6">
        <f aca="true" t="shared" si="6" ref="D58:Z58">IF(D67=0,0,+(D76/D67)*100)</f>
        <v>76.07712660941245</v>
      </c>
      <c r="E58" s="7">
        <f t="shared" si="6"/>
        <v>76.07712660941245</v>
      </c>
      <c r="F58" s="7">
        <f t="shared" si="6"/>
        <v>3.823488268395599</v>
      </c>
      <c r="G58" s="7">
        <f t="shared" si="6"/>
        <v>68.32450096580254</v>
      </c>
      <c r="H58" s="7">
        <f t="shared" si="6"/>
        <v>309.6299896140993</v>
      </c>
      <c r="I58" s="7">
        <f t="shared" si="6"/>
        <v>30.628325733940027</v>
      </c>
      <c r="J58" s="7">
        <f t="shared" si="6"/>
        <v>33.83900323294492</v>
      </c>
      <c r="K58" s="7">
        <f t="shared" si="6"/>
        <v>59.6482906759681</v>
      </c>
      <c r="L58" s="7">
        <f t="shared" si="6"/>
        <v>35.6199185668419</v>
      </c>
      <c r="M58" s="7">
        <f t="shared" si="6"/>
        <v>41.06566589232358</v>
      </c>
      <c r="N58" s="7">
        <f t="shared" si="6"/>
        <v>25.55344594483114</v>
      </c>
      <c r="O58" s="7">
        <f t="shared" si="6"/>
        <v>16.347407577849363</v>
      </c>
      <c r="P58" s="7">
        <f t="shared" si="6"/>
        <v>30.64522025223908</v>
      </c>
      <c r="Q58" s="7">
        <f t="shared" si="6"/>
        <v>24.639345876738343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30.86531047873342</v>
      </c>
      <c r="W58" s="7">
        <f t="shared" si="6"/>
        <v>67.41146847550694</v>
      </c>
      <c r="X58" s="7">
        <f t="shared" si="6"/>
        <v>0</v>
      </c>
      <c r="Y58" s="7">
        <f t="shared" si="6"/>
        <v>0</v>
      </c>
      <c r="Z58" s="8">
        <f t="shared" si="6"/>
        <v>76.07712660941245</v>
      </c>
    </row>
    <row r="59" spans="1:26" ht="12.75">
      <c r="A59" s="37" t="s">
        <v>31</v>
      </c>
      <c r="B59" s="9">
        <f aca="true" t="shared" si="7" ref="B59:Z66">IF(B68=0,0,+(B77/B68)*100)</f>
        <v>62.230323354415574</v>
      </c>
      <c r="C59" s="9">
        <f t="shared" si="7"/>
        <v>0</v>
      </c>
      <c r="D59" s="2">
        <f t="shared" si="7"/>
        <v>80.00002191594</v>
      </c>
      <c r="E59" s="10">
        <f t="shared" si="7"/>
        <v>80.00002191594</v>
      </c>
      <c r="F59" s="10">
        <f t="shared" si="7"/>
        <v>3.3118734310594715</v>
      </c>
      <c r="G59" s="10">
        <f t="shared" si="7"/>
        <v>50.03532701661485</v>
      </c>
      <c r="H59" s="10">
        <f t="shared" si="7"/>
        <v>374.1486429325115</v>
      </c>
      <c r="I59" s="10">
        <f t="shared" si="7"/>
        <v>29.76230731260735</v>
      </c>
      <c r="J59" s="10">
        <f t="shared" si="7"/>
        <v>43.241578508765</v>
      </c>
      <c r="K59" s="10">
        <f t="shared" si="7"/>
        <v>57.37342245745736</v>
      </c>
      <c r="L59" s="10">
        <f t="shared" si="7"/>
        <v>76.29119829559873</v>
      </c>
      <c r="M59" s="10">
        <f t="shared" si="7"/>
        <v>58.96590725680911</v>
      </c>
      <c r="N59" s="10">
        <f t="shared" si="7"/>
        <v>60.45845884735604</v>
      </c>
      <c r="O59" s="10">
        <f t="shared" si="7"/>
        <v>35.331654587317566</v>
      </c>
      <c r="P59" s="10">
        <f t="shared" si="7"/>
        <v>79.18001715927544</v>
      </c>
      <c r="Q59" s="10">
        <f t="shared" si="7"/>
        <v>58.32344698630371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37.717862039674344</v>
      </c>
      <c r="W59" s="10">
        <f t="shared" si="7"/>
        <v>67.93809042757056</v>
      </c>
      <c r="X59" s="10">
        <f t="shared" si="7"/>
        <v>0</v>
      </c>
      <c r="Y59" s="10">
        <f t="shared" si="7"/>
        <v>0</v>
      </c>
      <c r="Z59" s="11">
        <f t="shared" si="7"/>
        <v>80.00002191594</v>
      </c>
    </row>
    <row r="60" spans="1:26" ht="12.75">
      <c r="A60" s="38" t="s">
        <v>32</v>
      </c>
      <c r="B60" s="12">
        <f t="shared" si="7"/>
        <v>41.26688432848516</v>
      </c>
      <c r="C60" s="12">
        <f t="shared" si="7"/>
        <v>0</v>
      </c>
      <c r="D60" s="3">
        <f t="shared" si="7"/>
        <v>79.99994319386124</v>
      </c>
      <c r="E60" s="13">
        <f t="shared" si="7"/>
        <v>79.99994319386124</v>
      </c>
      <c r="F60" s="13">
        <f t="shared" si="7"/>
        <v>24.87911370452737</v>
      </c>
      <c r="G60" s="13">
        <f t="shared" si="7"/>
        <v>58.294132495009066</v>
      </c>
      <c r="H60" s="13">
        <f t="shared" si="7"/>
        <v>47.012486354830145</v>
      </c>
      <c r="I60" s="13">
        <f t="shared" si="7"/>
        <v>43.61999327570494</v>
      </c>
      <c r="J60" s="13">
        <f t="shared" si="7"/>
        <v>13.755642462129531</v>
      </c>
      <c r="K60" s="13">
        <f t="shared" si="7"/>
        <v>50.92688811452436</v>
      </c>
      <c r="L60" s="13">
        <f t="shared" si="7"/>
        <v>44.77236667846793</v>
      </c>
      <c r="M60" s="13">
        <f t="shared" si="7"/>
        <v>36.48495669600222</v>
      </c>
      <c r="N60" s="13">
        <f t="shared" si="7"/>
        <v>55.78472076697402</v>
      </c>
      <c r="O60" s="13">
        <f t="shared" si="7"/>
        <v>205.22249991885485</v>
      </c>
      <c r="P60" s="13">
        <f t="shared" si="7"/>
        <v>48.54116087693532</v>
      </c>
      <c r="Q60" s="13">
        <f t="shared" si="7"/>
        <v>59.60093638548917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45.10300378853277</v>
      </c>
      <c r="W60" s="13">
        <f t="shared" si="7"/>
        <v>80.0000852093594</v>
      </c>
      <c r="X60" s="13">
        <f t="shared" si="7"/>
        <v>0</v>
      </c>
      <c r="Y60" s="13">
        <f t="shared" si="7"/>
        <v>0</v>
      </c>
      <c r="Z60" s="14">
        <f t="shared" si="7"/>
        <v>79.99994319386124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79.99994319386124</v>
      </c>
      <c r="E64" s="13">
        <f t="shared" si="7"/>
        <v>79.99994319386124</v>
      </c>
      <c r="F64" s="13">
        <f t="shared" si="7"/>
        <v>24.87911370452737</v>
      </c>
      <c r="G64" s="13">
        <f t="shared" si="7"/>
        <v>58.294132495009066</v>
      </c>
      <c r="H64" s="13">
        <f t="shared" si="7"/>
        <v>47.012486354830145</v>
      </c>
      <c r="I64" s="13">
        <f t="shared" si="7"/>
        <v>43.61999327570494</v>
      </c>
      <c r="J64" s="13">
        <f t="shared" si="7"/>
        <v>13.755642462129531</v>
      </c>
      <c r="K64" s="13">
        <f t="shared" si="7"/>
        <v>50.92688811452436</v>
      </c>
      <c r="L64" s="13">
        <f t="shared" si="7"/>
        <v>44.77236667846793</v>
      </c>
      <c r="M64" s="13">
        <f t="shared" si="7"/>
        <v>36.48495669600222</v>
      </c>
      <c r="N64" s="13">
        <f t="shared" si="7"/>
        <v>55.78472076697402</v>
      </c>
      <c r="O64" s="13">
        <f t="shared" si="7"/>
        <v>205.22249991885485</v>
      </c>
      <c r="P64" s="13">
        <f t="shared" si="7"/>
        <v>48.54116087693532</v>
      </c>
      <c r="Q64" s="13">
        <f t="shared" si="7"/>
        <v>59.60093638548917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45.10300378853277</v>
      </c>
      <c r="W64" s="13">
        <f t="shared" si="7"/>
        <v>80.0000852093594</v>
      </c>
      <c r="X64" s="13">
        <f t="shared" si="7"/>
        <v>0</v>
      </c>
      <c r="Y64" s="13">
        <f t="shared" si="7"/>
        <v>0</v>
      </c>
      <c r="Z64" s="14">
        <f t="shared" si="7"/>
        <v>79.99994319386124</v>
      </c>
    </row>
    <row r="65" spans="1:26" ht="12.75">
      <c r="A65" s="39" t="s">
        <v>107</v>
      </c>
      <c r="B65" s="12">
        <f t="shared" si="7"/>
        <v>41.26688432848516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60.00006934279786</v>
      </c>
      <c r="E66" s="16">
        <f t="shared" si="7"/>
        <v>60.00006934279786</v>
      </c>
      <c r="F66" s="16">
        <f t="shared" si="7"/>
        <v>4.9964560861570435</v>
      </c>
      <c r="G66" s="16">
        <f t="shared" si="7"/>
        <v>0</v>
      </c>
      <c r="H66" s="16">
        <f t="shared" si="7"/>
        <v>0</v>
      </c>
      <c r="I66" s="16">
        <f t="shared" si="7"/>
        <v>33.11621430967669</v>
      </c>
      <c r="J66" s="16">
        <f t="shared" si="7"/>
        <v>25.33162374230045</v>
      </c>
      <c r="K66" s="16">
        <f t="shared" si="7"/>
        <v>100</v>
      </c>
      <c r="L66" s="16">
        <f t="shared" si="7"/>
        <v>0</v>
      </c>
      <c r="M66" s="16">
        <f t="shared" si="7"/>
        <v>12.902622293647697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7.6048559712679955</v>
      </c>
      <c r="W66" s="16">
        <f t="shared" si="7"/>
        <v>60.000104014256884</v>
      </c>
      <c r="X66" s="16">
        <f t="shared" si="7"/>
        <v>0</v>
      </c>
      <c r="Y66" s="16">
        <f t="shared" si="7"/>
        <v>0</v>
      </c>
      <c r="Z66" s="17">
        <f t="shared" si="7"/>
        <v>60.00006934279786</v>
      </c>
    </row>
    <row r="67" spans="1:26" ht="12.75" hidden="1">
      <c r="A67" s="41" t="s">
        <v>286</v>
      </c>
      <c r="B67" s="24">
        <v>41752425</v>
      </c>
      <c r="C67" s="24"/>
      <c r="D67" s="25">
        <v>35290907</v>
      </c>
      <c r="E67" s="26">
        <v>35290907</v>
      </c>
      <c r="F67" s="26">
        <v>16313114</v>
      </c>
      <c r="G67" s="26">
        <v>1380717</v>
      </c>
      <c r="H67" s="26">
        <v>1380718</v>
      </c>
      <c r="I67" s="26">
        <v>19074549</v>
      </c>
      <c r="J67" s="26">
        <v>1850944</v>
      </c>
      <c r="K67" s="26">
        <v>1507438</v>
      </c>
      <c r="L67" s="26">
        <v>2687603</v>
      </c>
      <c r="M67" s="26">
        <v>6045985</v>
      </c>
      <c r="N67" s="26">
        <v>3212283</v>
      </c>
      <c r="O67" s="26">
        <v>2711904</v>
      </c>
      <c r="P67" s="26">
        <v>3255245</v>
      </c>
      <c r="Q67" s="26">
        <v>9179432</v>
      </c>
      <c r="R67" s="26"/>
      <c r="S67" s="26"/>
      <c r="T67" s="26"/>
      <c r="U67" s="26"/>
      <c r="V67" s="26">
        <v>34299966</v>
      </c>
      <c r="W67" s="26">
        <v>29870631</v>
      </c>
      <c r="X67" s="26"/>
      <c r="Y67" s="25"/>
      <c r="Z67" s="27">
        <v>35290907</v>
      </c>
    </row>
    <row r="68" spans="1:26" ht="12.75" hidden="1">
      <c r="A68" s="37" t="s">
        <v>31</v>
      </c>
      <c r="B68" s="19">
        <v>25528119</v>
      </c>
      <c r="C68" s="19"/>
      <c r="D68" s="20">
        <v>25552178</v>
      </c>
      <c r="E68" s="21">
        <v>25552178</v>
      </c>
      <c r="F68" s="21">
        <v>14829673</v>
      </c>
      <c r="G68" s="21">
        <v>1075664</v>
      </c>
      <c r="H68" s="21">
        <v>1075665</v>
      </c>
      <c r="I68" s="21">
        <v>16981002</v>
      </c>
      <c r="J68" s="21">
        <v>1076383</v>
      </c>
      <c r="K68" s="21">
        <v>1075803</v>
      </c>
      <c r="L68" s="21">
        <v>1075803</v>
      </c>
      <c r="M68" s="21">
        <v>3227989</v>
      </c>
      <c r="N68" s="21">
        <v>1075909</v>
      </c>
      <c r="O68" s="21">
        <v>1075803</v>
      </c>
      <c r="P68" s="21">
        <v>1075803</v>
      </c>
      <c r="Q68" s="21">
        <v>3227515</v>
      </c>
      <c r="R68" s="21"/>
      <c r="S68" s="21"/>
      <c r="T68" s="21"/>
      <c r="U68" s="21"/>
      <c r="V68" s="21">
        <v>23436506</v>
      </c>
      <c r="W68" s="21">
        <v>22566591</v>
      </c>
      <c r="X68" s="21"/>
      <c r="Y68" s="20"/>
      <c r="Z68" s="23">
        <v>25552178</v>
      </c>
    </row>
    <row r="69" spans="1:26" ht="12.75" hidden="1">
      <c r="A69" s="38" t="s">
        <v>32</v>
      </c>
      <c r="B69" s="19">
        <v>3673895</v>
      </c>
      <c r="C69" s="19"/>
      <c r="D69" s="20">
        <v>2816597</v>
      </c>
      <c r="E69" s="21">
        <v>2816597</v>
      </c>
      <c r="F69" s="21">
        <v>294078</v>
      </c>
      <c r="G69" s="21">
        <v>305053</v>
      </c>
      <c r="H69" s="21">
        <v>305053</v>
      </c>
      <c r="I69" s="21">
        <v>904184</v>
      </c>
      <c r="J69" s="21">
        <v>305053</v>
      </c>
      <c r="K69" s="21">
        <v>305053</v>
      </c>
      <c r="L69" s="21">
        <v>305052</v>
      </c>
      <c r="M69" s="21">
        <v>915158</v>
      </c>
      <c r="N69" s="21">
        <v>305408</v>
      </c>
      <c r="O69" s="21">
        <v>30809</v>
      </c>
      <c r="P69" s="21">
        <v>300273</v>
      </c>
      <c r="Q69" s="21">
        <v>636490</v>
      </c>
      <c r="R69" s="21"/>
      <c r="S69" s="21"/>
      <c r="T69" s="21"/>
      <c r="U69" s="21"/>
      <c r="V69" s="21">
        <v>2455832</v>
      </c>
      <c r="W69" s="21">
        <v>2112444</v>
      </c>
      <c r="X69" s="21"/>
      <c r="Y69" s="20"/>
      <c r="Z69" s="23">
        <v>2816597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2816597</v>
      </c>
      <c r="E73" s="21">
        <v>2816597</v>
      </c>
      <c r="F73" s="21">
        <v>294078</v>
      </c>
      <c r="G73" s="21">
        <v>305053</v>
      </c>
      <c r="H73" s="21">
        <v>305053</v>
      </c>
      <c r="I73" s="21">
        <v>904184</v>
      </c>
      <c r="J73" s="21">
        <v>305053</v>
      </c>
      <c r="K73" s="21">
        <v>305053</v>
      </c>
      <c r="L73" s="21">
        <v>305052</v>
      </c>
      <c r="M73" s="21">
        <v>915158</v>
      </c>
      <c r="N73" s="21">
        <v>305408</v>
      </c>
      <c r="O73" s="21">
        <v>30809</v>
      </c>
      <c r="P73" s="21">
        <v>300273</v>
      </c>
      <c r="Q73" s="21">
        <v>636490</v>
      </c>
      <c r="R73" s="21"/>
      <c r="S73" s="21"/>
      <c r="T73" s="21"/>
      <c r="U73" s="21"/>
      <c r="V73" s="21">
        <v>2455832</v>
      </c>
      <c r="W73" s="21">
        <v>2112444</v>
      </c>
      <c r="X73" s="21"/>
      <c r="Y73" s="20"/>
      <c r="Z73" s="23">
        <v>2816597</v>
      </c>
    </row>
    <row r="74" spans="1:26" ht="12.75" hidden="1">
      <c r="A74" s="39" t="s">
        <v>107</v>
      </c>
      <c r="B74" s="19">
        <v>3673895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12550411</v>
      </c>
      <c r="C75" s="28"/>
      <c r="D75" s="29">
        <v>6922132</v>
      </c>
      <c r="E75" s="30">
        <v>6922132</v>
      </c>
      <c r="F75" s="30">
        <v>1189363</v>
      </c>
      <c r="G75" s="30"/>
      <c r="H75" s="30"/>
      <c r="I75" s="30">
        <v>1189363</v>
      </c>
      <c r="J75" s="30">
        <v>469508</v>
      </c>
      <c r="K75" s="30">
        <v>126582</v>
      </c>
      <c r="L75" s="30">
        <v>1306748</v>
      </c>
      <c r="M75" s="30">
        <v>1902838</v>
      </c>
      <c r="N75" s="30">
        <v>1830966</v>
      </c>
      <c r="O75" s="30">
        <v>1605292</v>
      </c>
      <c r="P75" s="30">
        <v>1879169</v>
      </c>
      <c r="Q75" s="30">
        <v>5315427</v>
      </c>
      <c r="R75" s="30"/>
      <c r="S75" s="30"/>
      <c r="T75" s="30"/>
      <c r="U75" s="30"/>
      <c r="V75" s="30">
        <v>8407628</v>
      </c>
      <c r="W75" s="30">
        <v>5191596</v>
      </c>
      <c r="X75" s="30"/>
      <c r="Y75" s="29"/>
      <c r="Z75" s="31">
        <v>6922132</v>
      </c>
    </row>
    <row r="76" spans="1:26" ht="12.75" hidden="1">
      <c r="A76" s="42" t="s">
        <v>287</v>
      </c>
      <c r="B76" s="32">
        <v>17402333</v>
      </c>
      <c r="C76" s="32"/>
      <c r="D76" s="33">
        <v>26848308</v>
      </c>
      <c r="E76" s="34">
        <v>26848308</v>
      </c>
      <c r="F76" s="34">
        <v>623730</v>
      </c>
      <c r="G76" s="34">
        <v>943368</v>
      </c>
      <c r="H76" s="34">
        <v>4275117</v>
      </c>
      <c r="I76" s="34">
        <v>5842215</v>
      </c>
      <c r="J76" s="34">
        <v>626341</v>
      </c>
      <c r="K76" s="34">
        <v>899161</v>
      </c>
      <c r="L76" s="34">
        <v>957322</v>
      </c>
      <c r="M76" s="34">
        <v>2482824</v>
      </c>
      <c r="N76" s="34">
        <v>820849</v>
      </c>
      <c r="O76" s="34">
        <v>443326</v>
      </c>
      <c r="P76" s="34">
        <v>997577</v>
      </c>
      <c r="Q76" s="34">
        <v>2261752</v>
      </c>
      <c r="R76" s="34"/>
      <c r="S76" s="34"/>
      <c r="T76" s="34"/>
      <c r="U76" s="34"/>
      <c r="V76" s="34">
        <v>10586791</v>
      </c>
      <c r="W76" s="34">
        <v>20136231</v>
      </c>
      <c r="X76" s="34"/>
      <c r="Y76" s="33"/>
      <c r="Z76" s="35">
        <v>26848308</v>
      </c>
    </row>
    <row r="77" spans="1:26" ht="12.75" hidden="1">
      <c r="A77" s="37" t="s">
        <v>31</v>
      </c>
      <c r="B77" s="19">
        <v>15886231</v>
      </c>
      <c r="C77" s="19"/>
      <c r="D77" s="20">
        <v>20441748</v>
      </c>
      <c r="E77" s="21">
        <v>20441748</v>
      </c>
      <c r="F77" s="21">
        <v>491140</v>
      </c>
      <c r="G77" s="21">
        <v>538212</v>
      </c>
      <c r="H77" s="21">
        <v>4024586</v>
      </c>
      <c r="I77" s="21">
        <v>5053938</v>
      </c>
      <c r="J77" s="21">
        <v>465445</v>
      </c>
      <c r="K77" s="21">
        <v>617225</v>
      </c>
      <c r="L77" s="21">
        <v>820743</v>
      </c>
      <c r="M77" s="21">
        <v>1903413</v>
      </c>
      <c r="N77" s="21">
        <v>650478</v>
      </c>
      <c r="O77" s="21">
        <v>380099</v>
      </c>
      <c r="P77" s="21">
        <v>851821</v>
      </c>
      <c r="Q77" s="21">
        <v>1882398</v>
      </c>
      <c r="R77" s="21"/>
      <c r="S77" s="21"/>
      <c r="T77" s="21"/>
      <c r="U77" s="21"/>
      <c r="V77" s="21">
        <v>8839749</v>
      </c>
      <c r="W77" s="21">
        <v>15331311</v>
      </c>
      <c r="X77" s="21"/>
      <c r="Y77" s="20"/>
      <c r="Z77" s="23">
        <v>20441748</v>
      </c>
    </row>
    <row r="78" spans="1:26" ht="12.75" hidden="1">
      <c r="A78" s="38" t="s">
        <v>32</v>
      </c>
      <c r="B78" s="19">
        <v>1516102</v>
      </c>
      <c r="C78" s="19"/>
      <c r="D78" s="20">
        <v>2253276</v>
      </c>
      <c r="E78" s="21">
        <v>2253276</v>
      </c>
      <c r="F78" s="21">
        <v>73164</v>
      </c>
      <c r="G78" s="21">
        <v>177828</v>
      </c>
      <c r="H78" s="21">
        <v>143413</v>
      </c>
      <c r="I78" s="21">
        <v>394405</v>
      </c>
      <c r="J78" s="21">
        <v>41962</v>
      </c>
      <c r="K78" s="21">
        <v>155354</v>
      </c>
      <c r="L78" s="21">
        <v>136579</v>
      </c>
      <c r="M78" s="21">
        <v>333895</v>
      </c>
      <c r="N78" s="21">
        <v>170371</v>
      </c>
      <c r="O78" s="21">
        <v>63227</v>
      </c>
      <c r="P78" s="21">
        <v>145756</v>
      </c>
      <c r="Q78" s="21">
        <v>379354</v>
      </c>
      <c r="R78" s="21"/>
      <c r="S78" s="21"/>
      <c r="T78" s="21"/>
      <c r="U78" s="21"/>
      <c r="V78" s="21">
        <v>1107654</v>
      </c>
      <c r="W78" s="21">
        <v>1689957</v>
      </c>
      <c r="X78" s="21"/>
      <c r="Y78" s="20"/>
      <c r="Z78" s="23">
        <v>2253276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2253276</v>
      </c>
      <c r="E82" s="21">
        <v>2253276</v>
      </c>
      <c r="F82" s="21">
        <v>73164</v>
      </c>
      <c r="G82" s="21">
        <v>177828</v>
      </c>
      <c r="H82" s="21">
        <v>143413</v>
      </c>
      <c r="I82" s="21">
        <v>394405</v>
      </c>
      <c r="J82" s="21">
        <v>41962</v>
      </c>
      <c r="K82" s="21">
        <v>155354</v>
      </c>
      <c r="L82" s="21">
        <v>136579</v>
      </c>
      <c r="M82" s="21">
        <v>333895</v>
      </c>
      <c r="N82" s="21">
        <v>170371</v>
      </c>
      <c r="O82" s="21">
        <v>63227</v>
      </c>
      <c r="P82" s="21">
        <v>145756</v>
      </c>
      <c r="Q82" s="21">
        <v>379354</v>
      </c>
      <c r="R82" s="21"/>
      <c r="S82" s="21"/>
      <c r="T82" s="21"/>
      <c r="U82" s="21"/>
      <c r="V82" s="21">
        <v>1107654</v>
      </c>
      <c r="W82" s="21">
        <v>1689957</v>
      </c>
      <c r="X82" s="21"/>
      <c r="Y82" s="20"/>
      <c r="Z82" s="23">
        <v>2253276</v>
      </c>
    </row>
    <row r="83" spans="1:26" ht="12.75" hidden="1">
      <c r="A83" s="39" t="s">
        <v>107</v>
      </c>
      <c r="B83" s="19">
        <v>1516102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4153284</v>
      </c>
      <c r="E84" s="30">
        <v>4153284</v>
      </c>
      <c r="F84" s="30">
        <v>59426</v>
      </c>
      <c r="G84" s="30">
        <v>227328</v>
      </c>
      <c r="H84" s="30">
        <v>107118</v>
      </c>
      <c r="I84" s="30">
        <v>393872</v>
      </c>
      <c r="J84" s="30">
        <v>118934</v>
      </c>
      <c r="K84" s="30">
        <v>126582</v>
      </c>
      <c r="L84" s="30"/>
      <c r="M84" s="30">
        <v>245516</v>
      </c>
      <c r="N84" s="30"/>
      <c r="O84" s="30"/>
      <c r="P84" s="30"/>
      <c r="Q84" s="30"/>
      <c r="R84" s="30"/>
      <c r="S84" s="30"/>
      <c r="T84" s="30"/>
      <c r="U84" s="30"/>
      <c r="V84" s="30">
        <v>639388</v>
      </c>
      <c r="W84" s="30">
        <v>3114963</v>
      </c>
      <c r="X84" s="30"/>
      <c r="Y84" s="29"/>
      <c r="Z84" s="31">
        <v>4153284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306498</v>
      </c>
      <c r="M5" s="356">
        <f t="shared" si="0"/>
        <v>0</v>
      </c>
      <c r="N5" s="358">
        <f t="shared" si="0"/>
        <v>306498</v>
      </c>
      <c r="O5" s="358">
        <f t="shared" si="0"/>
        <v>0</v>
      </c>
      <c r="P5" s="356">
        <f t="shared" si="0"/>
        <v>0</v>
      </c>
      <c r="Q5" s="356">
        <f t="shared" si="0"/>
        <v>112639</v>
      </c>
      <c r="R5" s="358">
        <f t="shared" si="0"/>
        <v>112639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419137</v>
      </c>
      <c r="X5" s="356">
        <f t="shared" si="0"/>
        <v>0</v>
      </c>
      <c r="Y5" s="358">
        <f t="shared" si="0"/>
        <v>419137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200650</v>
      </c>
      <c r="M6" s="60">
        <f t="shared" si="1"/>
        <v>0</v>
      </c>
      <c r="N6" s="59">
        <f t="shared" si="1"/>
        <v>200650</v>
      </c>
      <c r="O6" s="59">
        <f t="shared" si="1"/>
        <v>0</v>
      </c>
      <c r="P6" s="60">
        <f t="shared" si="1"/>
        <v>0</v>
      </c>
      <c r="Q6" s="60">
        <f t="shared" si="1"/>
        <v>82834</v>
      </c>
      <c r="R6" s="59">
        <f t="shared" si="1"/>
        <v>82834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283484</v>
      </c>
      <c r="X6" s="60">
        <f t="shared" si="1"/>
        <v>0</v>
      </c>
      <c r="Y6" s="59">
        <f t="shared" si="1"/>
        <v>283484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>
        <v>200650</v>
      </c>
      <c r="M7" s="60"/>
      <c r="N7" s="59">
        <v>200650</v>
      </c>
      <c r="O7" s="59"/>
      <c r="P7" s="60"/>
      <c r="Q7" s="60">
        <v>82834</v>
      </c>
      <c r="R7" s="59">
        <v>82834</v>
      </c>
      <c r="S7" s="59"/>
      <c r="T7" s="60"/>
      <c r="U7" s="60"/>
      <c r="V7" s="59"/>
      <c r="W7" s="59">
        <v>283484</v>
      </c>
      <c r="X7" s="60"/>
      <c r="Y7" s="59">
        <v>283484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105848</v>
      </c>
      <c r="M8" s="60">
        <f t="shared" si="2"/>
        <v>0</v>
      </c>
      <c r="N8" s="59">
        <f t="shared" si="2"/>
        <v>105848</v>
      </c>
      <c r="O8" s="59">
        <f t="shared" si="2"/>
        <v>0</v>
      </c>
      <c r="P8" s="60">
        <f t="shared" si="2"/>
        <v>0</v>
      </c>
      <c r="Q8" s="60">
        <f t="shared" si="2"/>
        <v>29805</v>
      </c>
      <c r="R8" s="59">
        <f t="shared" si="2"/>
        <v>29805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135653</v>
      </c>
      <c r="X8" s="60">
        <f t="shared" si="2"/>
        <v>0</v>
      </c>
      <c r="Y8" s="59">
        <f t="shared" si="2"/>
        <v>135653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>
        <v>105848</v>
      </c>
      <c r="M9" s="60"/>
      <c r="N9" s="59">
        <v>105848</v>
      </c>
      <c r="O9" s="59"/>
      <c r="P9" s="60"/>
      <c r="Q9" s="60"/>
      <c r="R9" s="59"/>
      <c r="S9" s="59"/>
      <c r="T9" s="60"/>
      <c r="U9" s="60"/>
      <c r="V9" s="59"/>
      <c r="W9" s="59">
        <v>105848</v>
      </c>
      <c r="X9" s="60"/>
      <c r="Y9" s="59">
        <v>105848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29805</v>
      </c>
      <c r="R10" s="59">
        <v>29805</v>
      </c>
      <c r="S10" s="59"/>
      <c r="T10" s="60"/>
      <c r="U10" s="60"/>
      <c r="V10" s="59"/>
      <c r="W10" s="59">
        <v>29805</v>
      </c>
      <c r="X10" s="60"/>
      <c r="Y10" s="59">
        <v>29805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90149</v>
      </c>
      <c r="L22" s="343">
        <f t="shared" si="6"/>
        <v>880609</v>
      </c>
      <c r="M22" s="343">
        <f t="shared" si="6"/>
        <v>10900</v>
      </c>
      <c r="N22" s="345">
        <f t="shared" si="6"/>
        <v>981658</v>
      </c>
      <c r="O22" s="345">
        <f t="shared" si="6"/>
        <v>0</v>
      </c>
      <c r="P22" s="343">
        <f t="shared" si="6"/>
        <v>0</v>
      </c>
      <c r="Q22" s="343">
        <f t="shared" si="6"/>
        <v>83900</v>
      </c>
      <c r="R22" s="345">
        <f t="shared" si="6"/>
        <v>83900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1065558</v>
      </c>
      <c r="X22" s="343">
        <f t="shared" si="6"/>
        <v>0</v>
      </c>
      <c r="Y22" s="345">
        <f t="shared" si="6"/>
        <v>1065558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>
        <v>90149</v>
      </c>
      <c r="L25" s="60">
        <v>880609</v>
      </c>
      <c r="M25" s="60">
        <v>10900</v>
      </c>
      <c r="N25" s="59">
        <v>981658</v>
      </c>
      <c r="O25" s="59"/>
      <c r="P25" s="60"/>
      <c r="Q25" s="60">
        <v>55400</v>
      </c>
      <c r="R25" s="59">
        <v>55400</v>
      </c>
      <c r="S25" s="59"/>
      <c r="T25" s="60"/>
      <c r="U25" s="60"/>
      <c r="V25" s="59"/>
      <c r="W25" s="59">
        <v>1037058</v>
      </c>
      <c r="X25" s="60"/>
      <c r="Y25" s="59">
        <v>1037058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28500</v>
      </c>
      <c r="R32" s="59">
        <v>28500</v>
      </c>
      <c r="S32" s="59"/>
      <c r="T32" s="60"/>
      <c r="U32" s="60"/>
      <c r="V32" s="59"/>
      <c r="W32" s="59">
        <v>28500</v>
      </c>
      <c r="X32" s="60"/>
      <c r="Y32" s="59">
        <v>28500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167677</v>
      </c>
      <c r="L40" s="343">
        <f t="shared" si="9"/>
        <v>192454</v>
      </c>
      <c r="M40" s="343">
        <f t="shared" si="9"/>
        <v>148334</v>
      </c>
      <c r="N40" s="345">
        <f t="shared" si="9"/>
        <v>508465</v>
      </c>
      <c r="O40" s="345">
        <f t="shared" si="9"/>
        <v>374227</v>
      </c>
      <c r="P40" s="343">
        <f t="shared" si="9"/>
        <v>0</v>
      </c>
      <c r="Q40" s="343">
        <f t="shared" si="9"/>
        <v>179049</v>
      </c>
      <c r="R40" s="345">
        <f t="shared" si="9"/>
        <v>553276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1061741</v>
      </c>
      <c r="X40" s="343">
        <f t="shared" si="9"/>
        <v>0</v>
      </c>
      <c r="Y40" s="345">
        <f t="shared" si="9"/>
        <v>1061741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>
        <v>40550</v>
      </c>
      <c r="L41" s="362"/>
      <c r="M41" s="362">
        <v>118541</v>
      </c>
      <c r="N41" s="364">
        <v>159091</v>
      </c>
      <c r="O41" s="364"/>
      <c r="P41" s="362"/>
      <c r="Q41" s="362">
        <v>147714</v>
      </c>
      <c r="R41" s="364">
        <v>147714</v>
      </c>
      <c r="S41" s="364"/>
      <c r="T41" s="362"/>
      <c r="U41" s="362"/>
      <c r="V41" s="364"/>
      <c r="W41" s="364">
        <v>306805</v>
      </c>
      <c r="X41" s="362"/>
      <c r="Y41" s="364">
        <v>306805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>
        <v>35340</v>
      </c>
      <c r="M44" s="54"/>
      <c r="N44" s="53">
        <v>35340</v>
      </c>
      <c r="O44" s="53"/>
      <c r="P44" s="54"/>
      <c r="Q44" s="54">
        <v>895</v>
      </c>
      <c r="R44" s="53">
        <v>895</v>
      </c>
      <c r="S44" s="53"/>
      <c r="T44" s="54"/>
      <c r="U44" s="54"/>
      <c r="V44" s="53"/>
      <c r="W44" s="53">
        <v>36235</v>
      </c>
      <c r="X44" s="54"/>
      <c r="Y44" s="53">
        <v>36235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39423</v>
      </c>
      <c r="M48" s="54">
        <v>29793</v>
      </c>
      <c r="N48" s="53">
        <v>69216</v>
      </c>
      <c r="O48" s="53"/>
      <c r="P48" s="54"/>
      <c r="Q48" s="54">
        <v>30440</v>
      </c>
      <c r="R48" s="53">
        <v>30440</v>
      </c>
      <c r="S48" s="53"/>
      <c r="T48" s="54"/>
      <c r="U48" s="54"/>
      <c r="V48" s="53"/>
      <c r="W48" s="53">
        <v>99656</v>
      </c>
      <c r="X48" s="54"/>
      <c r="Y48" s="53">
        <v>99656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127127</v>
      </c>
      <c r="L49" s="54">
        <v>117691</v>
      </c>
      <c r="M49" s="54"/>
      <c r="N49" s="53">
        <v>244818</v>
      </c>
      <c r="O49" s="53">
        <v>374227</v>
      </c>
      <c r="P49" s="54"/>
      <c r="Q49" s="54"/>
      <c r="R49" s="53">
        <v>374227</v>
      </c>
      <c r="S49" s="53"/>
      <c r="T49" s="54"/>
      <c r="U49" s="54"/>
      <c r="V49" s="53"/>
      <c r="W49" s="53">
        <v>619045</v>
      </c>
      <c r="X49" s="54"/>
      <c r="Y49" s="53">
        <v>619045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257826</v>
      </c>
      <c r="L60" s="219">
        <f t="shared" si="14"/>
        <v>1379561</v>
      </c>
      <c r="M60" s="219">
        <f t="shared" si="14"/>
        <v>159234</v>
      </c>
      <c r="N60" s="264">
        <f t="shared" si="14"/>
        <v>1796621</v>
      </c>
      <c r="O60" s="264">
        <f t="shared" si="14"/>
        <v>374227</v>
      </c>
      <c r="P60" s="219">
        <f t="shared" si="14"/>
        <v>0</v>
      </c>
      <c r="Q60" s="219">
        <f t="shared" si="14"/>
        <v>375588</v>
      </c>
      <c r="R60" s="264">
        <f t="shared" si="14"/>
        <v>749815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2546436</v>
      </c>
      <c r="X60" s="219">
        <f t="shared" si="14"/>
        <v>0</v>
      </c>
      <c r="Y60" s="264">
        <f t="shared" si="14"/>
        <v>2546436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241817199</v>
      </c>
      <c r="D5" s="153">
        <f>SUM(D6:D8)</f>
        <v>0</v>
      </c>
      <c r="E5" s="154">
        <f t="shared" si="0"/>
        <v>88994553</v>
      </c>
      <c r="F5" s="100">
        <f t="shared" si="0"/>
        <v>88994553</v>
      </c>
      <c r="G5" s="100">
        <f t="shared" si="0"/>
        <v>35472082</v>
      </c>
      <c r="H5" s="100">
        <f t="shared" si="0"/>
        <v>1789914</v>
      </c>
      <c r="I5" s="100">
        <f t="shared" si="0"/>
        <v>1695489</v>
      </c>
      <c r="J5" s="100">
        <f t="shared" si="0"/>
        <v>38957485</v>
      </c>
      <c r="K5" s="100">
        <f t="shared" si="0"/>
        <v>2323924</v>
      </c>
      <c r="L5" s="100">
        <f t="shared" si="0"/>
        <v>1981552</v>
      </c>
      <c r="M5" s="100">
        <f t="shared" si="0"/>
        <v>20123785</v>
      </c>
      <c r="N5" s="100">
        <f t="shared" si="0"/>
        <v>24429261</v>
      </c>
      <c r="O5" s="100">
        <f t="shared" si="0"/>
        <v>3672365</v>
      </c>
      <c r="P5" s="100">
        <f t="shared" si="0"/>
        <v>3552824</v>
      </c>
      <c r="Q5" s="100">
        <f t="shared" si="0"/>
        <v>17142866</v>
      </c>
      <c r="R5" s="100">
        <f t="shared" si="0"/>
        <v>24368055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87754801</v>
      </c>
      <c r="X5" s="100">
        <f t="shared" si="0"/>
        <v>64009737</v>
      </c>
      <c r="Y5" s="100">
        <f t="shared" si="0"/>
        <v>23745064</v>
      </c>
      <c r="Z5" s="137">
        <f>+IF(X5&lt;&gt;0,+(Y5/X5)*100,0)</f>
        <v>37.096018688531714</v>
      </c>
      <c r="AA5" s="153">
        <f>SUM(AA6:AA8)</f>
        <v>88994553</v>
      </c>
    </row>
    <row r="6" spans="1:27" ht="12.75">
      <c r="A6" s="138" t="s">
        <v>75</v>
      </c>
      <c r="B6" s="136"/>
      <c r="C6" s="155"/>
      <c r="D6" s="155"/>
      <c r="E6" s="156">
        <v>25710916</v>
      </c>
      <c r="F6" s="60">
        <v>25710916</v>
      </c>
      <c r="G6" s="60">
        <v>8692107</v>
      </c>
      <c r="H6" s="60">
        <v>702</v>
      </c>
      <c r="I6" s="60"/>
      <c r="J6" s="60">
        <v>8692809</v>
      </c>
      <c r="K6" s="60">
        <v>615</v>
      </c>
      <c r="L6" s="60"/>
      <c r="M6" s="60">
        <v>8570480</v>
      </c>
      <c r="N6" s="60">
        <v>8571095</v>
      </c>
      <c r="O6" s="60">
        <v>526</v>
      </c>
      <c r="P6" s="60">
        <v>527</v>
      </c>
      <c r="Q6" s="60">
        <v>6501129</v>
      </c>
      <c r="R6" s="60">
        <v>6502182</v>
      </c>
      <c r="S6" s="60"/>
      <c r="T6" s="60"/>
      <c r="U6" s="60"/>
      <c r="V6" s="60"/>
      <c r="W6" s="60">
        <v>23766086</v>
      </c>
      <c r="X6" s="60">
        <v>20025720</v>
      </c>
      <c r="Y6" s="60">
        <v>3740366</v>
      </c>
      <c r="Z6" s="140">
        <v>18.68</v>
      </c>
      <c r="AA6" s="155">
        <v>25710916</v>
      </c>
    </row>
    <row r="7" spans="1:27" ht="12.75">
      <c r="A7" s="138" t="s">
        <v>76</v>
      </c>
      <c r="B7" s="136"/>
      <c r="C7" s="157">
        <v>241817199</v>
      </c>
      <c r="D7" s="157"/>
      <c r="E7" s="158">
        <v>37125558</v>
      </c>
      <c r="F7" s="159">
        <v>37125558</v>
      </c>
      <c r="G7" s="159">
        <v>16813809</v>
      </c>
      <c r="H7" s="159">
        <v>1722456</v>
      </c>
      <c r="I7" s="159">
        <v>1629084</v>
      </c>
      <c r="J7" s="159">
        <v>20165349</v>
      </c>
      <c r="K7" s="159">
        <v>2256904</v>
      </c>
      <c r="L7" s="159">
        <v>1916296</v>
      </c>
      <c r="M7" s="159">
        <v>3084886</v>
      </c>
      <c r="N7" s="159">
        <v>7258086</v>
      </c>
      <c r="O7" s="159">
        <v>3606833</v>
      </c>
      <c r="P7" s="159">
        <v>3488190</v>
      </c>
      <c r="Q7" s="159">
        <v>4275254</v>
      </c>
      <c r="R7" s="159">
        <v>11370277</v>
      </c>
      <c r="S7" s="159"/>
      <c r="T7" s="159"/>
      <c r="U7" s="159"/>
      <c r="V7" s="159"/>
      <c r="W7" s="159">
        <v>38793712</v>
      </c>
      <c r="X7" s="159">
        <v>22770414</v>
      </c>
      <c r="Y7" s="159">
        <v>16023298</v>
      </c>
      <c r="Z7" s="141">
        <v>70.37</v>
      </c>
      <c r="AA7" s="157">
        <v>37125558</v>
      </c>
    </row>
    <row r="8" spans="1:27" ht="12.75">
      <c r="A8" s="138" t="s">
        <v>77</v>
      </c>
      <c r="B8" s="136"/>
      <c r="C8" s="155"/>
      <c r="D8" s="155"/>
      <c r="E8" s="156">
        <v>26158079</v>
      </c>
      <c r="F8" s="60">
        <v>26158079</v>
      </c>
      <c r="G8" s="60">
        <v>9966166</v>
      </c>
      <c r="H8" s="60">
        <v>66756</v>
      </c>
      <c r="I8" s="60">
        <v>66405</v>
      </c>
      <c r="J8" s="60">
        <v>10099327</v>
      </c>
      <c r="K8" s="60">
        <v>66405</v>
      </c>
      <c r="L8" s="60">
        <v>65256</v>
      </c>
      <c r="M8" s="60">
        <v>8468419</v>
      </c>
      <c r="N8" s="60">
        <v>8600080</v>
      </c>
      <c r="O8" s="60">
        <v>65006</v>
      </c>
      <c r="P8" s="60">
        <v>64107</v>
      </c>
      <c r="Q8" s="60">
        <v>6366483</v>
      </c>
      <c r="R8" s="60">
        <v>6495596</v>
      </c>
      <c r="S8" s="60"/>
      <c r="T8" s="60"/>
      <c r="U8" s="60"/>
      <c r="V8" s="60"/>
      <c r="W8" s="60">
        <v>25195003</v>
      </c>
      <c r="X8" s="60">
        <v>21213603</v>
      </c>
      <c r="Y8" s="60">
        <v>3981400</v>
      </c>
      <c r="Z8" s="140">
        <v>18.77</v>
      </c>
      <c r="AA8" s="155">
        <v>26158079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48725150</v>
      </c>
      <c r="F9" s="100">
        <f t="shared" si="1"/>
        <v>48725150</v>
      </c>
      <c r="G9" s="100">
        <f t="shared" si="1"/>
        <v>20747441</v>
      </c>
      <c r="H9" s="100">
        <f t="shared" si="1"/>
        <v>191173</v>
      </c>
      <c r="I9" s="100">
        <f t="shared" si="1"/>
        <v>2138604</v>
      </c>
      <c r="J9" s="100">
        <f t="shared" si="1"/>
        <v>23077218</v>
      </c>
      <c r="K9" s="100">
        <f t="shared" si="1"/>
        <v>1896876</v>
      </c>
      <c r="L9" s="100">
        <f t="shared" si="1"/>
        <v>185592</v>
      </c>
      <c r="M9" s="100">
        <f t="shared" si="1"/>
        <v>14592386</v>
      </c>
      <c r="N9" s="100">
        <f t="shared" si="1"/>
        <v>16674854</v>
      </c>
      <c r="O9" s="100">
        <f t="shared" si="1"/>
        <v>358064</v>
      </c>
      <c r="P9" s="100">
        <f t="shared" si="1"/>
        <v>228197</v>
      </c>
      <c r="Q9" s="100">
        <f t="shared" si="1"/>
        <v>10977565</v>
      </c>
      <c r="R9" s="100">
        <f t="shared" si="1"/>
        <v>11563826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51315898</v>
      </c>
      <c r="X9" s="100">
        <f t="shared" si="1"/>
        <v>32142834</v>
      </c>
      <c r="Y9" s="100">
        <f t="shared" si="1"/>
        <v>19173064</v>
      </c>
      <c r="Z9" s="137">
        <f>+IF(X9&lt;&gt;0,+(Y9/X9)*100,0)</f>
        <v>59.64957539213873</v>
      </c>
      <c r="AA9" s="153">
        <f>SUM(AA10:AA14)</f>
        <v>48725150</v>
      </c>
    </row>
    <row r="10" spans="1:27" ht="12.75">
      <c r="A10" s="138" t="s">
        <v>79</v>
      </c>
      <c r="B10" s="136"/>
      <c r="C10" s="155"/>
      <c r="D10" s="155"/>
      <c r="E10" s="156">
        <v>35132442</v>
      </c>
      <c r="F10" s="60">
        <v>35132442</v>
      </c>
      <c r="G10" s="60">
        <v>16337763</v>
      </c>
      <c r="H10" s="60">
        <v>95723</v>
      </c>
      <c r="I10" s="60">
        <v>2015174</v>
      </c>
      <c r="J10" s="60">
        <v>18448660</v>
      </c>
      <c r="K10" s="60">
        <v>1800696</v>
      </c>
      <c r="L10" s="60">
        <v>93372</v>
      </c>
      <c r="M10" s="60">
        <v>10414916</v>
      </c>
      <c r="N10" s="60">
        <v>12308984</v>
      </c>
      <c r="O10" s="60">
        <v>271864</v>
      </c>
      <c r="P10" s="60">
        <v>111917</v>
      </c>
      <c r="Q10" s="60">
        <v>7791574</v>
      </c>
      <c r="R10" s="60">
        <v>8175355</v>
      </c>
      <c r="S10" s="60"/>
      <c r="T10" s="60"/>
      <c r="U10" s="60"/>
      <c r="V10" s="60"/>
      <c r="W10" s="60">
        <v>38932999</v>
      </c>
      <c r="X10" s="60">
        <v>24762546</v>
      </c>
      <c r="Y10" s="60">
        <v>14170453</v>
      </c>
      <c r="Z10" s="140">
        <v>57.23</v>
      </c>
      <c r="AA10" s="155">
        <v>35132442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13592708</v>
      </c>
      <c r="F12" s="60">
        <v>13592708</v>
      </c>
      <c r="G12" s="60">
        <v>4409678</v>
      </c>
      <c r="H12" s="60">
        <v>95450</v>
      </c>
      <c r="I12" s="60">
        <v>123430</v>
      </c>
      <c r="J12" s="60">
        <v>4628558</v>
      </c>
      <c r="K12" s="60">
        <v>96180</v>
      </c>
      <c r="L12" s="60">
        <v>92220</v>
      </c>
      <c r="M12" s="60">
        <v>4177470</v>
      </c>
      <c r="N12" s="60">
        <v>4365870</v>
      </c>
      <c r="O12" s="60">
        <v>86200</v>
      </c>
      <c r="P12" s="60">
        <v>116280</v>
      </c>
      <c r="Q12" s="60">
        <v>3185991</v>
      </c>
      <c r="R12" s="60">
        <v>3388471</v>
      </c>
      <c r="S12" s="60"/>
      <c r="T12" s="60"/>
      <c r="U12" s="60"/>
      <c r="V12" s="60"/>
      <c r="W12" s="60">
        <v>12382899</v>
      </c>
      <c r="X12" s="60">
        <v>7380288</v>
      </c>
      <c r="Y12" s="60">
        <v>5002611</v>
      </c>
      <c r="Z12" s="140">
        <v>67.78</v>
      </c>
      <c r="AA12" s="155">
        <v>13592708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92516698</v>
      </c>
      <c r="F15" s="100">
        <f t="shared" si="2"/>
        <v>92516698</v>
      </c>
      <c r="G15" s="100">
        <f t="shared" si="2"/>
        <v>16546127</v>
      </c>
      <c r="H15" s="100">
        <f t="shared" si="2"/>
        <v>2984393</v>
      </c>
      <c r="I15" s="100">
        <f t="shared" si="2"/>
        <v>1256291</v>
      </c>
      <c r="J15" s="100">
        <f t="shared" si="2"/>
        <v>20786811</v>
      </c>
      <c r="K15" s="100">
        <f t="shared" si="2"/>
        <v>5902758</v>
      </c>
      <c r="L15" s="100">
        <f t="shared" si="2"/>
        <v>6631623</v>
      </c>
      <c r="M15" s="100">
        <f t="shared" si="2"/>
        <v>16695155</v>
      </c>
      <c r="N15" s="100">
        <f t="shared" si="2"/>
        <v>29229536</v>
      </c>
      <c r="O15" s="100">
        <f t="shared" si="2"/>
        <v>61315</v>
      </c>
      <c r="P15" s="100">
        <f t="shared" si="2"/>
        <v>6394621</v>
      </c>
      <c r="Q15" s="100">
        <f t="shared" si="2"/>
        <v>11524931</v>
      </c>
      <c r="R15" s="100">
        <f t="shared" si="2"/>
        <v>17980867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67997214</v>
      </c>
      <c r="X15" s="100">
        <f t="shared" si="2"/>
        <v>75565683</v>
      </c>
      <c r="Y15" s="100">
        <f t="shared" si="2"/>
        <v>-7568469</v>
      </c>
      <c r="Z15" s="137">
        <f>+IF(X15&lt;&gt;0,+(Y15/X15)*100,0)</f>
        <v>-10.01574881550399</v>
      </c>
      <c r="AA15" s="153">
        <f>SUM(AA16:AA18)</f>
        <v>92516698</v>
      </c>
    </row>
    <row r="16" spans="1:27" ht="12.75">
      <c r="A16" s="138" t="s">
        <v>85</v>
      </c>
      <c r="B16" s="136"/>
      <c r="C16" s="155"/>
      <c r="D16" s="155"/>
      <c r="E16" s="156">
        <v>18406937</v>
      </c>
      <c r="F16" s="60">
        <v>18406937</v>
      </c>
      <c r="G16" s="60">
        <v>9895151</v>
      </c>
      <c r="H16" s="60"/>
      <c r="I16" s="60"/>
      <c r="J16" s="60">
        <v>9895151</v>
      </c>
      <c r="K16" s="60"/>
      <c r="L16" s="60"/>
      <c r="M16" s="60">
        <v>6131103</v>
      </c>
      <c r="N16" s="60">
        <v>6131103</v>
      </c>
      <c r="O16" s="60"/>
      <c r="P16" s="60"/>
      <c r="Q16" s="60">
        <v>4611506</v>
      </c>
      <c r="R16" s="60">
        <v>4611506</v>
      </c>
      <c r="S16" s="60"/>
      <c r="T16" s="60"/>
      <c r="U16" s="60"/>
      <c r="V16" s="60"/>
      <c r="W16" s="60">
        <v>20637760</v>
      </c>
      <c r="X16" s="60">
        <v>23132124</v>
      </c>
      <c r="Y16" s="60">
        <v>-2494364</v>
      </c>
      <c r="Z16" s="140">
        <v>-10.78</v>
      </c>
      <c r="AA16" s="155">
        <v>18406937</v>
      </c>
    </row>
    <row r="17" spans="1:27" ht="12.75">
      <c r="A17" s="138" t="s">
        <v>86</v>
      </c>
      <c r="B17" s="136"/>
      <c r="C17" s="155"/>
      <c r="D17" s="155"/>
      <c r="E17" s="156">
        <v>74109761</v>
      </c>
      <c r="F17" s="60">
        <v>74109761</v>
      </c>
      <c r="G17" s="60">
        <v>6650976</v>
      </c>
      <c r="H17" s="60">
        <v>2984393</v>
      </c>
      <c r="I17" s="60">
        <v>1256291</v>
      </c>
      <c r="J17" s="60">
        <v>10891660</v>
      </c>
      <c r="K17" s="60">
        <v>5902758</v>
      </c>
      <c r="L17" s="60">
        <v>6631623</v>
      </c>
      <c r="M17" s="60">
        <v>10564052</v>
      </c>
      <c r="N17" s="60">
        <v>23098433</v>
      </c>
      <c r="O17" s="60">
        <v>61315</v>
      </c>
      <c r="P17" s="60">
        <v>6394621</v>
      </c>
      <c r="Q17" s="60">
        <v>6913425</v>
      </c>
      <c r="R17" s="60">
        <v>13369361</v>
      </c>
      <c r="S17" s="60"/>
      <c r="T17" s="60"/>
      <c r="U17" s="60"/>
      <c r="V17" s="60"/>
      <c r="W17" s="60">
        <v>47359454</v>
      </c>
      <c r="X17" s="60">
        <v>52433559</v>
      </c>
      <c r="Y17" s="60">
        <v>-5074105</v>
      </c>
      <c r="Z17" s="140">
        <v>-9.68</v>
      </c>
      <c r="AA17" s="155">
        <v>74109761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7341200</v>
      </c>
      <c r="F19" s="100">
        <f t="shared" si="3"/>
        <v>7341200</v>
      </c>
      <c r="G19" s="100">
        <f t="shared" si="3"/>
        <v>1888195</v>
      </c>
      <c r="H19" s="100">
        <f t="shared" si="3"/>
        <v>305053</v>
      </c>
      <c r="I19" s="100">
        <f t="shared" si="3"/>
        <v>305053</v>
      </c>
      <c r="J19" s="100">
        <f t="shared" si="3"/>
        <v>2498301</v>
      </c>
      <c r="K19" s="100">
        <f t="shared" si="3"/>
        <v>305053</v>
      </c>
      <c r="L19" s="100">
        <f t="shared" si="3"/>
        <v>305053</v>
      </c>
      <c r="M19" s="100">
        <f t="shared" si="3"/>
        <v>1813253</v>
      </c>
      <c r="N19" s="100">
        <f t="shared" si="3"/>
        <v>2423359</v>
      </c>
      <c r="O19" s="100">
        <f t="shared" si="3"/>
        <v>305408</v>
      </c>
      <c r="P19" s="100">
        <f t="shared" si="3"/>
        <v>30809</v>
      </c>
      <c r="Q19" s="100">
        <f t="shared" si="3"/>
        <v>1431449</v>
      </c>
      <c r="R19" s="100">
        <f t="shared" si="3"/>
        <v>1767666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6689326</v>
      </c>
      <c r="X19" s="100">
        <f t="shared" si="3"/>
        <v>4439943</v>
      </c>
      <c r="Y19" s="100">
        <f t="shared" si="3"/>
        <v>2249383</v>
      </c>
      <c r="Z19" s="137">
        <f>+IF(X19&lt;&gt;0,+(Y19/X19)*100,0)</f>
        <v>50.662429675335915</v>
      </c>
      <c r="AA19" s="153">
        <f>SUM(AA20:AA23)</f>
        <v>7341200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7341200</v>
      </c>
      <c r="F23" s="60">
        <v>7341200</v>
      </c>
      <c r="G23" s="60">
        <v>1888195</v>
      </c>
      <c r="H23" s="60">
        <v>305053</v>
      </c>
      <c r="I23" s="60">
        <v>305053</v>
      </c>
      <c r="J23" s="60">
        <v>2498301</v>
      </c>
      <c r="K23" s="60">
        <v>305053</v>
      </c>
      <c r="L23" s="60">
        <v>305053</v>
      </c>
      <c r="M23" s="60">
        <v>1813253</v>
      </c>
      <c r="N23" s="60">
        <v>2423359</v>
      </c>
      <c r="O23" s="60">
        <v>305408</v>
      </c>
      <c r="P23" s="60">
        <v>30809</v>
      </c>
      <c r="Q23" s="60">
        <v>1431449</v>
      </c>
      <c r="R23" s="60">
        <v>1767666</v>
      </c>
      <c r="S23" s="60"/>
      <c r="T23" s="60"/>
      <c r="U23" s="60"/>
      <c r="V23" s="60"/>
      <c r="W23" s="60">
        <v>6689326</v>
      </c>
      <c r="X23" s="60">
        <v>4439943</v>
      </c>
      <c r="Y23" s="60">
        <v>2249383</v>
      </c>
      <c r="Z23" s="140">
        <v>50.66</v>
      </c>
      <c r="AA23" s="155">
        <v>7341200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241817199</v>
      </c>
      <c r="D25" s="168">
        <f>+D5+D9+D15+D19+D24</f>
        <v>0</v>
      </c>
      <c r="E25" s="169">
        <f t="shared" si="4"/>
        <v>237577601</v>
      </c>
      <c r="F25" s="73">
        <f t="shared" si="4"/>
        <v>237577601</v>
      </c>
      <c r="G25" s="73">
        <f t="shared" si="4"/>
        <v>74653845</v>
      </c>
      <c r="H25" s="73">
        <f t="shared" si="4"/>
        <v>5270533</v>
      </c>
      <c r="I25" s="73">
        <f t="shared" si="4"/>
        <v>5395437</v>
      </c>
      <c r="J25" s="73">
        <f t="shared" si="4"/>
        <v>85319815</v>
      </c>
      <c r="K25" s="73">
        <f t="shared" si="4"/>
        <v>10428611</v>
      </c>
      <c r="L25" s="73">
        <f t="shared" si="4"/>
        <v>9103820</v>
      </c>
      <c r="M25" s="73">
        <f t="shared" si="4"/>
        <v>53224579</v>
      </c>
      <c r="N25" s="73">
        <f t="shared" si="4"/>
        <v>72757010</v>
      </c>
      <c r="O25" s="73">
        <f t="shared" si="4"/>
        <v>4397152</v>
      </c>
      <c r="P25" s="73">
        <f t="shared" si="4"/>
        <v>10206451</v>
      </c>
      <c r="Q25" s="73">
        <f t="shared" si="4"/>
        <v>41076811</v>
      </c>
      <c r="R25" s="73">
        <f t="shared" si="4"/>
        <v>55680414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213757239</v>
      </c>
      <c r="X25" s="73">
        <f t="shared" si="4"/>
        <v>176158197</v>
      </c>
      <c r="Y25" s="73">
        <f t="shared" si="4"/>
        <v>37599042</v>
      </c>
      <c r="Z25" s="170">
        <f>+IF(X25&lt;&gt;0,+(Y25/X25)*100,0)</f>
        <v>21.343907147278536</v>
      </c>
      <c r="AA25" s="168">
        <f>+AA5+AA9+AA15+AA19+AA24</f>
        <v>237577601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181363908</v>
      </c>
      <c r="D28" s="153">
        <f>SUM(D29:D31)</f>
        <v>0</v>
      </c>
      <c r="E28" s="154">
        <f t="shared" si="5"/>
        <v>87769733</v>
      </c>
      <c r="F28" s="100">
        <f t="shared" si="5"/>
        <v>87769733</v>
      </c>
      <c r="G28" s="100">
        <f t="shared" si="5"/>
        <v>6192117</v>
      </c>
      <c r="H28" s="100">
        <f t="shared" si="5"/>
        <v>4703870</v>
      </c>
      <c r="I28" s="100">
        <f t="shared" si="5"/>
        <v>6294647</v>
      </c>
      <c r="J28" s="100">
        <f t="shared" si="5"/>
        <v>17190634</v>
      </c>
      <c r="K28" s="100">
        <f t="shared" si="5"/>
        <v>5450182</v>
      </c>
      <c r="L28" s="100">
        <f t="shared" si="5"/>
        <v>5057615</v>
      </c>
      <c r="M28" s="100">
        <f t="shared" si="5"/>
        <v>7335629</v>
      </c>
      <c r="N28" s="100">
        <f t="shared" si="5"/>
        <v>17843426</v>
      </c>
      <c r="O28" s="100">
        <f t="shared" si="5"/>
        <v>4296589</v>
      </c>
      <c r="P28" s="100">
        <f t="shared" si="5"/>
        <v>5965334</v>
      </c>
      <c r="Q28" s="100">
        <f t="shared" si="5"/>
        <v>7652916</v>
      </c>
      <c r="R28" s="100">
        <f t="shared" si="5"/>
        <v>17914839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52948899</v>
      </c>
      <c r="X28" s="100">
        <f t="shared" si="5"/>
        <v>61595307</v>
      </c>
      <c r="Y28" s="100">
        <f t="shared" si="5"/>
        <v>-8646408</v>
      </c>
      <c r="Z28" s="137">
        <f>+IF(X28&lt;&gt;0,+(Y28/X28)*100,0)</f>
        <v>-14.037446067116768</v>
      </c>
      <c r="AA28" s="153">
        <f>SUM(AA29:AA31)</f>
        <v>87769733</v>
      </c>
    </row>
    <row r="29" spans="1:27" ht="12.75">
      <c r="A29" s="138" t="s">
        <v>75</v>
      </c>
      <c r="B29" s="136"/>
      <c r="C29" s="155"/>
      <c r="D29" s="155"/>
      <c r="E29" s="156">
        <v>25710916</v>
      </c>
      <c r="F29" s="60">
        <v>25710916</v>
      </c>
      <c r="G29" s="60">
        <v>3425655</v>
      </c>
      <c r="H29" s="60">
        <v>1776047</v>
      </c>
      <c r="I29" s="60">
        <v>2251602</v>
      </c>
      <c r="J29" s="60">
        <v>7453304</v>
      </c>
      <c r="K29" s="60">
        <v>2357267</v>
      </c>
      <c r="L29" s="60">
        <v>1998015</v>
      </c>
      <c r="M29" s="60">
        <v>3208155</v>
      </c>
      <c r="N29" s="60">
        <v>7563437</v>
      </c>
      <c r="O29" s="60">
        <v>1048163</v>
      </c>
      <c r="P29" s="60">
        <v>2771149</v>
      </c>
      <c r="Q29" s="60">
        <v>2613853</v>
      </c>
      <c r="R29" s="60">
        <v>6433165</v>
      </c>
      <c r="S29" s="60"/>
      <c r="T29" s="60"/>
      <c r="U29" s="60"/>
      <c r="V29" s="60"/>
      <c r="W29" s="60">
        <v>21449906</v>
      </c>
      <c r="X29" s="60">
        <v>20025720</v>
      </c>
      <c r="Y29" s="60">
        <v>1424186</v>
      </c>
      <c r="Z29" s="140">
        <v>7.11</v>
      </c>
      <c r="AA29" s="155">
        <v>25710916</v>
      </c>
    </row>
    <row r="30" spans="1:27" ht="12.75">
      <c r="A30" s="138" t="s">
        <v>76</v>
      </c>
      <c r="B30" s="136"/>
      <c r="C30" s="157">
        <v>181363908</v>
      </c>
      <c r="D30" s="157"/>
      <c r="E30" s="158">
        <v>42273411</v>
      </c>
      <c r="F30" s="159">
        <v>42273411</v>
      </c>
      <c r="G30" s="159">
        <v>1120561</v>
      </c>
      <c r="H30" s="159">
        <v>999153</v>
      </c>
      <c r="I30" s="159">
        <v>1802786</v>
      </c>
      <c r="J30" s="159">
        <v>3922500</v>
      </c>
      <c r="K30" s="159">
        <v>1188849</v>
      </c>
      <c r="L30" s="159">
        <v>791910</v>
      </c>
      <c r="M30" s="159">
        <v>1744560</v>
      </c>
      <c r="N30" s="159">
        <v>3725319</v>
      </c>
      <c r="O30" s="159">
        <v>1033032</v>
      </c>
      <c r="P30" s="159">
        <v>645951</v>
      </c>
      <c r="Q30" s="159">
        <v>1404407</v>
      </c>
      <c r="R30" s="159">
        <v>3083390</v>
      </c>
      <c r="S30" s="159"/>
      <c r="T30" s="159"/>
      <c r="U30" s="159"/>
      <c r="V30" s="159"/>
      <c r="W30" s="159">
        <v>10731209</v>
      </c>
      <c r="X30" s="159">
        <v>21522348</v>
      </c>
      <c r="Y30" s="159">
        <v>-10791139</v>
      </c>
      <c r="Z30" s="141">
        <v>-50.14</v>
      </c>
      <c r="AA30" s="157">
        <v>42273411</v>
      </c>
    </row>
    <row r="31" spans="1:27" ht="12.75">
      <c r="A31" s="138" t="s">
        <v>77</v>
      </c>
      <c r="B31" s="136"/>
      <c r="C31" s="155"/>
      <c r="D31" s="155"/>
      <c r="E31" s="156">
        <v>19785406</v>
      </c>
      <c r="F31" s="60">
        <v>19785406</v>
      </c>
      <c r="G31" s="60">
        <v>1645901</v>
      </c>
      <c r="H31" s="60">
        <v>1928670</v>
      </c>
      <c r="I31" s="60">
        <v>2240259</v>
      </c>
      <c r="J31" s="60">
        <v>5814830</v>
      </c>
      <c r="K31" s="60">
        <v>1904066</v>
      </c>
      <c r="L31" s="60">
        <v>2267690</v>
      </c>
      <c r="M31" s="60">
        <v>2382914</v>
      </c>
      <c r="N31" s="60">
        <v>6554670</v>
      </c>
      <c r="O31" s="60">
        <v>2215394</v>
      </c>
      <c r="P31" s="60">
        <v>2548234</v>
      </c>
      <c r="Q31" s="60">
        <v>3634656</v>
      </c>
      <c r="R31" s="60">
        <v>8398284</v>
      </c>
      <c r="S31" s="60"/>
      <c r="T31" s="60"/>
      <c r="U31" s="60"/>
      <c r="V31" s="60"/>
      <c r="W31" s="60">
        <v>20767784</v>
      </c>
      <c r="X31" s="60">
        <v>20047239</v>
      </c>
      <c r="Y31" s="60">
        <v>720545</v>
      </c>
      <c r="Z31" s="140">
        <v>3.59</v>
      </c>
      <c r="AA31" s="155">
        <v>19785406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58400642</v>
      </c>
      <c r="F32" s="100">
        <f t="shared" si="6"/>
        <v>58400642</v>
      </c>
      <c r="G32" s="100">
        <f t="shared" si="6"/>
        <v>3532043</v>
      </c>
      <c r="H32" s="100">
        <f t="shared" si="6"/>
        <v>3700956</v>
      </c>
      <c r="I32" s="100">
        <f t="shared" si="6"/>
        <v>3311748</v>
      </c>
      <c r="J32" s="100">
        <f t="shared" si="6"/>
        <v>10544747</v>
      </c>
      <c r="K32" s="100">
        <f t="shared" si="6"/>
        <v>3199592</v>
      </c>
      <c r="L32" s="100">
        <f t="shared" si="6"/>
        <v>2857906</v>
      </c>
      <c r="M32" s="100">
        <f t="shared" si="6"/>
        <v>5649201</v>
      </c>
      <c r="N32" s="100">
        <f t="shared" si="6"/>
        <v>11706699</v>
      </c>
      <c r="O32" s="100">
        <f t="shared" si="6"/>
        <v>3898899</v>
      </c>
      <c r="P32" s="100">
        <f t="shared" si="6"/>
        <v>4548437</v>
      </c>
      <c r="Q32" s="100">
        <f t="shared" si="6"/>
        <v>3710004</v>
      </c>
      <c r="R32" s="100">
        <f t="shared" si="6"/>
        <v>12157340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34408786</v>
      </c>
      <c r="X32" s="100">
        <f t="shared" si="6"/>
        <v>36562284</v>
      </c>
      <c r="Y32" s="100">
        <f t="shared" si="6"/>
        <v>-2153498</v>
      </c>
      <c r="Z32" s="137">
        <f>+IF(X32&lt;&gt;0,+(Y32/X32)*100,0)</f>
        <v>-5.889943855805069</v>
      </c>
      <c r="AA32" s="153">
        <f>SUM(AA33:AA37)</f>
        <v>58400642</v>
      </c>
    </row>
    <row r="33" spans="1:27" ht="12.75">
      <c r="A33" s="138" t="s">
        <v>79</v>
      </c>
      <c r="B33" s="136"/>
      <c r="C33" s="155"/>
      <c r="D33" s="155"/>
      <c r="E33" s="156">
        <v>44903003</v>
      </c>
      <c r="F33" s="60">
        <v>44903003</v>
      </c>
      <c r="G33" s="60">
        <v>3050366</v>
      </c>
      <c r="H33" s="60">
        <v>3222043</v>
      </c>
      <c r="I33" s="60">
        <v>2825497</v>
      </c>
      <c r="J33" s="60">
        <v>9097906</v>
      </c>
      <c r="K33" s="60">
        <v>2723946</v>
      </c>
      <c r="L33" s="60">
        <v>2392157</v>
      </c>
      <c r="M33" s="60">
        <v>5164114</v>
      </c>
      <c r="N33" s="60">
        <v>10280217</v>
      </c>
      <c r="O33" s="60">
        <v>3414387</v>
      </c>
      <c r="P33" s="60">
        <v>4065567</v>
      </c>
      <c r="Q33" s="60">
        <v>3014951</v>
      </c>
      <c r="R33" s="60">
        <v>10494905</v>
      </c>
      <c r="S33" s="60"/>
      <c r="T33" s="60"/>
      <c r="U33" s="60"/>
      <c r="V33" s="60"/>
      <c r="W33" s="60">
        <v>29873028</v>
      </c>
      <c r="X33" s="60">
        <v>29181996</v>
      </c>
      <c r="Y33" s="60">
        <v>691032</v>
      </c>
      <c r="Z33" s="140">
        <v>2.37</v>
      </c>
      <c r="AA33" s="155">
        <v>44903003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13497639</v>
      </c>
      <c r="F35" s="60">
        <v>13497639</v>
      </c>
      <c r="G35" s="60">
        <v>481677</v>
      </c>
      <c r="H35" s="60">
        <v>478913</v>
      </c>
      <c r="I35" s="60">
        <v>486251</v>
      </c>
      <c r="J35" s="60">
        <v>1446841</v>
      </c>
      <c r="K35" s="60">
        <v>475646</v>
      </c>
      <c r="L35" s="60">
        <v>465749</v>
      </c>
      <c r="M35" s="60">
        <v>485087</v>
      </c>
      <c r="N35" s="60">
        <v>1426482</v>
      </c>
      <c r="O35" s="60">
        <v>484512</v>
      </c>
      <c r="P35" s="60">
        <v>482870</v>
      </c>
      <c r="Q35" s="60">
        <v>695053</v>
      </c>
      <c r="R35" s="60">
        <v>1662435</v>
      </c>
      <c r="S35" s="60"/>
      <c r="T35" s="60"/>
      <c r="U35" s="60"/>
      <c r="V35" s="60"/>
      <c r="W35" s="60">
        <v>4535758</v>
      </c>
      <c r="X35" s="60">
        <v>7380288</v>
      </c>
      <c r="Y35" s="60">
        <v>-2844530</v>
      </c>
      <c r="Z35" s="140">
        <v>-38.54</v>
      </c>
      <c r="AA35" s="155">
        <v>13497639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40626736</v>
      </c>
      <c r="F38" s="100">
        <f t="shared" si="7"/>
        <v>40626736</v>
      </c>
      <c r="G38" s="100">
        <f t="shared" si="7"/>
        <v>2746672</v>
      </c>
      <c r="H38" s="100">
        <f t="shared" si="7"/>
        <v>1837966</v>
      </c>
      <c r="I38" s="100">
        <f t="shared" si="7"/>
        <v>2142931</v>
      </c>
      <c r="J38" s="100">
        <f t="shared" si="7"/>
        <v>6727569</v>
      </c>
      <c r="K38" s="100">
        <f t="shared" si="7"/>
        <v>867881</v>
      </c>
      <c r="L38" s="100">
        <f t="shared" si="7"/>
        <v>1991137</v>
      </c>
      <c r="M38" s="100">
        <f t="shared" si="7"/>
        <v>1144169</v>
      </c>
      <c r="N38" s="100">
        <f t="shared" si="7"/>
        <v>4003187</v>
      </c>
      <c r="O38" s="100">
        <f t="shared" si="7"/>
        <v>781511</v>
      </c>
      <c r="P38" s="100">
        <f t="shared" si="7"/>
        <v>2354796</v>
      </c>
      <c r="Q38" s="100">
        <f t="shared" si="7"/>
        <v>4704454</v>
      </c>
      <c r="R38" s="100">
        <f t="shared" si="7"/>
        <v>7840761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18571517</v>
      </c>
      <c r="X38" s="100">
        <f t="shared" si="7"/>
        <v>27438930</v>
      </c>
      <c r="Y38" s="100">
        <f t="shared" si="7"/>
        <v>-8867413</v>
      </c>
      <c r="Z38" s="137">
        <f>+IF(X38&lt;&gt;0,+(Y38/X38)*100,0)</f>
        <v>-32.316905214598385</v>
      </c>
      <c r="AA38" s="153">
        <f>SUM(AA39:AA41)</f>
        <v>40626736</v>
      </c>
    </row>
    <row r="39" spans="1:27" ht="12.75">
      <c r="A39" s="138" t="s">
        <v>85</v>
      </c>
      <c r="B39" s="136"/>
      <c r="C39" s="155"/>
      <c r="D39" s="155"/>
      <c r="E39" s="156">
        <v>24916975</v>
      </c>
      <c r="F39" s="60">
        <v>24916975</v>
      </c>
      <c r="G39" s="60">
        <v>2371043</v>
      </c>
      <c r="H39" s="60">
        <v>1120530</v>
      </c>
      <c r="I39" s="60">
        <v>1422997</v>
      </c>
      <c r="J39" s="60">
        <v>4914570</v>
      </c>
      <c r="K39" s="60">
        <v>361262</v>
      </c>
      <c r="L39" s="60">
        <v>476676</v>
      </c>
      <c r="M39" s="60">
        <v>740757</v>
      </c>
      <c r="N39" s="60">
        <v>1578695</v>
      </c>
      <c r="O39" s="60">
        <v>445953</v>
      </c>
      <c r="P39" s="60">
        <v>1422172</v>
      </c>
      <c r="Q39" s="60">
        <v>4184127</v>
      </c>
      <c r="R39" s="60">
        <v>6052252</v>
      </c>
      <c r="S39" s="60"/>
      <c r="T39" s="60"/>
      <c r="U39" s="60"/>
      <c r="V39" s="60"/>
      <c r="W39" s="60">
        <v>12545517</v>
      </c>
      <c r="X39" s="60">
        <v>15272118</v>
      </c>
      <c r="Y39" s="60">
        <v>-2726601</v>
      </c>
      <c r="Z39" s="140">
        <v>-17.85</v>
      </c>
      <c r="AA39" s="155">
        <v>24916975</v>
      </c>
    </row>
    <row r="40" spans="1:27" ht="12.75">
      <c r="A40" s="138" t="s">
        <v>86</v>
      </c>
      <c r="B40" s="136"/>
      <c r="C40" s="155"/>
      <c r="D40" s="155"/>
      <c r="E40" s="156">
        <v>15709761</v>
      </c>
      <c r="F40" s="60">
        <v>15709761</v>
      </c>
      <c r="G40" s="60">
        <v>375629</v>
      </c>
      <c r="H40" s="60">
        <v>717436</v>
      </c>
      <c r="I40" s="60">
        <v>719934</v>
      </c>
      <c r="J40" s="60">
        <v>1812999</v>
      </c>
      <c r="K40" s="60">
        <v>506619</v>
      </c>
      <c r="L40" s="60">
        <v>1514461</v>
      </c>
      <c r="M40" s="60">
        <v>403412</v>
      </c>
      <c r="N40" s="60">
        <v>2424492</v>
      </c>
      <c r="O40" s="60">
        <v>335558</v>
      </c>
      <c r="P40" s="60">
        <v>932624</v>
      </c>
      <c r="Q40" s="60">
        <v>520327</v>
      </c>
      <c r="R40" s="60">
        <v>1788509</v>
      </c>
      <c r="S40" s="60"/>
      <c r="T40" s="60"/>
      <c r="U40" s="60"/>
      <c r="V40" s="60"/>
      <c r="W40" s="60">
        <v>6026000</v>
      </c>
      <c r="X40" s="60">
        <v>12166812</v>
      </c>
      <c r="Y40" s="60">
        <v>-6140812</v>
      </c>
      <c r="Z40" s="140">
        <v>-50.47</v>
      </c>
      <c r="AA40" s="155">
        <v>15709761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7411921</v>
      </c>
      <c r="F42" s="100">
        <f t="shared" si="8"/>
        <v>7411921</v>
      </c>
      <c r="G42" s="100">
        <f t="shared" si="8"/>
        <v>252810</v>
      </c>
      <c r="H42" s="100">
        <f t="shared" si="8"/>
        <v>212187</v>
      </c>
      <c r="I42" s="100">
        <f t="shared" si="8"/>
        <v>206587</v>
      </c>
      <c r="J42" s="100">
        <f t="shared" si="8"/>
        <v>671584</v>
      </c>
      <c r="K42" s="100">
        <f t="shared" si="8"/>
        <v>382606</v>
      </c>
      <c r="L42" s="100">
        <f t="shared" si="8"/>
        <v>433935</v>
      </c>
      <c r="M42" s="100">
        <f t="shared" si="8"/>
        <v>257055</v>
      </c>
      <c r="N42" s="100">
        <f t="shared" si="8"/>
        <v>1073596</v>
      </c>
      <c r="O42" s="100">
        <f t="shared" si="8"/>
        <v>257072</v>
      </c>
      <c r="P42" s="100">
        <f t="shared" si="8"/>
        <v>210196</v>
      </c>
      <c r="Q42" s="100">
        <f t="shared" si="8"/>
        <v>379062</v>
      </c>
      <c r="R42" s="100">
        <f t="shared" si="8"/>
        <v>846330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2591510</v>
      </c>
      <c r="X42" s="100">
        <f t="shared" si="8"/>
        <v>4439943</v>
      </c>
      <c r="Y42" s="100">
        <f t="shared" si="8"/>
        <v>-1848433</v>
      </c>
      <c r="Z42" s="137">
        <f>+IF(X42&lt;&gt;0,+(Y42/X42)*100,0)</f>
        <v>-41.63190833756199</v>
      </c>
      <c r="AA42" s="153">
        <f>SUM(AA43:AA46)</f>
        <v>7411921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7411921</v>
      </c>
      <c r="F46" s="60">
        <v>7411921</v>
      </c>
      <c r="G46" s="60">
        <v>252810</v>
      </c>
      <c r="H46" s="60">
        <v>212187</v>
      </c>
      <c r="I46" s="60">
        <v>206587</v>
      </c>
      <c r="J46" s="60">
        <v>671584</v>
      </c>
      <c r="K46" s="60">
        <v>382606</v>
      </c>
      <c r="L46" s="60">
        <v>433935</v>
      </c>
      <c r="M46" s="60">
        <v>257055</v>
      </c>
      <c r="N46" s="60">
        <v>1073596</v>
      </c>
      <c r="O46" s="60">
        <v>257072</v>
      </c>
      <c r="P46" s="60">
        <v>210196</v>
      </c>
      <c r="Q46" s="60">
        <v>379062</v>
      </c>
      <c r="R46" s="60">
        <v>846330</v>
      </c>
      <c r="S46" s="60"/>
      <c r="T46" s="60"/>
      <c r="U46" s="60"/>
      <c r="V46" s="60"/>
      <c r="W46" s="60">
        <v>2591510</v>
      </c>
      <c r="X46" s="60">
        <v>4439943</v>
      </c>
      <c r="Y46" s="60">
        <v>-1848433</v>
      </c>
      <c r="Z46" s="140">
        <v>-41.63</v>
      </c>
      <c r="AA46" s="155">
        <v>7411921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181363908</v>
      </c>
      <c r="D48" s="168">
        <f>+D28+D32+D38+D42+D47</f>
        <v>0</v>
      </c>
      <c r="E48" s="169">
        <f t="shared" si="9"/>
        <v>194209032</v>
      </c>
      <c r="F48" s="73">
        <f t="shared" si="9"/>
        <v>194209032</v>
      </c>
      <c r="G48" s="73">
        <f t="shared" si="9"/>
        <v>12723642</v>
      </c>
      <c r="H48" s="73">
        <f t="shared" si="9"/>
        <v>10454979</v>
      </c>
      <c r="I48" s="73">
        <f t="shared" si="9"/>
        <v>11955913</v>
      </c>
      <c r="J48" s="73">
        <f t="shared" si="9"/>
        <v>35134534</v>
      </c>
      <c r="K48" s="73">
        <f t="shared" si="9"/>
        <v>9900261</v>
      </c>
      <c r="L48" s="73">
        <f t="shared" si="9"/>
        <v>10340593</v>
      </c>
      <c r="M48" s="73">
        <f t="shared" si="9"/>
        <v>14386054</v>
      </c>
      <c r="N48" s="73">
        <f t="shared" si="9"/>
        <v>34626908</v>
      </c>
      <c r="O48" s="73">
        <f t="shared" si="9"/>
        <v>9234071</v>
      </c>
      <c r="P48" s="73">
        <f t="shared" si="9"/>
        <v>13078763</v>
      </c>
      <c r="Q48" s="73">
        <f t="shared" si="9"/>
        <v>16446436</v>
      </c>
      <c r="R48" s="73">
        <f t="shared" si="9"/>
        <v>38759270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108520712</v>
      </c>
      <c r="X48" s="73">
        <f t="shared" si="9"/>
        <v>130036464</v>
      </c>
      <c r="Y48" s="73">
        <f t="shared" si="9"/>
        <v>-21515752</v>
      </c>
      <c r="Z48" s="170">
        <f>+IF(X48&lt;&gt;0,+(Y48/X48)*100,0)</f>
        <v>-16.545937453359237</v>
      </c>
      <c r="AA48" s="168">
        <f>+AA28+AA32+AA38+AA42+AA47</f>
        <v>194209032</v>
      </c>
    </row>
    <row r="49" spans="1:27" ht="12.75">
      <c r="A49" s="148" t="s">
        <v>49</v>
      </c>
      <c r="B49" s="149"/>
      <c r="C49" s="171">
        <f aca="true" t="shared" si="10" ref="C49:Y49">+C25-C48</f>
        <v>60453291</v>
      </c>
      <c r="D49" s="171">
        <f>+D25-D48</f>
        <v>0</v>
      </c>
      <c r="E49" s="172">
        <f t="shared" si="10"/>
        <v>43368569</v>
      </c>
      <c r="F49" s="173">
        <f t="shared" si="10"/>
        <v>43368569</v>
      </c>
      <c r="G49" s="173">
        <f t="shared" si="10"/>
        <v>61930203</v>
      </c>
      <c r="H49" s="173">
        <f t="shared" si="10"/>
        <v>-5184446</v>
      </c>
      <c r="I49" s="173">
        <f t="shared" si="10"/>
        <v>-6560476</v>
      </c>
      <c r="J49" s="173">
        <f t="shared" si="10"/>
        <v>50185281</v>
      </c>
      <c r="K49" s="173">
        <f t="shared" si="10"/>
        <v>528350</v>
      </c>
      <c r="L49" s="173">
        <f t="shared" si="10"/>
        <v>-1236773</v>
      </c>
      <c r="M49" s="173">
        <f t="shared" si="10"/>
        <v>38838525</v>
      </c>
      <c r="N49" s="173">
        <f t="shared" si="10"/>
        <v>38130102</v>
      </c>
      <c r="O49" s="173">
        <f t="shared" si="10"/>
        <v>-4836919</v>
      </c>
      <c r="P49" s="173">
        <f t="shared" si="10"/>
        <v>-2872312</v>
      </c>
      <c r="Q49" s="173">
        <f t="shared" si="10"/>
        <v>24630375</v>
      </c>
      <c r="R49" s="173">
        <f t="shared" si="10"/>
        <v>16921144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105236527</v>
      </c>
      <c r="X49" s="173">
        <f>IF(F25=F48,0,X25-X48)</f>
        <v>46121733</v>
      </c>
      <c r="Y49" s="173">
        <f t="shared" si="10"/>
        <v>59114794</v>
      </c>
      <c r="Z49" s="174">
        <f>+IF(X49&lt;&gt;0,+(Y49/X49)*100,0)</f>
        <v>128.17123328822012</v>
      </c>
      <c r="AA49" s="171">
        <f>+AA25-AA48</f>
        <v>43368569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25528119</v>
      </c>
      <c r="D5" s="155">
        <v>0</v>
      </c>
      <c r="E5" s="156">
        <v>25552178</v>
      </c>
      <c r="F5" s="60">
        <v>25552178</v>
      </c>
      <c r="G5" s="60">
        <v>14829673</v>
      </c>
      <c r="H5" s="60">
        <v>1075664</v>
      </c>
      <c r="I5" s="60">
        <v>1075665</v>
      </c>
      <c r="J5" s="60">
        <v>16981002</v>
      </c>
      <c r="K5" s="60">
        <v>1076383</v>
      </c>
      <c r="L5" s="60">
        <v>1075803</v>
      </c>
      <c r="M5" s="60">
        <v>1075803</v>
      </c>
      <c r="N5" s="60">
        <v>3227989</v>
      </c>
      <c r="O5" s="60">
        <v>1075909</v>
      </c>
      <c r="P5" s="60">
        <v>1075803</v>
      </c>
      <c r="Q5" s="60">
        <v>1075803</v>
      </c>
      <c r="R5" s="60">
        <v>3227515</v>
      </c>
      <c r="S5" s="60">
        <v>0</v>
      </c>
      <c r="T5" s="60">
        <v>0</v>
      </c>
      <c r="U5" s="60">
        <v>0</v>
      </c>
      <c r="V5" s="60">
        <v>0</v>
      </c>
      <c r="W5" s="60">
        <v>23436506</v>
      </c>
      <c r="X5" s="60">
        <v>22566591</v>
      </c>
      <c r="Y5" s="60">
        <v>869915</v>
      </c>
      <c r="Z5" s="140">
        <v>3.85</v>
      </c>
      <c r="AA5" s="155">
        <v>25552178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2816597</v>
      </c>
      <c r="F10" s="54">
        <v>2816597</v>
      </c>
      <c r="G10" s="54">
        <v>294078</v>
      </c>
      <c r="H10" s="54">
        <v>305053</v>
      </c>
      <c r="I10" s="54">
        <v>305053</v>
      </c>
      <c r="J10" s="54">
        <v>904184</v>
      </c>
      <c r="K10" s="54">
        <v>305053</v>
      </c>
      <c r="L10" s="54">
        <v>305053</v>
      </c>
      <c r="M10" s="54">
        <v>305052</v>
      </c>
      <c r="N10" s="54">
        <v>915158</v>
      </c>
      <c r="O10" s="54">
        <v>305408</v>
      </c>
      <c r="P10" s="54">
        <v>30809</v>
      </c>
      <c r="Q10" s="54">
        <v>300273</v>
      </c>
      <c r="R10" s="54">
        <v>636490</v>
      </c>
      <c r="S10" s="54">
        <v>0</v>
      </c>
      <c r="T10" s="54">
        <v>0</v>
      </c>
      <c r="U10" s="54">
        <v>0</v>
      </c>
      <c r="V10" s="54">
        <v>0</v>
      </c>
      <c r="W10" s="54">
        <v>2455832</v>
      </c>
      <c r="X10" s="54">
        <v>2112444</v>
      </c>
      <c r="Y10" s="54">
        <v>343388</v>
      </c>
      <c r="Z10" s="184">
        <v>16.26</v>
      </c>
      <c r="AA10" s="130">
        <v>2816597</v>
      </c>
    </row>
    <row r="11" spans="1:27" ht="12.75">
      <c r="A11" s="183" t="s">
        <v>107</v>
      </c>
      <c r="B11" s="185"/>
      <c r="C11" s="155">
        <v>3673895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758201</v>
      </c>
      <c r="D12" s="155">
        <v>0</v>
      </c>
      <c r="E12" s="156">
        <v>950218</v>
      </c>
      <c r="F12" s="60">
        <v>950218</v>
      </c>
      <c r="G12" s="60">
        <v>65796</v>
      </c>
      <c r="H12" s="60">
        <v>66756</v>
      </c>
      <c r="I12" s="60">
        <v>66405</v>
      </c>
      <c r="J12" s="60">
        <v>198957</v>
      </c>
      <c r="K12" s="60">
        <v>66405</v>
      </c>
      <c r="L12" s="60">
        <v>65256</v>
      </c>
      <c r="M12" s="60">
        <v>65799</v>
      </c>
      <c r="N12" s="60">
        <v>197460</v>
      </c>
      <c r="O12" s="60">
        <v>65006</v>
      </c>
      <c r="P12" s="60">
        <v>64107</v>
      </c>
      <c r="Q12" s="60">
        <v>64378</v>
      </c>
      <c r="R12" s="60">
        <v>193491</v>
      </c>
      <c r="S12" s="60">
        <v>0</v>
      </c>
      <c r="T12" s="60">
        <v>0</v>
      </c>
      <c r="U12" s="60">
        <v>0</v>
      </c>
      <c r="V12" s="60">
        <v>0</v>
      </c>
      <c r="W12" s="60">
        <v>589908</v>
      </c>
      <c r="X12" s="60">
        <v>712665</v>
      </c>
      <c r="Y12" s="60">
        <v>-122757</v>
      </c>
      <c r="Z12" s="140">
        <v>-17.23</v>
      </c>
      <c r="AA12" s="155">
        <v>950218</v>
      </c>
    </row>
    <row r="13" spans="1:27" ht="12.75">
      <c r="A13" s="181" t="s">
        <v>109</v>
      </c>
      <c r="B13" s="185"/>
      <c r="C13" s="155">
        <v>4387186</v>
      </c>
      <c r="D13" s="155">
        <v>0</v>
      </c>
      <c r="E13" s="156">
        <v>1770155</v>
      </c>
      <c r="F13" s="60">
        <v>1770155</v>
      </c>
      <c r="G13" s="60">
        <v>421041</v>
      </c>
      <c r="H13" s="60">
        <v>482804</v>
      </c>
      <c r="I13" s="60">
        <v>425054</v>
      </c>
      <c r="J13" s="60">
        <v>1328899</v>
      </c>
      <c r="K13" s="60">
        <v>597508</v>
      </c>
      <c r="L13" s="60">
        <v>606826</v>
      </c>
      <c r="M13" s="60">
        <v>518137</v>
      </c>
      <c r="N13" s="60">
        <v>1722471</v>
      </c>
      <c r="O13" s="60">
        <v>571868</v>
      </c>
      <c r="P13" s="60">
        <v>685591</v>
      </c>
      <c r="Q13" s="60">
        <v>539461</v>
      </c>
      <c r="R13" s="60">
        <v>1796920</v>
      </c>
      <c r="S13" s="60">
        <v>0</v>
      </c>
      <c r="T13" s="60">
        <v>0</v>
      </c>
      <c r="U13" s="60">
        <v>0</v>
      </c>
      <c r="V13" s="60">
        <v>0</v>
      </c>
      <c r="W13" s="60">
        <v>4848290</v>
      </c>
      <c r="X13" s="60">
        <v>1327617</v>
      </c>
      <c r="Y13" s="60">
        <v>3520673</v>
      </c>
      <c r="Z13" s="140">
        <v>265.19</v>
      </c>
      <c r="AA13" s="155">
        <v>1770155</v>
      </c>
    </row>
    <row r="14" spans="1:27" ht="12.75">
      <c r="A14" s="181" t="s">
        <v>110</v>
      </c>
      <c r="B14" s="185"/>
      <c r="C14" s="155">
        <v>12550411</v>
      </c>
      <c r="D14" s="155">
        <v>0</v>
      </c>
      <c r="E14" s="156">
        <v>6922132</v>
      </c>
      <c r="F14" s="60">
        <v>6922132</v>
      </c>
      <c r="G14" s="60">
        <v>1189363</v>
      </c>
      <c r="H14" s="60">
        <v>0</v>
      </c>
      <c r="I14" s="60">
        <v>0</v>
      </c>
      <c r="J14" s="60">
        <v>1189363</v>
      </c>
      <c r="K14" s="60">
        <v>469508</v>
      </c>
      <c r="L14" s="60">
        <v>126582</v>
      </c>
      <c r="M14" s="60">
        <v>1306748</v>
      </c>
      <c r="N14" s="60">
        <v>1902838</v>
      </c>
      <c r="O14" s="60">
        <v>1830966</v>
      </c>
      <c r="P14" s="60">
        <v>1605292</v>
      </c>
      <c r="Q14" s="60">
        <v>1879169</v>
      </c>
      <c r="R14" s="60">
        <v>5315427</v>
      </c>
      <c r="S14" s="60">
        <v>0</v>
      </c>
      <c r="T14" s="60">
        <v>0</v>
      </c>
      <c r="U14" s="60">
        <v>0</v>
      </c>
      <c r="V14" s="60">
        <v>0</v>
      </c>
      <c r="W14" s="60">
        <v>8407628</v>
      </c>
      <c r="X14" s="60">
        <v>5191596</v>
      </c>
      <c r="Y14" s="60">
        <v>3216032</v>
      </c>
      <c r="Z14" s="140">
        <v>61.95</v>
      </c>
      <c r="AA14" s="155">
        <v>6922132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1361216</v>
      </c>
      <c r="D16" s="155">
        <v>0</v>
      </c>
      <c r="E16" s="156">
        <v>340630</v>
      </c>
      <c r="F16" s="60">
        <v>340630</v>
      </c>
      <c r="G16" s="60">
        <v>11058</v>
      </c>
      <c r="H16" s="60">
        <v>11453</v>
      </c>
      <c r="I16" s="60">
        <v>15264</v>
      </c>
      <c r="J16" s="60">
        <v>37775</v>
      </c>
      <c r="K16" s="60">
        <v>14766</v>
      </c>
      <c r="L16" s="60">
        <v>92372</v>
      </c>
      <c r="M16" s="60">
        <v>16012</v>
      </c>
      <c r="N16" s="60">
        <v>123150</v>
      </c>
      <c r="O16" s="60">
        <v>7826</v>
      </c>
      <c r="P16" s="60">
        <v>13508</v>
      </c>
      <c r="Q16" s="60">
        <v>15226</v>
      </c>
      <c r="R16" s="60">
        <v>36560</v>
      </c>
      <c r="S16" s="60">
        <v>0</v>
      </c>
      <c r="T16" s="60">
        <v>0</v>
      </c>
      <c r="U16" s="60">
        <v>0</v>
      </c>
      <c r="V16" s="60">
        <v>0</v>
      </c>
      <c r="W16" s="60">
        <v>197485</v>
      </c>
      <c r="X16" s="60">
        <v>255474</v>
      </c>
      <c r="Y16" s="60">
        <v>-57989</v>
      </c>
      <c r="Z16" s="140">
        <v>-22.7</v>
      </c>
      <c r="AA16" s="155">
        <v>340630</v>
      </c>
    </row>
    <row r="17" spans="1:27" ht="12.75">
      <c r="A17" s="181" t="s">
        <v>113</v>
      </c>
      <c r="B17" s="185"/>
      <c r="C17" s="155">
        <v>1040080</v>
      </c>
      <c r="D17" s="155">
        <v>0</v>
      </c>
      <c r="E17" s="156">
        <v>1035987</v>
      </c>
      <c r="F17" s="60">
        <v>1035987</v>
      </c>
      <c r="G17" s="60">
        <v>95280</v>
      </c>
      <c r="H17" s="60">
        <v>85150</v>
      </c>
      <c r="I17" s="60">
        <v>108830</v>
      </c>
      <c r="J17" s="60">
        <v>289260</v>
      </c>
      <c r="K17" s="60">
        <v>82180</v>
      </c>
      <c r="L17" s="60">
        <v>0</v>
      </c>
      <c r="M17" s="60">
        <v>89765</v>
      </c>
      <c r="N17" s="60">
        <v>171945</v>
      </c>
      <c r="O17" s="60">
        <v>78900</v>
      </c>
      <c r="P17" s="60">
        <v>106580</v>
      </c>
      <c r="Q17" s="60">
        <v>117100</v>
      </c>
      <c r="R17" s="60">
        <v>302580</v>
      </c>
      <c r="S17" s="60">
        <v>0</v>
      </c>
      <c r="T17" s="60">
        <v>0</v>
      </c>
      <c r="U17" s="60">
        <v>0</v>
      </c>
      <c r="V17" s="60">
        <v>0</v>
      </c>
      <c r="W17" s="60">
        <v>763785</v>
      </c>
      <c r="X17" s="60">
        <v>776988</v>
      </c>
      <c r="Y17" s="60">
        <v>-13203</v>
      </c>
      <c r="Z17" s="140">
        <v>-1.7</v>
      </c>
      <c r="AA17" s="155">
        <v>1035987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140614658</v>
      </c>
      <c r="D19" s="155">
        <v>0</v>
      </c>
      <c r="E19" s="156">
        <v>141024002</v>
      </c>
      <c r="F19" s="60">
        <v>141024002</v>
      </c>
      <c r="G19" s="60">
        <v>57479240</v>
      </c>
      <c r="H19" s="60">
        <v>200053</v>
      </c>
      <c r="I19" s="60">
        <v>2004421</v>
      </c>
      <c r="J19" s="60">
        <v>59683714</v>
      </c>
      <c r="K19" s="60">
        <v>1872180</v>
      </c>
      <c r="L19" s="60">
        <v>163709</v>
      </c>
      <c r="M19" s="60">
        <v>45103606</v>
      </c>
      <c r="N19" s="60">
        <v>47139495</v>
      </c>
      <c r="O19" s="60">
        <v>341886</v>
      </c>
      <c r="P19" s="60">
        <v>192290</v>
      </c>
      <c r="Q19" s="60">
        <v>34583039</v>
      </c>
      <c r="R19" s="60">
        <v>35117215</v>
      </c>
      <c r="S19" s="60">
        <v>0</v>
      </c>
      <c r="T19" s="60">
        <v>0</v>
      </c>
      <c r="U19" s="60">
        <v>0</v>
      </c>
      <c r="V19" s="60">
        <v>0</v>
      </c>
      <c r="W19" s="60">
        <v>141940424</v>
      </c>
      <c r="X19" s="60">
        <v>141024000</v>
      </c>
      <c r="Y19" s="60">
        <v>916424</v>
      </c>
      <c r="Z19" s="140">
        <v>0.65</v>
      </c>
      <c r="AA19" s="155">
        <v>141024002</v>
      </c>
    </row>
    <row r="20" spans="1:27" ht="12.75">
      <c r="A20" s="181" t="s">
        <v>35</v>
      </c>
      <c r="B20" s="185"/>
      <c r="C20" s="155">
        <v>690433</v>
      </c>
      <c r="D20" s="155">
        <v>0</v>
      </c>
      <c r="E20" s="156">
        <v>776702</v>
      </c>
      <c r="F20" s="54">
        <v>776702</v>
      </c>
      <c r="G20" s="54">
        <v>10421</v>
      </c>
      <c r="H20" s="54">
        <v>59207</v>
      </c>
      <c r="I20" s="54">
        <v>14646</v>
      </c>
      <c r="J20" s="54">
        <v>84274</v>
      </c>
      <c r="K20" s="54">
        <v>41870</v>
      </c>
      <c r="L20" s="54">
        <v>36596</v>
      </c>
      <c r="M20" s="54">
        <v>86525</v>
      </c>
      <c r="N20" s="54">
        <v>164991</v>
      </c>
      <c r="O20" s="54">
        <v>58068</v>
      </c>
      <c r="P20" s="54">
        <v>527</v>
      </c>
      <c r="Q20" s="54">
        <v>19226</v>
      </c>
      <c r="R20" s="54">
        <v>77821</v>
      </c>
      <c r="S20" s="54">
        <v>0</v>
      </c>
      <c r="T20" s="54">
        <v>0</v>
      </c>
      <c r="U20" s="54">
        <v>0</v>
      </c>
      <c r="V20" s="54">
        <v>0</v>
      </c>
      <c r="W20" s="54">
        <v>327086</v>
      </c>
      <c r="X20" s="54">
        <v>582525</v>
      </c>
      <c r="Y20" s="54">
        <v>-255439</v>
      </c>
      <c r="Z20" s="184">
        <v>-43.85</v>
      </c>
      <c r="AA20" s="130">
        <v>776702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37323</v>
      </c>
      <c r="Q21" s="60">
        <v>0</v>
      </c>
      <c r="R21" s="60">
        <v>37323</v>
      </c>
      <c r="S21" s="60">
        <v>0</v>
      </c>
      <c r="T21" s="60">
        <v>0</v>
      </c>
      <c r="U21" s="60">
        <v>0</v>
      </c>
      <c r="V21" s="60">
        <v>0</v>
      </c>
      <c r="W21" s="82">
        <v>37323</v>
      </c>
      <c r="X21" s="60"/>
      <c r="Y21" s="60">
        <v>37323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190604199</v>
      </c>
      <c r="D22" s="188">
        <f>SUM(D5:D21)</f>
        <v>0</v>
      </c>
      <c r="E22" s="189">
        <f t="shared" si="0"/>
        <v>181188601</v>
      </c>
      <c r="F22" s="190">
        <f t="shared" si="0"/>
        <v>181188601</v>
      </c>
      <c r="G22" s="190">
        <f t="shared" si="0"/>
        <v>74395950</v>
      </c>
      <c r="H22" s="190">
        <f t="shared" si="0"/>
        <v>2286140</v>
      </c>
      <c r="I22" s="190">
        <f t="shared" si="0"/>
        <v>4015338</v>
      </c>
      <c r="J22" s="190">
        <f t="shared" si="0"/>
        <v>80697428</v>
      </c>
      <c r="K22" s="190">
        <f t="shared" si="0"/>
        <v>4525853</v>
      </c>
      <c r="L22" s="190">
        <f t="shared" si="0"/>
        <v>2472197</v>
      </c>
      <c r="M22" s="190">
        <f t="shared" si="0"/>
        <v>48567447</v>
      </c>
      <c r="N22" s="190">
        <f t="shared" si="0"/>
        <v>55565497</v>
      </c>
      <c r="O22" s="190">
        <f t="shared" si="0"/>
        <v>4335837</v>
      </c>
      <c r="P22" s="190">
        <f t="shared" si="0"/>
        <v>3811830</v>
      </c>
      <c r="Q22" s="190">
        <f t="shared" si="0"/>
        <v>38593675</v>
      </c>
      <c r="R22" s="190">
        <f t="shared" si="0"/>
        <v>46741342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183004267</v>
      </c>
      <c r="X22" s="190">
        <f t="shared" si="0"/>
        <v>174549900</v>
      </c>
      <c r="Y22" s="190">
        <f t="shared" si="0"/>
        <v>8454367</v>
      </c>
      <c r="Z22" s="191">
        <f>+IF(X22&lt;&gt;0,+(Y22/X22)*100,0)</f>
        <v>4.843524401904556</v>
      </c>
      <c r="AA22" s="188">
        <f>SUM(AA5:AA21)</f>
        <v>181188601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50598721</v>
      </c>
      <c r="D25" s="155">
        <v>0</v>
      </c>
      <c r="E25" s="156">
        <v>64174007</v>
      </c>
      <c r="F25" s="60">
        <v>64174007</v>
      </c>
      <c r="G25" s="60">
        <v>3795849</v>
      </c>
      <c r="H25" s="60">
        <v>3558953</v>
      </c>
      <c r="I25" s="60">
        <v>3524607</v>
      </c>
      <c r="J25" s="60">
        <v>10879409</v>
      </c>
      <c r="K25" s="60">
        <v>3791342</v>
      </c>
      <c r="L25" s="60">
        <v>3863543</v>
      </c>
      <c r="M25" s="60">
        <v>3828528</v>
      </c>
      <c r="N25" s="60">
        <v>11483413</v>
      </c>
      <c r="O25" s="60">
        <v>3633174</v>
      </c>
      <c r="P25" s="60">
        <v>4654328</v>
      </c>
      <c r="Q25" s="60">
        <v>4273693</v>
      </c>
      <c r="R25" s="60">
        <v>12561195</v>
      </c>
      <c r="S25" s="60">
        <v>0</v>
      </c>
      <c r="T25" s="60">
        <v>0</v>
      </c>
      <c r="U25" s="60">
        <v>0</v>
      </c>
      <c r="V25" s="60">
        <v>0</v>
      </c>
      <c r="W25" s="60">
        <v>34924017</v>
      </c>
      <c r="X25" s="60">
        <v>34643817</v>
      </c>
      <c r="Y25" s="60">
        <v>280200</v>
      </c>
      <c r="Z25" s="140">
        <v>0.81</v>
      </c>
      <c r="AA25" s="155">
        <v>64174007</v>
      </c>
    </row>
    <row r="26" spans="1:27" ht="12.75">
      <c r="A26" s="183" t="s">
        <v>38</v>
      </c>
      <c r="B26" s="182"/>
      <c r="C26" s="155">
        <v>10070316</v>
      </c>
      <c r="D26" s="155">
        <v>0</v>
      </c>
      <c r="E26" s="156">
        <v>12181542</v>
      </c>
      <c r="F26" s="60">
        <v>12181542</v>
      </c>
      <c r="G26" s="60">
        <v>1772173</v>
      </c>
      <c r="H26" s="60">
        <v>916604</v>
      </c>
      <c r="I26" s="60">
        <v>0</v>
      </c>
      <c r="J26" s="60">
        <v>2688777</v>
      </c>
      <c r="K26" s="60">
        <v>785115</v>
      </c>
      <c r="L26" s="60">
        <v>785115</v>
      </c>
      <c r="M26" s="60">
        <v>798104</v>
      </c>
      <c r="N26" s="60">
        <v>2368334</v>
      </c>
      <c r="O26" s="60">
        <v>66380</v>
      </c>
      <c r="P26" s="60">
        <v>0</v>
      </c>
      <c r="Q26" s="60">
        <v>981974</v>
      </c>
      <c r="R26" s="60">
        <v>1048354</v>
      </c>
      <c r="S26" s="60">
        <v>0</v>
      </c>
      <c r="T26" s="60">
        <v>0</v>
      </c>
      <c r="U26" s="60">
        <v>0</v>
      </c>
      <c r="V26" s="60">
        <v>0</v>
      </c>
      <c r="W26" s="60">
        <v>6105465</v>
      </c>
      <c r="X26" s="60">
        <v>9490869</v>
      </c>
      <c r="Y26" s="60">
        <v>-3385404</v>
      </c>
      <c r="Z26" s="140">
        <v>-35.67</v>
      </c>
      <c r="AA26" s="155">
        <v>12181542</v>
      </c>
    </row>
    <row r="27" spans="1:27" ht="12.75">
      <c r="A27" s="183" t="s">
        <v>118</v>
      </c>
      <c r="B27" s="182"/>
      <c r="C27" s="155">
        <v>28653292</v>
      </c>
      <c r="D27" s="155">
        <v>0</v>
      </c>
      <c r="E27" s="156">
        <v>11000000</v>
      </c>
      <c r="F27" s="60">
        <v>11000000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11000000</v>
      </c>
    </row>
    <row r="28" spans="1:27" ht="12.75">
      <c r="A28" s="183" t="s">
        <v>39</v>
      </c>
      <c r="B28" s="182"/>
      <c r="C28" s="155">
        <v>15841978</v>
      </c>
      <c r="D28" s="155">
        <v>0</v>
      </c>
      <c r="E28" s="156">
        <v>10372231</v>
      </c>
      <c r="F28" s="60">
        <v>10372231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10372231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15965</v>
      </c>
      <c r="D32" s="155">
        <v>0</v>
      </c>
      <c r="E32" s="156">
        <v>3042160</v>
      </c>
      <c r="F32" s="60">
        <v>3042160</v>
      </c>
      <c r="G32" s="60">
        <v>13491</v>
      </c>
      <c r="H32" s="60">
        <v>138076</v>
      </c>
      <c r="I32" s="60">
        <v>108934</v>
      </c>
      <c r="J32" s="60">
        <v>260501</v>
      </c>
      <c r="K32" s="60">
        <v>0</v>
      </c>
      <c r="L32" s="60">
        <v>147874</v>
      </c>
      <c r="M32" s="60">
        <v>144391</v>
      </c>
      <c r="N32" s="60">
        <v>292265</v>
      </c>
      <c r="O32" s="60">
        <v>127729</v>
      </c>
      <c r="P32" s="60">
        <v>171436</v>
      </c>
      <c r="Q32" s="60">
        <v>131663</v>
      </c>
      <c r="R32" s="60">
        <v>430828</v>
      </c>
      <c r="S32" s="60">
        <v>0</v>
      </c>
      <c r="T32" s="60">
        <v>0</v>
      </c>
      <c r="U32" s="60">
        <v>0</v>
      </c>
      <c r="V32" s="60">
        <v>0</v>
      </c>
      <c r="W32" s="60">
        <v>983594</v>
      </c>
      <c r="X32" s="60">
        <v>3255759</v>
      </c>
      <c r="Y32" s="60">
        <v>-2272165</v>
      </c>
      <c r="Z32" s="140">
        <v>-69.79</v>
      </c>
      <c r="AA32" s="155">
        <v>3042160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162060</v>
      </c>
      <c r="F33" s="60">
        <v>162060</v>
      </c>
      <c r="G33" s="60">
        <v>23000</v>
      </c>
      <c r="H33" s="60">
        <v>0</v>
      </c>
      <c r="I33" s="60">
        <v>185719</v>
      </c>
      <c r="J33" s="60">
        <v>208719</v>
      </c>
      <c r="K33" s="60">
        <v>0</v>
      </c>
      <c r="L33" s="60">
        <v>0</v>
      </c>
      <c r="M33" s="60">
        <v>144206</v>
      </c>
      <c r="N33" s="60">
        <v>144206</v>
      </c>
      <c r="O33" s="60">
        <v>110157</v>
      </c>
      <c r="P33" s="60">
        <v>91428</v>
      </c>
      <c r="Q33" s="60">
        <v>105706</v>
      </c>
      <c r="R33" s="60">
        <v>307291</v>
      </c>
      <c r="S33" s="60">
        <v>0</v>
      </c>
      <c r="T33" s="60">
        <v>0</v>
      </c>
      <c r="U33" s="60">
        <v>0</v>
      </c>
      <c r="V33" s="60">
        <v>0</v>
      </c>
      <c r="W33" s="60">
        <v>660216</v>
      </c>
      <c r="X33" s="60">
        <v>121545</v>
      </c>
      <c r="Y33" s="60">
        <v>538671</v>
      </c>
      <c r="Z33" s="140">
        <v>443.19</v>
      </c>
      <c r="AA33" s="155">
        <v>162060</v>
      </c>
    </row>
    <row r="34" spans="1:27" ht="12.75">
      <c r="A34" s="183" t="s">
        <v>43</v>
      </c>
      <c r="B34" s="182"/>
      <c r="C34" s="155">
        <v>76183636</v>
      </c>
      <c r="D34" s="155">
        <v>0</v>
      </c>
      <c r="E34" s="156">
        <v>93277032</v>
      </c>
      <c r="F34" s="60">
        <v>93277032</v>
      </c>
      <c r="G34" s="60">
        <v>7119129</v>
      </c>
      <c r="H34" s="60">
        <v>5841346</v>
      </c>
      <c r="I34" s="60">
        <v>8136653</v>
      </c>
      <c r="J34" s="60">
        <v>21097128</v>
      </c>
      <c r="K34" s="60">
        <v>5323804</v>
      </c>
      <c r="L34" s="60">
        <v>5544061</v>
      </c>
      <c r="M34" s="60">
        <v>9470825</v>
      </c>
      <c r="N34" s="60">
        <v>20338690</v>
      </c>
      <c r="O34" s="60">
        <v>5296631</v>
      </c>
      <c r="P34" s="60">
        <v>8161571</v>
      </c>
      <c r="Q34" s="60">
        <v>7018389</v>
      </c>
      <c r="R34" s="60">
        <v>20476591</v>
      </c>
      <c r="S34" s="60">
        <v>0</v>
      </c>
      <c r="T34" s="60">
        <v>0</v>
      </c>
      <c r="U34" s="60">
        <v>0</v>
      </c>
      <c r="V34" s="60">
        <v>0</v>
      </c>
      <c r="W34" s="60">
        <v>61912409</v>
      </c>
      <c r="X34" s="60">
        <v>68982147</v>
      </c>
      <c r="Y34" s="60">
        <v>-7069738</v>
      </c>
      <c r="Z34" s="140">
        <v>-10.25</v>
      </c>
      <c r="AA34" s="155">
        <v>93277032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3935011</v>
      </c>
      <c r="R35" s="60">
        <v>3935011</v>
      </c>
      <c r="S35" s="60">
        <v>0</v>
      </c>
      <c r="T35" s="60">
        <v>0</v>
      </c>
      <c r="U35" s="60">
        <v>0</v>
      </c>
      <c r="V35" s="60">
        <v>0</v>
      </c>
      <c r="W35" s="60">
        <v>3935011</v>
      </c>
      <c r="X35" s="60"/>
      <c r="Y35" s="60">
        <v>3935011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181363908</v>
      </c>
      <c r="D36" s="188">
        <f>SUM(D25:D35)</f>
        <v>0</v>
      </c>
      <c r="E36" s="189">
        <f t="shared" si="1"/>
        <v>194209032</v>
      </c>
      <c r="F36" s="190">
        <f t="shared" si="1"/>
        <v>194209032</v>
      </c>
      <c r="G36" s="190">
        <f t="shared" si="1"/>
        <v>12723642</v>
      </c>
      <c r="H36" s="190">
        <f t="shared" si="1"/>
        <v>10454979</v>
      </c>
      <c r="I36" s="190">
        <f t="shared" si="1"/>
        <v>11955913</v>
      </c>
      <c r="J36" s="190">
        <f t="shared" si="1"/>
        <v>35134534</v>
      </c>
      <c r="K36" s="190">
        <f t="shared" si="1"/>
        <v>9900261</v>
      </c>
      <c r="L36" s="190">
        <f t="shared" si="1"/>
        <v>10340593</v>
      </c>
      <c r="M36" s="190">
        <f t="shared" si="1"/>
        <v>14386054</v>
      </c>
      <c r="N36" s="190">
        <f t="shared" si="1"/>
        <v>34626908</v>
      </c>
      <c r="O36" s="190">
        <f t="shared" si="1"/>
        <v>9234071</v>
      </c>
      <c r="P36" s="190">
        <f t="shared" si="1"/>
        <v>13078763</v>
      </c>
      <c r="Q36" s="190">
        <f t="shared" si="1"/>
        <v>16446436</v>
      </c>
      <c r="R36" s="190">
        <f t="shared" si="1"/>
        <v>38759270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108520712</v>
      </c>
      <c r="X36" s="190">
        <f t="shared" si="1"/>
        <v>116494137</v>
      </c>
      <c r="Y36" s="190">
        <f t="shared" si="1"/>
        <v>-7973425</v>
      </c>
      <c r="Z36" s="191">
        <f>+IF(X36&lt;&gt;0,+(Y36/X36)*100,0)</f>
        <v>-6.84448608774191</v>
      </c>
      <c r="AA36" s="188">
        <f>SUM(AA25:AA35)</f>
        <v>194209032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9240291</v>
      </c>
      <c r="D38" s="199">
        <f>+D22-D36</f>
        <v>0</v>
      </c>
      <c r="E38" s="200">
        <f t="shared" si="2"/>
        <v>-13020431</v>
      </c>
      <c r="F38" s="106">
        <f t="shared" si="2"/>
        <v>-13020431</v>
      </c>
      <c r="G38" s="106">
        <f t="shared" si="2"/>
        <v>61672308</v>
      </c>
      <c r="H38" s="106">
        <f t="shared" si="2"/>
        <v>-8168839</v>
      </c>
      <c r="I38" s="106">
        <f t="shared" si="2"/>
        <v>-7940575</v>
      </c>
      <c r="J38" s="106">
        <f t="shared" si="2"/>
        <v>45562894</v>
      </c>
      <c r="K38" s="106">
        <f t="shared" si="2"/>
        <v>-5374408</v>
      </c>
      <c r="L38" s="106">
        <f t="shared" si="2"/>
        <v>-7868396</v>
      </c>
      <c r="M38" s="106">
        <f t="shared" si="2"/>
        <v>34181393</v>
      </c>
      <c r="N38" s="106">
        <f t="shared" si="2"/>
        <v>20938589</v>
      </c>
      <c r="O38" s="106">
        <f t="shared" si="2"/>
        <v>-4898234</v>
      </c>
      <c r="P38" s="106">
        <f t="shared" si="2"/>
        <v>-9266933</v>
      </c>
      <c r="Q38" s="106">
        <f t="shared" si="2"/>
        <v>22147239</v>
      </c>
      <c r="R38" s="106">
        <f t="shared" si="2"/>
        <v>7982072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74483555</v>
      </c>
      <c r="X38" s="106">
        <f>IF(F22=F36,0,X22-X36)</f>
        <v>58055763</v>
      </c>
      <c r="Y38" s="106">
        <f t="shared" si="2"/>
        <v>16427792</v>
      </c>
      <c r="Z38" s="201">
        <f>+IF(X38&lt;&gt;0,+(Y38/X38)*100,0)</f>
        <v>28.29657410582994</v>
      </c>
      <c r="AA38" s="199">
        <f>+AA22-AA36</f>
        <v>-13020431</v>
      </c>
    </row>
    <row r="39" spans="1:27" ht="12.75">
      <c r="A39" s="181" t="s">
        <v>46</v>
      </c>
      <c r="B39" s="185"/>
      <c r="C39" s="155">
        <v>51213000</v>
      </c>
      <c r="D39" s="155">
        <v>0</v>
      </c>
      <c r="E39" s="156">
        <v>56389000</v>
      </c>
      <c r="F39" s="60">
        <v>56389000</v>
      </c>
      <c r="G39" s="60">
        <v>257895</v>
      </c>
      <c r="H39" s="60">
        <v>2984393</v>
      </c>
      <c r="I39" s="60">
        <v>1380099</v>
      </c>
      <c r="J39" s="60">
        <v>4622387</v>
      </c>
      <c r="K39" s="60">
        <v>5902758</v>
      </c>
      <c r="L39" s="60">
        <v>6631623</v>
      </c>
      <c r="M39" s="60">
        <v>4657132</v>
      </c>
      <c r="N39" s="60">
        <v>17191513</v>
      </c>
      <c r="O39" s="60">
        <v>61315</v>
      </c>
      <c r="P39" s="60">
        <v>6394621</v>
      </c>
      <c r="Q39" s="60">
        <v>2483136</v>
      </c>
      <c r="R39" s="60">
        <v>8939072</v>
      </c>
      <c r="S39" s="60">
        <v>0</v>
      </c>
      <c r="T39" s="60">
        <v>0</v>
      </c>
      <c r="U39" s="60">
        <v>0</v>
      </c>
      <c r="V39" s="60">
        <v>0</v>
      </c>
      <c r="W39" s="60">
        <v>30752972</v>
      </c>
      <c r="X39" s="60">
        <v>53688999</v>
      </c>
      <c r="Y39" s="60">
        <v>-22936027</v>
      </c>
      <c r="Z39" s="140">
        <v>-42.72</v>
      </c>
      <c r="AA39" s="155">
        <v>56389000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60453291</v>
      </c>
      <c r="D42" s="206">
        <f>SUM(D38:D41)</f>
        <v>0</v>
      </c>
      <c r="E42" s="207">
        <f t="shared" si="3"/>
        <v>43368569</v>
      </c>
      <c r="F42" s="88">
        <f t="shared" si="3"/>
        <v>43368569</v>
      </c>
      <c r="G42" s="88">
        <f t="shared" si="3"/>
        <v>61930203</v>
      </c>
      <c r="H42" s="88">
        <f t="shared" si="3"/>
        <v>-5184446</v>
      </c>
      <c r="I42" s="88">
        <f t="shared" si="3"/>
        <v>-6560476</v>
      </c>
      <c r="J42" s="88">
        <f t="shared" si="3"/>
        <v>50185281</v>
      </c>
      <c r="K42" s="88">
        <f t="shared" si="3"/>
        <v>528350</v>
      </c>
      <c r="L42" s="88">
        <f t="shared" si="3"/>
        <v>-1236773</v>
      </c>
      <c r="M42" s="88">
        <f t="shared" si="3"/>
        <v>38838525</v>
      </c>
      <c r="N42" s="88">
        <f t="shared" si="3"/>
        <v>38130102</v>
      </c>
      <c r="O42" s="88">
        <f t="shared" si="3"/>
        <v>-4836919</v>
      </c>
      <c r="P42" s="88">
        <f t="shared" si="3"/>
        <v>-2872312</v>
      </c>
      <c r="Q42" s="88">
        <f t="shared" si="3"/>
        <v>24630375</v>
      </c>
      <c r="R42" s="88">
        <f t="shared" si="3"/>
        <v>16921144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105236527</v>
      </c>
      <c r="X42" s="88">
        <f t="shared" si="3"/>
        <v>111744762</v>
      </c>
      <c r="Y42" s="88">
        <f t="shared" si="3"/>
        <v>-6508235</v>
      </c>
      <c r="Z42" s="208">
        <f>+IF(X42&lt;&gt;0,+(Y42/X42)*100,0)</f>
        <v>-5.82419693193315</v>
      </c>
      <c r="AA42" s="206">
        <f>SUM(AA38:AA41)</f>
        <v>43368569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60453291</v>
      </c>
      <c r="D44" s="210">
        <f>+D42-D43</f>
        <v>0</v>
      </c>
      <c r="E44" s="211">
        <f t="shared" si="4"/>
        <v>43368569</v>
      </c>
      <c r="F44" s="77">
        <f t="shared" si="4"/>
        <v>43368569</v>
      </c>
      <c r="G44" s="77">
        <f t="shared" si="4"/>
        <v>61930203</v>
      </c>
      <c r="H44" s="77">
        <f t="shared" si="4"/>
        <v>-5184446</v>
      </c>
      <c r="I44" s="77">
        <f t="shared" si="4"/>
        <v>-6560476</v>
      </c>
      <c r="J44" s="77">
        <f t="shared" si="4"/>
        <v>50185281</v>
      </c>
      <c r="K44" s="77">
        <f t="shared" si="4"/>
        <v>528350</v>
      </c>
      <c r="L44" s="77">
        <f t="shared" si="4"/>
        <v>-1236773</v>
      </c>
      <c r="M44" s="77">
        <f t="shared" si="4"/>
        <v>38838525</v>
      </c>
      <c r="N44" s="77">
        <f t="shared" si="4"/>
        <v>38130102</v>
      </c>
      <c r="O44" s="77">
        <f t="shared" si="4"/>
        <v>-4836919</v>
      </c>
      <c r="P44" s="77">
        <f t="shared" si="4"/>
        <v>-2872312</v>
      </c>
      <c r="Q44" s="77">
        <f t="shared" si="4"/>
        <v>24630375</v>
      </c>
      <c r="R44" s="77">
        <f t="shared" si="4"/>
        <v>16921144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105236527</v>
      </c>
      <c r="X44" s="77">
        <f t="shared" si="4"/>
        <v>111744762</v>
      </c>
      <c r="Y44" s="77">
        <f t="shared" si="4"/>
        <v>-6508235</v>
      </c>
      <c r="Z44" s="212">
        <f>+IF(X44&lt;&gt;0,+(Y44/X44)*100,0)</f>
        <v>-5.82419693193315</v>
      </c>
      <c r="AA44" s="210">
        <f>+AA42-AA43</f>
        <v>43368569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60453291</v>
      </c>
      <c r="D46" s="206">
        <f>SUM(D44:D45)</f>
        <v>0</v>
      </c>
      <c r="E46" s="207">
        <f t="shared" si="5"/>
        <v>43368569</v>
      </c>
      <c r="F46" s="88">
        <f t="shared" si="5"/>
        <v>43368569</v>
      </c>
      <c r="G46" s="88">
        <f t="shared" si="5"/>
        <v>61930203</v>
      </c>
      <c r="H46" s="88">
        <f t="shared" si="5"/>
        <v>-5184446</v>
      </c>
      <c r="I46" s="88">
        <f t="shared" si="5"/>
        <v>-6560476</v>
      </c>
      <c r="J46" s="88">
        <f t="shared" si="5"/>
        <v>50185281</v>
      </c>
      <c r="K46" s="88">
        <f t="shared" si="5"/>
        <v>528350</v>
      </c>
      <c r="L46" s="88">
        <f t="shared" si="5"/>
        <v>-1236773</v>
      </c>
      <c r="M46" s="88">
        <f t="shared" si="5"/>
        <v>38838525</v>
      </c>
      <c r="N46" s="88">
        <f t="shared" si="5"/>
        <v>38130102</v>
      </c>
      <c r="O46" s="88">
        <f t="shared" si="5"/>
        <v>-4836919</v>
      </c>
      <c r="P46" s="88">
        <f t="shared" si="5"/>
        <v>-2872312</v>
      </c>
      <c r="Q46" s="88">
        <f t="shared" si="5"/>
        <v>24630375</v>
      </c>
      <c r="R46" s="88">
        <f t="shared" si="5"/>
        <v>16921144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105236527</v>
      </c>
      <c r="X46" s="88">
        <f t="shared" si="5"/>
        <v>111744762</v>
      </c>
      <c r="Y46" s="88">
        <f t="shared" si="5"/>
        <v>-6508235</v>
      </c>
      <c r="Z46" s="208">
        <f>+IF(X46&lt;&gt;0,+(Y46/X46)*100,0)</f>
        <v>-5.82419693193315</v>
      </c>
      <c r="AA46" s="206">
        <f>SUM(AA44:AA45)</f>
        <v>43368569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60453291</v>
      </c>
      <c r="D48" s="217">
        <f>SUM(D46:D47)</f>
        <v>0</v>
      </c>
      <c r="E48" s="218">
        <f t="shared" si="6"/>
        <v>43368569</v>
      </c>
      <c r="F48" s="219">
        <f t="shared" si="6"/>
        <v>43368569</v>
      </c>
      <c r="G48" s="219">
        <f t="shared" si="6"/>
        <v>61930203</v>
      </c>
      <c r="H48" s="220">
        <f t="shared" si="6"/>
        <v>-5184446</v>
      </c>
      <c r="I48" s="220">
        <f t="shared" si="6"/>
        <v>-6560476</v>
      </c>
      <c r="J48" s="220">
        <f t="shared" si="6"/>
        <v>50185281</v>
      </c>
      <c r="K48" s="220">
        <f t="shared" si="6"/>
        <v>528350</v>
      </c>
      <c r="L48" s="220">
        <f t="shared" si="6"/>
        <v>-1236773</v>
      </c>
      <c r="M48" s="219">
        <f t="shared" si="6"/>
        <v>38838525</v>
      </c>
      <c r="N48" s="219">
        <f t="shared" si="6"/>
        <v>38130102</v>
      </c>
      <c r="O48" s="220">
        <f t="shared" si="6"/>
        <v>-4836919</v>
      </c>
      <c r="P48" s="220">
        <f t="shared" si="6"/>
        <v>-2872312</v>
      </c>
      <c r="Q48" s="220">
        <f t="shared" si="6"/>
        <v>24630375</v>
      </c>
      <c r="R48" s="220">
        <f t="shared" si="6"/>
        <v>16921144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105236527</v>
      </c>
      <c r="X48" s="220">
        <f t="shared" si="6"/>
        <v>111744762</v>
      </c>
      <c r="Y48" s="220">
        <f t="shared" si="6"/>
        <v>-6508235</v>
      </c>
      <c r="Z48" s="221">
        <f>+IF(X48&lt;&gt;0,+(Y48/X48)*100,0)</f>
        <v>-5.82419693193315</v>
      </c>
      <c r="AA48" s="222">
        <f>SUM(AA46:AA47)</f>
        <v>43368569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670318</v>
      </c>
      <c r="D5" s="153">
        <f>SUM(D6:D8)</f>
        <v>0</v>
      </c>
      <c r="E5" s="154">
        <f t="shared" si="0"/>
        <v>14008000</v>
      </c>
      <c r="F5" s="100">
        <f t="shared" si="0"/>
        <v>14008000</v>
      </c>
      <c r="G5" s="100">
        <f t="shared" si="0"/>
        <v>0</v>
      </c>
      <c r="H5" s="100">
        <f t="shared" si="0"/>
        <v>25592</v>
      </c>
      <c r="I5" s="100">
        <f t="shared" si="0"/>
        <v>0</v>
      </c>
      <c r="J5" s="100">
        <f t="shared" si="0"/>
        <v>25592</v>
      </c>
      <c r="K5" s="100">
        <f t="shared" si="0"/>
        <v>0</v>
      </c>
      <c r="L5" s="100">
        <f t="shared" si="0"/>
        <v>1926843</v>
      </c>
      <c r="M5" s="100">
        <f t="shared" si="0"/>
        <v>27377</v>
      </c>
      <c r="N5" s="100">
        <f t="shared" si="0"/>
        <v>1954220</v>
      </c>
      <c r="O5" s="100">
        <f t="shared" si="0"/>
        <v>503910</v>
      </c>
      <c r="P5" s="100">
        <f t="shared" si="0"/>
        <v>0</v>
      </c>
      <c r="Q5" s="100">
        <f t="shared" si="0"/>
        <v>432771</v>
      </c>
      <c r="R5" s="100">
        <f t="shared" si="0"/>
        <v>936681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2916493</v>
      </c>
      <c r="X5" s="100">
        <f t="shared" si="0"/>
        <v>14008001</v>
      </c>
      <c r="Y5" s="100">
        <f t="shared" si="0"/>
        <v>-11091508</v>
      </c>
      <c r="Z5" s="137">
        <f>+IF(X5&lt;&gt;0,+(Y5/X5)*100,0)</f>
        <v>-79.17980588379456</v>
      </c>
      <c r="AA5" s="153">
        <f>SUM(AA6:AA8)</f>
        <v>14008000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500000</v>
      </c>
      <c r="F7" s="159">
        <v>500000</v>
      </c>
      <c r="G7" s="159"/>
      <c r="H7" s="159"/>
      <c r="I7" s="159"/>
      <c r="J7" s="159"/>
      <c r="K7" s="159"/>
      <c r="L7" s="159">
        <v>997566</v>
      </c>
      <c r="M7" s="159"/>
      <c r="N7" s="159">
        <v>997566</v>
      </c>
      <c r="O7" s="159"/>
      <c r="P7" s="159"/>
      <c r="Q7" s="159"/>
      <c r="R7" s="159"/>
      <c r="S7" s="159"/>
      <c r="T7" s="159"/>
      <c r="U7" s="159"/>
      <c r="V7" s="159"/>
      <c r="W7" s="159">
        <v>997566</v>
      </c>
      <c r="X7" s="159">
        <v>500000</v>
      </c>
      <c r="Y7" s="159">
        <v>497566</v>
      </c>
      <c r="Z7" s="141">
        <v>99.51</v>
      </c>
      <c r="AA7" s="225">
        <v>500000</v>
      </c>
    </row>
    <row r="8" spans="1:27" ht="12.75">
      <c r="A8" s="138" t="s">
        <v>77</v>
      </c>
      <c r="B8" s="136"/>
      <c r="C8" s="155">
        <v>670318</v>
      </c>
      <c r="D8" s="155"/>
      <c r="E8" s="156">
        <v>13508000</v>
      </c>
      <c r="F8" s="60">
        <v>13508000</v>
      </c>
      <c r="G8" s="60"/>
      <c r="H8" s="60">
        <v>25592</v>
      </c>
      <c r="I8" s="60"/>
      <c r="J8" s="60">
        <v>25592</v>
      </c>
      <c r="K8" s="60"/>
      <c r="L8" s="60">
        <v>929277</v>
      </c>
      <c r="M8" s="60">
        <v>27377</v>
      </c>
      <c r="N8" s="60">
        <v>956654</v>
      </c>
      <c r="O8" s="60">
        <v>503910</v>
      </c>
      <c r="P8" s="60"/>
      <c r="Q8" s="60">
        <v>432771</v>
      </c>
      <c r="R8" s="60">
        <v>936681</v>
      </c>
      <c r="S8" s="60"/>
      <c r="T8" s="60"/>
      <c r="U8" s="60"/>
      <c r="V8" s="60"/>
      <c r="W8" s="60">
        <v>1918927</v>
      </c>
      <c r="X8" s="60">
        <v>13508001</v>
      </c>
      <c r="Y8" s="60">
        <v>-11589074</v>
      </c>
      <c r="Z8" s="140">
        <v>-85.79</v>
      </c>
      <c r="AA8" s="62">
        <v>13508000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4900000</v>
      </c>
      <c r="F9" s="100">
        <f t="shared" si="1"/>
        <v>4900000</v>
      </c>
      <c r="G9" s="100">
        <f t="shared" si="1"/>
        <v>172500</v>
      </c>
      <c r="H9" s="100">
        <f t="shared" si="1"/>
        <v>0</v>
      </c>
      <c r="I9" s="100">
        <f t="shared" si="1"/>
        <v>0</v>
      </c>
      <c r="J9" s="100">
        <f t="shared" si="1"/>
        <v>172500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172500</v>
      </c>
      <c r="X9" s="100">
        <f t="shared" si="1"/>
        <v>4899999</v>
      </c>
      <c r="Y9" s="100">
        <f t="shared" si="1"/>
        <v>-4727499</v>
      </c>
      <c r="Z9" s="137">
        <f>+IF(X9&lt;&gt;0,+(Y9/X9)*100,0)</f>
        <v>-96.4795911182839</v>
      </c>
      <c r="AA9" s="102">
        <f>SUM(AA10:AA14)</f>
        <v>4900000</v>
      </c>
    </row>
    <row r="10" spans="1:27" ht="12.75">
      <c r="A10" s="138" t="s">
        <v>79</v>
      </c>
      <c r="B10" s="136"/>
      <c r="C10" s="155"/>
      <c r="D10" s="155"/>
      <c r="E10" s="156">
        <v>4900000</v>
      </c>
      <c r="F10" s="60">
        <v>4900000</v>
      </c>
      <c r="G10" s="60">
        <v>172500</v>
      </c>
      <c r="H10" s="60"/>
      <c r="I10" s="60"/>
      <c r="J10" s="60">
        <v>172500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172500</v>
      </c>
      <c r="X10" s="60">
        <v>4899999</v>
      </c>
      <c r="Y10" s="60">
        <v>-4727499</v>
      </c>
      <c r="Z10" s="140">
        <v>-96.48</v>
      </c>
      <c r="AA10" s="62">
        <v>4900000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47733715</v>
      </c>
      <c r="D15" s="153">
        <f>SUM(D16:D18)</f>
        <v>0</v>
      </c>
      <c r="E15" s="154">
        <f t="shared" si="2"/>
        <v>60080000</v>
      </c>
      <c r="F15" s="100">
        <f t="shared" si="2"/>
        <v>60080000</v>
      </c>
      <c r="G15" s="100">
        <f t="shared" si="2"/>
        <v>226224</v>
      </c>
      <c r="H15" s="100">
        <f t="shared" si="2"/>
        <v>2617889</v>
      </c>
      <c r="I15" s="100">
        <f t="shared" si="2"/>
        <v>0</v>
      </c>
      <c r="J15" s="100">
        <f t="shared" si="2"/>
        <v>2844113</v>
      </c>
      <c r="K15" s="100">
        <f t="shared" si="2"/>
        <v>5186656</v>
      </c>
      <c r="L15" s="100">
        <f t="shared" si="2"/>
        <v>5827520</v>
      </c>
      <c r="M15" s="100">
        <f t="shared" si="2"/>
        <v>4087908</v>
      </c>
      <c r="N15" s="100">
        <f t="shared" si="2"/>
        <v>15102084</v>
      </c>
      <c r="O15" s="100">
        <f t="shared" si="2"/>
        <v>245201</v>
      </c>
      <c r="P15" s="100">
        <f t="shared" si="2"/>
        <v>0</v>
      </c>
      <c r="Q15" s="100">
        <f t="shared" si="2"/>
        <v>2178190</v>
      </c>
      <c r="R15" s="100">
        <f t="shared" si="2"/>
        <v>2423391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20369588</v>
      </c>
      <c r="X15" s="100">
        <f t="shared" si="2"/>
        <v>45060003</v>
      </c>
      <c r="Y15" s="100">
        <f t="shared" si="2"/>
        <v>-24690415</v>
      </c>
      <c r="Z15" s="137">
        <f>+IF(X15&lt;&gt;0,+(Y15/X15)*100,0)</f>
        <v>-54.794525868096365</v>
      </c>
      <c r="AA15" s="102">
        <f>SUM(AA16:AA18)</f>
        <v>60080000</v>
      </c>
    </row>
    <row r="16" spans="1:27" ht="12.75">
      <c r="A16" s="138" t="s">
        <v>85</v>
      </c>
      <c r="B16" s="136"/>
      <c r="C16" s="155"/>
      <c r="D16" s="155"/>
      <c r="E16" s="156">
        <v>3180000</v>
      </c>
      <c r="F16" s="60">
        <v>3180000</v>
      </c>
      <c r="G16" s="60"/>
      <c r="H16" s="60"/>
      <c r="I16" s="60"/>
      <c r="J16" s="60"/>
      <c r="K16" s="60"/>
      <c r="L16" s="60"/>
      <c r="M16" s="60"/>
      <c r="N16" s="60"/>
      <c r="O16" s="60">
        <v>183886</v>
      </c>
      <c r="P16" s="60"/>
      <c r="Q16" s="60"/>
      <c r="R16" s="60">
        <v>183886</v>
      </c>
      <c r="S16" s="60"/>
      <c r="T16" s="60"/>
      <c r="U16" s="60"/>
      <c r="V16" s="60"/>
      <c r="W16" s="60">
        <v>183886</v>
      </c>
      <c r="X16" s="60">
        <v>2385000</v>
      </c>
      <c r="Y16" s="60">
        <v>-2201114</v>
      </c>
      <c r="Z16" s="140">
        <v>-92.29</v>
      </c>
      <c r="AA16" s="62">
        <v>3180000</v>
      </c>
    </row>
    <row r="17" spans="1:27" ht="12.75">
      <c r="A17" s="138" t="s">
        <v>86</v>
      </c>
      <c r="B17" s="136"/>
      <c r="C17" s="155">
        <v>47733715</v>
      </c>
      <c r="D17" s="155"/>
      <c r="E17" s="156">
        <v>56900000</v>
      </c>
      <c r="F17" s="60">
        <v>56900000</v>
      </c>
      <c r="G17" s="60">
        <v>226224</v>
      </c>
      <c r="H17" s="60">
        <v>2617889</v>
      </c>
      <c r="I17" s="60"/>
      <c r="J17" s="60">
        <v>2844113</v>
      </c>
      <c r="K17" s="60">
        <v>5186656</v>
      </c>
      <c r="L17" s="60">
        <v>5827520</v>
      </c>
      <c r="M17" s="60">
        <v>4087908</v>
      </c>
      <c r="N17" s="60">
        <v>15102084</v>
      </c>
      <c r="O17" s="60">
        <v>61315</v>
      </c>
      <c r="P17" s="60"/>
      <c r="Q17" s="60">
        <v>2178190</v>
      </c>
      <c r="R17" s="60">
        <v>2239505</v>
      </c>
      <c r="S17" s="60"/>
      <c r="T17" s="60"/>
      <c r="U17" s="60"/>
      <c r="V17" s="60"/>
      <c r="W17" s="60">
        <v>20185702</v>
      </c>
      <c r="X17" s="60">
        <v>42675003</v>
      </c>
      <c r="Y17" s="60">
        <v>-22489301</v>
      </c>
      <c r="Z17" s="140">
        <v>-52.7</v>
      </c>
      <c r="AA17" s="62">
        <v>56900000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48404033</v>
      </c>
      <c r="D25" s="217">
        <f>+D5+D9+D15+D19+D24</f>
        <v>0</v>
      </c>
      <c r="E25" s="230">
        <f t="shared" si="4"/>
        <v>78988000</v>
      </c>
      <c r="F25" s="219">
        <f t="shared" si="4"/>
        <v>78988000</v>
      </c>
      <c r="G25" s="219">
        <f t="shared" si="4"/>
        <v>398724</v>
      </c>
      <c r="H25" s="219">
        <f t="shared" si="4"/>
        <v>2643481</v>
      </c>
      <c r="I25" s="219">
        <f t="shared" si="4"/>
        <v>0</v>
      </c>
      <c r="J25" s="219">
        <f t="shared" si="4"/>
        <v>3042205</v>
      </c>
      <c r="K25" s="219">
        <f t="shared" si="4"/>
        <v>5186656</v>
      </c>
      <c r="L25" s="219">
        <f t="shared" si="4"/>
        <v>7754363</v>
      </c>
      <c r="M25" s="219">
        <f t="shared" si="4"/>
        <v>4115285</v>
      </c>
      <c r="N25" s="219">
        <f t="shared" si="4"/>
        <v>17056304</v>
      </c>
      <c r="O25" s="219">
        <f t="shared" si="4"/>
        <v>749111</v>
      </c>
      <c r="P25" s="219">
        <f t="shared" si="4"/>
        <v>0</v>
      </c>
      <c r="Q25" s="219">
        <f t="shared" si="4"/>
        <v>2610961</v>
      </c>
      <c r="R25" s="219">
        <f t="shared" si="4"/>
        <v>3360072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23458581</v>
      </c>
      <c r="X25" s="219">
        <f t="shared" si="4"/>
        <v>63968003</v>
      </c>
      <c r="Y25" s="219">
        <f t="shared" si="4"/>
        <v>-40509422</v>
      </c>
      <c r="Z25" s="231">
        <f>+IF(X25&lt;&gt;0,+(Y25/X25)*100,0)</f>
        <v>-63.327632722878654</v>
      </c>
      <c r="AA25" s="232">
        <f>+AA5+AA9+AA15+AA19+AA24</f>
        <v>78988000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48404033</v>
      </c>
      <c r="D28" s="155"/>
      <c r="E28" s="156">
        <v>53689000</v>
      </c>
      <c r="F28" s="60">
        <v>53689000</v>
      </c>
      <c r="G28" s="60">
        <v>398724</v>
      </c>
      <c r="H28" s="60">
        <v>2643481</v>
      </c>
      <c r="I28" s="60"/>
      <c r="J28" s="60">
        <v>3042205</v>
      </c>
      <c r="K28" s="60">
        <v>5186656</v>
      </c>
      <c r="L28" s="60">
        <v>5827520</v>
      </c>
      <c r="M28" s="60">
        <v>4087908</v>
      </c>
      <c r="N28" s="60">
        <v>15102084</v>
      </c>
      <c r="O28" s="60">
        <v>61315</v>
      </c>
      <c r="P28" s="60"/>
      <c r="Q28" s="60">
        <v>2178190</v>
      </c>
      <c r="R28" s="60">
        <v>2239505</v>
      </c>
      <c r="S28" s="60"/>
      <c r="T28" s="60"/>
      <c r="U28" s="60"/>
      <c r="V28" s="60"/>
      <c r="W28" s="60">
        <v>20383794</v>
      </c>
      <c r="X28" s="60">
        <v>40266747</v>
      </c>
      <c r="Y28" s="60">
        <v>-19882953</v>
      </c>
      <c r="Z28" s="140">
        <v>-49.38</v>
      </c>
      <c r="AA28" s="155">
        <v>53689000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48404033</v>
      </c>
      <c r="D32" s="210">
        <f>SUM(D28:D31)</f>
        <v>0</v>
      </c>
      <c r="E32" s="211">
        <f t="shared" si="5"/>
        <v>53689000</v>
      </c>
      <c r="F32" s="77">
        <f t="shared" si="5"/>
        <v>53689000</v>
      </c>
      <c r="G32" s="77">
        <f t="shared" si="5"/>
        <v>398724</v>
      </c>
      <c r="H32" s="77">
        <f t="shared" si="5"/>
        <v>2643481</v>
      </c>
      <c r="I32" s="77">
        <f t="shared" si="5"/>
        <v>0</v>
      </c>
      <c r="J32" s="77">
        <f t="shared" si="5"/>
        <v>3042205</v>
      </c>
      <c r="K32" s="77">
        <f t="shared" si="5"/>
        <v>5186656</v>
      </c>
      <c r="L32" s="77">
        <f t="shared" si="5"/>
        <v>5827520</v>
      </c>
      <c r="M32" s="77">
        <f t="shared" si="5"/>
        <v>4087908</v>
      </c>
      <c r="N32" s="77">
        <f t="shared" si="5"/>
        <v>15102084</v>
      </c>
      <c r="O32" s="77">
        <f t="shared" si="5"/>
        <v>61315</v>
      </c>
      <c r="P32" s="77">
        <f t="shared" si="5"/>
        <v>0</v>
      </c>
      <c r="Q32" s="77">
        <f t="shared" si="5"/>
        <v>2178190</v>
      </c>
      <c r="R32" s="77">
        <f t="shared" si="5"/>
        <v>2239505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20383794</v>
      </c>
      <c r="X32" s="77">
        <f t="shared" si="5"/>
        <v>40266747</v>
      </c>
      <c r="Y32" s="77">
        <f t="shared" si="5"/>
        <v>-19882953</v>
      </c>
      <c r="Z32" s="212">
        <f>+IF(X32&lt;&gt;0,+(Y32/X32)*100,0)</f>
        <v>-49.37809602548723</v>
      </c>
      <c r="AA32" s="79">
        <f>SUM(AA28:AA31)</f>
        <v>53689000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25299000</v>
      </c>
      <c r="F35" s="60">
        <v>25299000</v>
      </c>
      <c r="G35" s="60"/>
      <c r="H35" s="60"/>
      <c r="I35" s="60"/>
      <c r="J35" s="60"/>
      <c r="K35" s="60"/>
      <c r="L35" s="60">
        <v>1926843</v>
      </c>
      <c r="M35" s="60">
        <v>27377</v>
      </c>
      <c r="N35" s="60">
        <v>1954220</v>
      </c>
      <c r="O35" s="60">
        <v>687796</v>
      </c>
      <c r="P35" s="60"/>
      <c r="Q35" s="60">
        <v>432771</v>
      </c>
      <c r="R35" s="60">
        <v>1120567</v>
      </c>
      <c r="S35" s="60"/>
      <c r="T35" s="60"/>
      <c r="U35" s="60"/>
      <c r="V35" s="60"/>
      <c r="W35" s="60">
        <v>3074787</v>
      </c>
      <c r="X35" s="60">
        <v>18974250</v>
      </c>
      <c r="Y35" s="60">
        <v>-15899463</v>
      </c>
      <c r="Z35" s="140">
        <v>-83.79</v>
      </c>
      <c r="AA35" s="62">
        <v>25299000</v>
      </c>
    </row>
    <row r="36" spans="1:27" ht="12.75">
      <c r="A36" s="238" t="s">
        <v>139</v>
      </c>
      <c r="B36" s="149"/>
      <c r="C36" s="222">
        <f aca="true" t="shared" si="6" ref="C36:Y36">SUM(C32:C35)</f>
        <v>48404033</v>
      </c>
      <c r="D36" s="222">
        <f>SUM(D32:D35)</f>
        <v>0</v>
      </c>
      <c r="E36" s="218">
        <f t="shared" si="6"/>
        <v>78988000</v>
      </c>
      <c r="F36" s="220">
        <f t="shared" si="6"/>
        <v>78988000</v>
      </c>
      <c r="G36" s="220">
        <f t="shared" si="6"/>
        <v>398724</v>
      </c>
      <c r="H36" s="220">
        <f t="shared" si="6"/>
        <v>2643481</v>
      </c>
      <c r="I36" s="220">
        <f t="shared" si="6"/>
        <v>0</v>
      </c>
      <c r="J36" s="220">
        <f t="shared" si="6"/>
        <v>3042205</v>
      </c>
      <c r="K36" s="220">
        <f t="shared" si="6"/>
        <v>5186656</v>
      </c>
      <c r="L36" s="220">
        <f t="shared" si="6"/>
        <v>7754363</v>
      </c>
      <c r="M36" s="220">
        <f t="shared" si="6"/>
        <v>4115285</v>
      </c>
      <c r="N36" s="220">
        <f t="shared" si="6"/>
        <v>17056304</v>
      </c>
      <c r="O36" s="220">
        <f t="shared" si="6"/>
        <v>749111</v>
      </c>
      <c r="P36" s="220">
        <f t="shared" si="6"/>
        <v>0</v>
      </c>
      <c r="Q36" s="220">
        <f t="shared" si="6"/>
        <v>2610961</v>
      </c>
      <c r="R36" s="220">
        <f t="shared" si="6"/>
        <v>3360072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23458581</v>
      </c>
      <c r="X36" s="220">
        <f t="shared" si="6"/>
        <v>59240997</v>
      </c>
      <c r="Y36" s="220">
        <f t="shared" si="6"/>
        <v>-35782416</v>
      </c>
      <c r="Z36" s="221">
        <f>+IF(X36&lt;&gt;0,+(Y36/X36)*100,0)</f>
        <v>-60.40144125190871</v>
      </c>
      <c r="AA36" s="239">
        <f>SUM(AA32:AA35)</f>
        <v>78988000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74627063</v>
      </c>
      <c r="D6" s="155"/>
      <c r="E6" s="59">
        <v>5600465</v>
      </c>
      <c r="F6" s="60">
        <v>5600465</v>
      </c>
      <c r="G6" s="60">
        <v>52919907</v>
      </c>
      <c r="H6" s="60">
        <v>26424398</v>
      </c>
      <c r="I6" s="60">
        <v>31897664</v>
      </c>
      <c r="J6" s="60">
        <v>31897664</v>
      </c>
      <c r="K6" s="60">
        <v>28535479</v>
      </c>
      <c r="L6" s="60">
        <v>88766409</v>
      </c>
      <c r="M6" s="60">
        <v>129551947</v>
      </c>
      <c r="N6" s="60">
        <v>129551947</v>
      </c>
      <c r="O6" s="60">
        <v>50622824</v>
      </c>
      <c r="P6" s="60">
        <v>104165619</v>
      </c>
      <c r="Q6" s="60">
        <v>126289665</v>
      </c>
      <c r="R6" s="60">
        <v>126289665</v>
      </c>
      <c r="S6" s="60"/>
      <c r="T6" s="60"/>
      <c r="U6" s="60"/>
      <c r="V6" s="60"/>
      <c r="W6" s="60">
        <v>126289665</v>
      </c>
      <c r="X6" s="60">
        <v>4200349</v>
      </c>
      <c r="Y6" s="60">
        <v>122089316</v>
      </c>
      <c r="Z6" s="140">
        <v>2906.65</v>
      </c>
      <c r="AA6" s="62">
        <v>5600465</v>
      </c>
    </row>
    <row r="7" spans="1:27" ht="12.75">
      <c r="A7" s="249" t="s">
        <v>144</v>
      </c>
      <c r="B7" s="182"/>
      <c r="C7" s="155"/>
      <c r="D7" s="155"/>
      <c r="E7" s="59">
        <v>9500000</v>
      </c>
      <c r="F7" s="60">
        <v>9500000</v>
      </c>
      <c r="G7" s="60">
        <v>68900509</v>
      </c>
      <c r="H7" s="60">
        <v>83957132</v>
      </c>
      <c r="I7" s="60">
        <v>78184826</v>
      </c>
      <c r="J7" s="60">
        <v>78184826</v>
      </c>
      <c r="K7" s="60">
        <v>64330060</v>
      </c>
      <c r="L7" s="60"/>
      <c r="M7" s="60"/>
      <c r="N7" s="60"/>
      <c r="O7" s="60">
        <v>69894032</v>
      </c>
      <c r="P7" s="60"/>
      <c r="Q7" s="60"/>
      <c r="R7" s="60"/>
      <c r="S7" s="60"/>
      <c r="T7" s="60"/>
      <c r="U7" s="60"/>
      <c r="V7" s="60"/>
      <c r="W7" s="60"/>
      <c r="X7" s="60">
        <v>7125000</v>
      </c>
      <c r="Y7" s="60">
        <v>-7125000</v>
      </c>
      <c r="Z7" s="140">
        <v>-100</v>
      </c>
      <c r="AA7" s="62">
        <v>9500000</v>
      </c>
    </row>
    <row r="8" spans="1:27" ht="12.75">
      <c r="A8" s="249" t="s">
        <v>145</v>
      </c>
      <c r="B8" s="182"/>
      <c r="C8" s="155">
        <v>45316725</v>
      </c>
      <c r="D8" s="155"/>
      <c r="E8" s="59">
        <v>90933627</v>
      </c>
      <c r="F8" s="60">
        <v>90933627</v>
      </c>
      <c r="G8" s="60">
        <v>88101101</v>
      </c>
      <c r="H8" s="60">
        <v>61860508</v>
      </c>
      <c r="I8" s="60">
        <v>60331056</v>
      </c>
      <c r="J8" s="60">
        <v>60331056</v>
      </c>
      <c r="K8" s="60">
        <v>59718102</v>
      </c>
      <c r="L8" s="60">
        <v>63690448</v>
      </c>
      <c r="M8" s="60">
        <v>65414402</v>
      </c>
      <c r="N8" s="60">
        <v>65414402</v>
      </c>
      <c r="O8" s="60">
        <v>67396360</v>
      </c>
      <c r="P8" s="60">
        <v>69216338</v>
      </c>
      <c r="Q8" s="60">
        <v>71053873</v>
      </c>
      <c r="R8" s="60">
        <v>71053873</v>
      </c>
      <c r="S8" s="60"/>
      <c r="T8" s="60"/>
      <c r="U8" s="60"/>
      <c r="V8" s="60"/>
      <c r="W8" s="60">
        <v>71053873</v>
      </c>
      <c r="X8" s="60">
        <v>68200220</v>
      </c>
      <c r="Y8" s="60">
        <v>2853653</v>
      </c>
      <c r="Z8" s="140">
        <v>4.18</v>
      </c>
      <c r="AA8" s="62">
        <v>90933627</v>
      </c>
    </row>
    <row r="9" spans="1:27" ht="12.75">
      <c r="A9" s="249" t="s">
        <v>146</v>
      </c>
      <c r="B9" s="182"/>
      <c r="C9" s="155">
        <v>5141287</v>
      </c>
      <c r="D9" s="155"/>
      <c r="E9" s="59"/>
      <c r="F9" s="60"/>
      <c r="G9" s="60">
        <v>6108708</v>
      </c>
      <c r="H9" s="60">
        <v>7695640</v>
      </c>
      <c r="I9" s="60">
        <v>9447824</v>
      </c>
      <c r="J9" s="60">
        <v>9447824</v>
      </c>
      <c r="K9" s="60">
        <v>11343470</v>
      </c>
      <c r="L9" s="60">
        <v>12956609</v>
      </c>
      <c r="M9" s="60">
        <v>12267994</v>
      </c>
      <c r="N9" s="60">
        <v>12267994</v>
      </c>
      <c r="O9" s="60">
        <v>12895030</v>
      </c>
      <c r="P9" s="60">
        <v>13006989</v>
      </c>
      <c r="Q9" s="60">
        <v>13519010</v>
      </c>
      <c r="R9" s="60">
        <v>13519010</v>
      </c>
      <c r="S9" s="60"/>
      <c r="T9" s="60"/>
      <c r="U9" s="60"/>
      <c r="V9" s="60"/>
      <c r="W9" s="60">
        <v>13519010</v>
      </c>
      <c r="X9" s="60"/>
      <c r="Y9" s="60">
        <v>13519010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125085075</v>
      </c>
      <c r="D12" s="168">
        <f>SUM(D6:D11)</f>
        <v>0</v>
      </c>
      <c r="E12" s="72">
        <f t="shared" si="0"/>
        <v>106034092</v>
      </c>
      <c r="F12" s="73">
        <f t="shared" si="0"/>
        <v>106034092</v>
      </c>
      <c r="G12" s="73">
        <f t="shared" si="0"/>
        <v>216030225</v>
      </c>
      <c r="H12" s="73">
        <f t="shared" si="0"/>
        <v>179937678</v>
      </c>
      <c r="I12" s="73">
        <f t="shared" si="0"/>
        <v>179861370</v>
      </c>
      <c r="J12" s="73">
        <f t="shared" si="0"/>
        <v>179861370</v>
      </c>
      <c r="K12" s="73">
        <f t="shared" si="0"/>
        <v>163927111</v>
      </c>
      <c r="L12" s="73">
        <f t="shared" si="0"/>
        <v>165413466</v>
      </c>
      <c r="M12" s="73">
        <f t="shared" si="0"/>
        <v>207234343</v>
      </c>
      <c r="N12" s="73">
        <f t="shared" si="0"/>
        <v>207234343</v>
      </c>
      <c r="O12" s="73">
        <f t="shared" si="0"/>
        <v>200808246</v>
      </c>
      <c r="P12" s="73">
        <f t="shared" si="0"/>
        <v>186388946</v>
      </c>
      <c r="Q12" s="73">
        <f t="shared" si="0"/>
        <v>210862548</v>
      </c>
      <c r="R12" s="73">
        <f t="shared" si="0"/>
        <v>210862548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210862548</v>
      </c>
      <c r="X12" s="73">
        <f t="shared" si="0"/>
        <v>79525569</v>
      </c>
      <c r="Y12" s="73">
        <f t="shared" si="0"/>
        <v>131336979</v>
      </c>
      <c r="Z12" s="170">
        <f>+IF(X12&lt;&gt;0,+(Y12/X12)*100,0)</f>
        <v>165.15063098762613</v>
      </c>
      <c r="AA12" s="74">
        <f>SUM(AA6:AA11)</f>
        <v>106034092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235651899</v>
      </c>
      <c r="D19" s="155"/>
      <c r="E19" s="59">
        <v>277283244</v>
      </c>
      <c r="F19" s="60">
        <v>277283244</v>
      </c>
      <c r="G19" s="60">
        <v>264772044</v>
      </c>
      <c r="H19" s="60">
        <v>239544278</v>
      </c>
      <c r="I19" s="60">
        <v>240727517</v>
      </c>
      <c r="J19" s="60">
        <v>240727517</v>
      </c>
      <c r="K19" s="60">
        <v>248623913</v>
      </c>
      <c r="L19" s="60">
        <v>255380710</v>
      </c>
      <c r="M19" s="60">
        <v>259495995</v>
      </c>
      <c r="N19" s="60">
        <v>259495995</v>
      </c>
      <c r="O19" s="60">
        <v>260245106</v>
      </c>
      <c r="P19" s="60">
        <v>266363671</v>
      </c>
      <c r="Q19" s="60">
        <v>268974632</v>
      </c>
      <c r="R19" s="60">
        <v>268974632</v>
      </c>
      <c r="S19" s="60"/>
      <c r="T19" s="60"/>
      <c r="U19" s="60"/>
      <c r="V19" s="60"/>
      <c r="W19" s="60">
        <v>268974632</v>
      </c>
      <c r="X19" s="60">
        <v>207962433</v>
      </c>
      <c r="Y19" s="60">
        <v>61012199</v>
      </c>
      <c r="Z19" s="140">
        <v>29.34</v>
      </c>
      <c r="AA19" s="62">
        <v>277283244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585007</v>
      </c>
      <c r="D22" s="155"/>
      <c r="E22" s="59">
        <v>141174</v>
      </c>
      <c r="F22" s="60">
        <v>141174</v>
      </c>
      <c r="G22" s="60">
        <v>504089</v>
      </c>
      <c r="H22" s="60">
        <v>504089</v>
      </c>
      <c r="I22" s="60">
        <v>504089</v>
      </c>
      <c r="J22" s="60">
        <v>504089</v>
      </c>
      <c r="K22" s="60">
        <v>807465</v>
      </c>
      <c r="L22" s="60">
        <v>1805031</v>
      </c>
      <c r="M22" s="60">
        <v>1805031</v>
      </c>
      <c r="N22" s="60">
        <v>1805031</v>
      </c>
      <c r="O22" s="60">
        <v>1805031</v>
      </c>
      <c r="P22" s="60">
        <v>1805031</v>
      </c>
      <c r="Q22" s="60">
        <v>1805031</v>
      </c>
      <c r="R22" s="60">
        <v>1805031</v>
      </c>
      <c r="S22" s="60"/>
      <c r="T22" s="60"/>
      <c r="U22" s="60"/>
      <c r="V22" s="60"/>
      <c r="W22" s="60">
        <v>1805031</v>
      </c>
      <c r="X22" s="60">
        <v>105881</v>
      </c>
      <c r="Y22" s="60">
        <v>1699150</v>
      </c>
      <c r="Z22" s="140">
        <v>1604.77</v>
      </c>
      <c r="AA22" s="62">
        <v>141174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236236906</v>
      </c>
      <c r="D24" s="168">
        <f>SUM(D15:D23)</f>
        <v>0</v>
      </c>
      <c r="E24" s="76">
        <f t="shared" si="1"/>
        <v>277424418</v>
      </c>
      <c r="F24" s="77">
        <f t="shared" si="1"/>
        <v>277424418</v>
      </c>
      <c r="G24" s="77">
        <f t="shared" si="1"/>
        <v>265276133</v>
      </c>
      <c r="H24" s="77">
        <f t="shared" si="1"/>
        <v>240048367</v>
      </c>
      <c r="I24" s="77">
        <f t="shared" si="1"/>
        <v>241231606</v>
      </c>
      <c r="J24" s="77">
        <f t="shared" si="1"/>
        <v>241231606</v>
      </c>
      <c r="K24" s="77">
        <f t="shared" si="1"/>
        <v>249431378</v>
      </c>
      <c r="L24" s="77">
        <f t="shared" si="1"/>
        <v>257185741</v>
      </c>
      <c r="M24" s="77">
        <f t="shared" si="1"/>
        <v>261301026</v>
      </c>
      <c r="N24" s="77">
        <f t="shared" si="1"/>
        <v>261301026</v>
      </c>
      <c r="O24" s="77">
        <f t="shared" si="1"/>
        <v>262050137</v>
      </c>
      <c r="P24" s="77">
        <f t="shared" si="1"/>
        <v>268168702</v>
      </c>
      <c r="Q24" s="77">
        <f t="shared" si="1"/>
        <v>270779663</v>
      </c>
      <c r="R24" s="77">
        <f t="shared" si="1"/>
        <v>270779663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270779663</v>
      </c>
      <c r="X24" s="77">
        <f t="shared" si="1"/>
        <v>208068314</v>
      </c>
      <c r="Y24" s="77">
        <f t="shared" si="1"/>
        <v>62711349</v>
      </c>
      <c r="Z24" s="212">
        <f>+IF(X24&lt;&gt;0,+(Y24/X24)*100,0)</f>
        <v>30.139788127470478</v>
      </c>
      <c r="AA24" s="79">
        <f>SUM(AA15:AA23)</f>
        <v>277424418</v>
      </c>
    </row>
    <row r="25" spans="1:27" ht="12.75">
      <c r="A25" s="250" t="s">
        <v>159</v>
      </c>
      <c r="B25" s="251"/>
      <c r="C25" s="168">
        <f aca="true" t="shared" si="2" ref="C25:Y25">+C12+C24</f>
        <v>361321981</v>
      </c>
      <c r="D25" s="168">
        <f>+D12+D24</f>
        <v>0</v>
      </c>
      <c r="E25" s="72">
        <f t="shared" si="2"/>
        <v>383458510</v>
      </c>
      <c r="F25" s="73">
        <f t="shared" si="2"/>
        <v>383458510</v>
      </c>
      <c r="G25" s="73">
        <f t="shared" si="2"/>
        <v>481306358</v>
      </c>
      <c r="H25" s="73">
        <f t="shared" si="2"/>
        <v>419986045</v>
      </c>
      <c r="I25" s="73">
        <f t="shared" si="2"/>
        <v>421092976</v>
      </c>
      <c r="J25" s="73">
        <f t="shared" si="2"/>
        <v>421092976</v>
      </c>
      <c r="K25" s="73">
        <f t="shared" si="2"/>
        <v>413358489</v>
      </c>
      <c r="L25" s="73">
        <f t="shared" si="2"/>
        <v>422599207</v>
      </c>
      <c r="M25" s="73">
        <f t="shared" si="2"/>
        <v>468535369</v>
      </c>
      <c r="N25" s="73">
        <f t="shared" si="2"/>
        <v>468535369</v>
      </c>
      <c r="O25" s="73">
        <f t="shared" si="2"/>
        <v>462858383</v>
      </c>
      <c r="P25" s="73">
        <f t="shared" si="2"/>
        <v>454557648</v>
      </c>
      <c r="Q25" s="73">
        <f t="shared" si="2"/>
        <v>481642211</v>
      </c>
      <c r="R25" s="73">
        <f t="shared" si="2"/>
        <v>481642211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481642211</v>
      </c>
      <c r="X25" s="73">
        <f t="shared" si="2"/>
        <v>287593883</v>
      </c>
      <c r="Y25" s="73">
        <f t="shared" si="2"/>
        <v>194048328</v>
      </c>
      <c r="Z25" s="170">
        <f>+IF(X25&lt;&gt;0,+(Y25/X25)*100,0)</f>
        <v>67.47303731769566</v>
      </c>
      <c r="AA25" s="74">
        <f>+AA12+AA24</f>
        <v>383458510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789843</v>
      </c>
      <c r="D31" s="155"/>
      <c r="E31" s="59"/>
      <c r="F31" s="60"/>
      <c r="G31" s="60"/>
      <c r="H31" s="60"/>
      <c r="I31" s="60"/>
      <c r="J31" s="60"/>
      <c r="K31" s="60"/>
      <c r="L31" s="60">
        <v>219149</v>
      </c>
      <c r="M31" s="60">
        <v>5352</v>
      </c>
      <c r="N31" s="60">
        <v>5352</v>
      </c>
      <c r="O31" s="60"/>
      <c r="P31" s="60"/>
      <c r="Q31" s="60">
        <v>28250</v>
      </c>
      <c r="R31" s="60">
        <v>28250</v>
      </c>
      <c r="S31" s="60"/>
      <c r="T31" s="60"/>
      <c r="U31" s="60"/>
      <c r="V31" s="60"/>
      <c r="W31" s="60">
        <v>28250</v>
      </c>
      <c r="X31" s="60"/>
      <c r="Y31" s="60">
        <v>28250</v>
      </c>
      <c r="Z31" s="140"/>
      <c r="AA31" s="62"/>
    </row>
    <row r="32" spans="1:27" ht="12.75">
      <c r="A32" s="249" t="s">
        <v>164</v>
      </c>
      <c r="B32" s="182"/>
      <c r="C32" s="155">
        <v>28490712</v>
      </c>
      <c r="D32" s="155"/>
      <c r="E32" s="59">
        <v>32735242</v>
      </c>
      <c r="F32" s="60">
        <v>32735242</v>
      </c>
      <c r="G32" s="60">
        <v>33673011</v>
      </c>
      <c r="H32" s="60">
        <v>28991029</v>
      </c>
      <c r="I32" s="60">
        <v>47154015</v>
      </c>
      <c r="J32" s="60">
        <v>47154015</v>
      </c>
      <c r="K32" s="60">
        <v>23800163</v>
      </c>
      <c r="L32" s="60">
        <v>43850450</v>
      </c>
      <c r="M32" s="60">
        <v>51161885</v>
      </c>
      <c r="N32" s="60">
        <v>51161885</v>
      </c>
      <c r="O32" s="60">
        <v>50869312</v>
      </c>
      <c r="P32" s="60">
        <v>45693950</v>
      </c>
      <c r="Q32" s="60">
        <v>48826473</v>
      </c>
      <c r="R32" s="60">
        <v>48826473</v>
      </c>
      <c r="S32" s="60"/>
      <c r="T32" s="60"/>
      <c r="U32" s="60"/>
      <c r="V32" s="60"/>
      <c r="W32" s="60">
        <v>48826473</v>
      </c>
      <c r="X32" s="60">
        <v>24551432</v>
      </c>
      <c r="Y32" s="60">
        <v>24275041</v>
      </c>
      <c r="Z32" s="140">
        <v>98.87</v>
      </c>
      <c r="AA32" s="62">
        <v>32735242</v>
      </c>
    </row>
    <row r="33" spans="1:27" ht="12.75">
      <c r="A33" s="249" t="s">
        <v>165</v>
      </c>
      <c r="B33" s="182"/>
      <c r="C33" s="155">
        <v>9793192</v>
      </c>
      <c r="D33" s="155"/>
      <c r="E33" s="59"/>
      <c r="F33" s="60"/>
      <c r="G33" s="60">
        <v>10687386</v>
      </c>
      <c r="H33" s="60">
        <v>11710121</v>
      </c>
      <c r="I33" s="60"/>
      <c r="J33" s="60"/>
      <c r="K33" s="60">
        <v>10726276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39073747</v>
      </c>
      <c r="D34" s="168">
        <f>SUM(D29:D33)</f>
        <v>0</v>
      </c>
      <c r="E34" s="72">
        <f t="shared" si="3"/>
        <v>32735242</v>
      </c>
      <c r="F34" s="73">
        <f t="shared" si="3"/>
        <v>32735242</v>
      </c>
      <c r="G34" s="73">
        <f t="shared" si="3"/>
        <v>44360397</v>
      </c>
      <c r="H34" s="73">
        <f t="shared" si="3"/>
        <v>40701150</v>
      </c>
      <c r="I34" s="73">
        <f t="shared" si="3"/>
        <v>47154015</v>
      </c>
      <c r="J34" s="73">
        <f t="shared" si="3"/>
        <v>47154015</v>
      </c>
      <c r="K34" s="73">
        <f t="shared" si="3"/>
        <v>34526439</v>
      </c>
      <c r="L34" s="73">
        <f t="shared" si="3"/>
        <v>44069599</v>
      </c>
      <c r="M34" s="73">
        <f t="shared" si="3"/>
        <v>51167237</v>
      </c>
      <c r="N34" s="73">
        <f t="shared" si="3"/>
        <v>51167237</v>
      </c>
      <c r="O34" s="73">
        <f t="shared" si="3"/>
        <v>50869312</v>
      </c>
      <c r="P34" s="73">
        <f t="shared" si="3"/>
        <v>45693950</v>
      </c>
      <c r="Q34" s="73">
        <f t="shared" si="3"/>
        <v>48854723</v>
      </c>
      <c r="R34" s="73">
        <f t="shared" si="3"/>
        <v>48854723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48854723</v>
      </c>
      <c r="X34" s="73">
        <f t="shared" si="3"/>
        <v>24551432</v>
      </c>
      <c r="Y34" s="73">
        <f t="shared" si="3"/>
        <v>24303291</v>
      </c>
      <c r="Z34" s="170">
        <f>+IF(X34&lt;&gt;0,+(Y34/X34)*100,0)</f>
        <v>98.98930131651791</v>
      </c>
      <c r="AA34" s="74">
        <f>SUM(AA29:AA33)</f>
        <v>32735242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132958</v>
      </c>
      <c r="H37" s="60">
        <v>2503932</v>
      </c>
      <c r="I37" s="60">
        <v>2503908</v>
      </c>
      <c r="J37" s="60">
        <v>2503908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13289273</v>
      </c>
      <c r="F38" s="60">
        <v>13289273</v>
      </c>
      <c r="G38" s="60"/>
      <c r="H38" s="60"/>
      <c r="I38" s="60"/>
      <c r="J38" s="60"/>
      <c r="K38" s="60">
        <v>2363948</v>
      </c>
      <c r="L38" s="60">
        <v>2363948</v>
      </c>
      <c r="M38" s="60">
        <v>2363948</v>
      </c>
      <c r="N38" s="60">
        <v>2363948</v>
      </c>
      <c r="O38" s="60">
        <v>2363948</v>
      </c>
      <c r="P38" s="60">
        <v>2363948</v>
      </c>
      <c r="Q38" s="60">
        <v>2363948</v>
      </c>
      <c r="R38" s="60">
        <v>2363948</v>
      </c>
      <c r="S38" s="60"/>
      <c r="T38" s="60"/>
      <c r="U38" s="60"/>
      <c r="V38" s="60"/>
      <c r="W38" s="60">
        <v>2363948</v>
      </c>
      <c r="X38" s="60">
        <v>9966955</v>
      </c>
      <c r="Y38" s="60">
        <v>-7603007</v>
      </c>
      <c r="Z38" s="140">
        <v>-76.28</v>
      </c>
      <c r="AA38" s="62">
        <v>13289273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13289273</v>
      </c>
      <c r="F39" s="77">
        <f t="shared" si="4"/>
        <v>13289273</v>
      </c>
      <c r="G39" s="77">
        <f t="shared" si="4"/>
        <v>132958</v>
      </c>
      <c r="H39" s="77">
        <f t="shared" si="4"/>
        <v>2503932</v>
      </c>
      <c r="I39" s="77">
        <f t="shared" si="4"/>
        <v>2503908</v>
      </c>
      <c r="J39" s="77">
        <f t="shared" si="4"/>
        <v>2503908</v>
      </c>
      <c r="K39" s="77">
        <f t="shared" si="4"/>
        <v>2363948</v>
      </c>
      <c r="L39" s="77">
        <f t="shared" si="4"/>
        <v>2363948</v>
      </c>
      <c r="M39" s="77">
        <f t="shared" si="4"/>
        <v>2363948</v>
      </c>
      <c r="N39" s="77">
        <f t="shared" si="4"/>
        <v>2363948</v>
      </c>
      <c r="O39" s="77">
        <f t="shared" si="4"/>
        <v>2363948</v>
      </c>
      <c r="P39" s="77">
        <f t="shared" si="4"/>
        <v>2363948</v>
      </c>
      <c r="Q39" s="77">
        <f t="shared" si="4"/>
        <v>2363948</v>
      </c>
      <c r="R39" s="77">
        <f t="shared" si="4"/>
        <v>2363948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2363948</v>
      </c>
      <c r="X39" s="77">
        <f t="shared" si="4"/>
        <v>9966955</v>
      </c>
      <c r="Y39" s="77">
        <f t="shared" si="4"/>
        <v>-7603007</v>
      </c>
      <c r="Z39" s="212">
        <f>+IF(X39&lt;&gt;0,+(Y39/X39)*100,0)</f>
        <v>-76.28214434599133</v>
      </c>
      <c r="AA39" s="79">
        <f>SUM(AA37:AA38)</f>
        <v>13289273</v>
      </c>
    </row>
    <row r="40" spans="1:27" ht="12.75">
      <c r="A40" s="250" t="s">
        <v>167</v>
      </c>
      <c r="B40" s="251"/>
      <c r="C40" s="168">
        <f aca="true" t="shared" si="5" ref="C40:Y40">+C34+C39</f>
        <v>39073747</v>
      </c>
      <c r="D40" s="168">
        <f>+D34+D39</f>
        <v>0</v>
      </c>
      <c r="E40" s="72">
        <f t="shared" si="5"/>
        <v>46024515</v>
      </c>
      <c r="F40" s="73">
        <f t="shared" si="5"/>
        <v>46024515</v>
      </c>
      <c r="G40" s="73">
        <f t="shared" si="5"/>
        <v>44493355</v>
      </c>
      <c r="H40" s="73">
        <f t="shared" si="5"/>
        <v>43205082</v>
      </c>
      <c r="I40" s="73">
        <f t="shared" si="5"/>
        <v>49657923</v>
      </c>
      <c r="J40" s="73">
        <f t="shared" si="5"/>
        <v>49657923</v>
      </c>
      <c r="K40" s="73">
        <f t="shared" si="5"/>
        <v>36890387</v>
      </c>
      <c r="L40" s="73">
        <f t="shared" si="5"/>
        <v>46433547</v>
      </c>
      <c r="M40" s="73">
        <f t="shared" si="5"/>
        <v>53531185</v>
      </c>
      <c r="N40" s="73">
        <f t="shared" si="5"/>
        <v>53531185</v>
      </c>
      <c r="O40" s="73">
        <f t="shared" si="5"/>
        <v>53233260</v>
      </c>
      <c r="P40" s="73">
        <f t="shared" si="5"/>
        <v>48057898</v>
      </c>
      <c r="Q40" s="73">
        <f t="shared" si="5"/>
        <v>51218671</v>
      </c>
      <c r="R40" s="73">
        <f t="shared" si="5"/>
        <v>51218671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51218671</v>
      </c>
      <c r="X40" s="73">
        <f t="shared" si="5"/>
        <v>34518387</v>
      </c>
      <c r="Y40" s="73">
        <f t="shared" si="5"/>
        <v>16700284</v>
      </c>
      <c r="Z40" s="170">
        <f>+IF(X40&lt;&gt;0,+(Y40/X40)*100,0)</f>
        <v>48.38083540809714</v>
      </c>
      <c r="AA40" s="74">
        <f>+AA34+AA39</f>
        <v>46024515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322248234</v>
      </c>
      <c r="D42" s="257">
        <f>+D25-D40</f>
        <v>0</v>
      </c>
      <c r="E42" s="258">
        <f t="shared" si="6"/>
        <v>337433995</v>
      </c>
      <c r="F42" s="259">
        <f t="shared" si="6"/>
        <v>337433995</v>
      </c>
      <c r="G42" s="259">
        <f t="shared" si="6"/>
        <v>436813003</v>
      </c>
      <c r="H42" s="259">
        <f t="shared" si="6"/>
        <v>376780963</v>
      </c>
      <c r="I42" s="259">
        <f t="shared" si="6"/>
        <v>371435053</v>
      </c>
      <c r="J42" s="259">
        <f t="shared" si="6"/>
        <v>371435053</v>
      </c>
      <c r="K42" s="259">
        <f t="shared" si="6"/>
        <v>376468102</v>
      </c>
      <c r="L42" s="259">
        <f t="shared" si="6"/>
        <v>376165660</v>
      </c>
      <c r="M42" s="259">
        <f t="shared" si="6"/>
        <v>415004184</v>
      </c>
      <c r="N42" s="259">
        <f t="shared" si="6"/>
        <v>415004184</v>
      </c>
      <c r="O42" s="259">
        <f t="shared" si="6"/>
        <v>409625123</v>
      </c>
      <c r="P42" s="259">
        <f t="shared" si="6"/>
        <v>406499750</v>
      </c>
      <c r="Q42" s="259">
        <f t="shared" si="6"/>
        <v>430423540</v>
      </c>
      <c r="R42" s="259">
        <f t="shared" si="6"/>
        <v>430423540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430423540</v>
      </c>
      <c r="X42" s="259">
        <f t="shared" si="6"/>
        <v>253075496</v>
      </c>
      <c r="Y42" s="259">
        <f t="shared" si="6"/>
        <v>177348044</v>
      </c>
      <c r="Z42" s="260">
        <f>+IF(X42&lt;&gt;0,+(Y42/X42)*100,0)</f>
        <v>70.07712986957853</v>
      </c>
      <c r="AA42" s="261">
        <f>+AA25-AA40</f>
        <v>337433995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322248234</v>
      </c>
      <c r="D45" s="155"/>
      <c r="E45" s="59">
        <v>337433995</v>
      </c>
      <c r="F45" s="60">
        <v>337433995</v>
      </c>
      <c r="G45" s="60">
        <v>436813003</v>
      </c>
      <c r="H45" s="60">
        <v>376780963</v>
      </c>
      <c r="I45" s="60">
        <v>371435053</v>
      </c>
      <c r="J45" s="60">
        <v>371435053</v>
      </c>
      <c r="K45" s="60">
        <v>376468103</v>
      </c>
      <c r="L45" s="60">
        <v>376165660</v>
      </c>
      <c r="M45" s="60">
        <v>415004184</v>
      </c>
      <c r="N45" s="60">
        <v>415004184</v>
      </c>
      <c r="O45" s="60">
        <v>409625123</v>
      </c>
      <c r="P45" s="60">
        <v>406499750</v>
      </c>
      <c r="Q45" s="60">
        <v>430423540</v>
      </c>
      <c r="R45" s="60">
        <v>430423540</v>
      </c>
      <c r="S45" s="60"/>
      <c r="T45" s="60"/>
      <c r="U45" s="60"/>
      <c r="V45" s="60"/>
      <c r="W45" s="60">
        <v>430423540</v>
      </c>
      <c r="X45" s="60">
        <v>253075496</v>
      </c>
      <c r="Y45" s="60">
        <v>177348044</v>
      </c>
      <c r="Z45" s="139">
        <v>70.08</v>
      </c>
      <c r="AA45" s="62">
        <v>337433995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322248234</v>
      </c>
      <c r="D48" s="217">
        <f>SUM(D45:D47)</f>
        <v>0</v>
      </c>
      <c r="E48" s="264">
        <f t="shared" si="7"/>
        <v>337433995</v>
      </c>
      <c r="F48" s="219">
        <f t="shared" si="7"/>
        <v>337433995</v>
      </c>
      <c r="G48" s="219">
        <f t="shared" si="7"/>
        <v>436813003</v>
      </c>
      <c r="H48" s="219">
        <f t="shared" si="7"/>
        <v>376780963</v>
      </c>
      <c r="I48" s="219">
        <f t="shared" si="7"/>
        <v>371435053</v>
      </c>
      <c r="J48" s="219">
        <f t="shared" si="7"/>
        <v>371435053</v>
      </c>
      <c r="K48" s="219">
        <f t="shared" si="7"/>
        <v>376468103</v>
      </c>
      <c r="L48" s="219">
        <f t="shared" si="7"/>
        <v>376165660</v>
      </c>
      <c r="M48" s="219">
        <f t="shared" si="7"/>
        <v>415004184</v>
      </c>
      <c r="N48" s="219">
        <f t="shared" si="7"/>
        <v>415004184</v>
      </c>
      <c r="O48" s="219">
        <f t="shared" si="7"/>
        <v>409625123</v>
      </c>
      <c r="P48" s="219">
        <f t="shared" si="7"/>
        <v>406499750</v>
      </c>
      <c r="Q48" s="219">
        <f t="shared" si="7"/>
        <v>430423540</v>
      </c>
      <c r="R48" s="219">
        <f t="shared" si="7"/>
        <v>430423540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430423540</v>
      </c>
      <c r="X48" s="219">
        <f t="shared" si="7"/>
        <v>253075496</v>
      </c>
      <c r="Y48" s="219">
        <f t="shared" si="7"/>
        <v>177348044</v>
      </c>
      <c r="Z48" s="265">
        <f>+IF(X48&lt;&gt;0,+(Y48/X48)*100,0)</f>
        <v>70.07712986957853</v>
      </c>
      <c r="AA48" s="232">
        <f>SUM(AA45:AA47)</f>
        <v>337433995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15886231</v>
      </c>
      <c r="D6" s="155"/>
      <c r="E6" s="59">
        <v>20441748</v>
      </c>
      <c r="F6" s="60">
        <v>20441748</v>
      </c>
      <c r="G6" s="60">
        <v>491140</v>
      </c>
      <c r="H6" s="60">
        <v>538212</v>
      </c>
      <c r="I6" s="60">
        <v>4024586</v>
      </c>
      <c r="J6" s="60">
        <v>5053938</v>
      </c>
      <c r="K6" s="60">
        <v>465445</v>
      </c>
      <c r="L6" s="60">
        <v>617225</v>
      </c>
      <c r="M6" s="60">
        <v>820743</v>
      </c>
      <c r="N6" s="60">
        <v>1903413</v>
      </c>
      <c r="O6" s="60">
        <v>650478</v>
      </c>
      <c r="P6" s="60">
        <v>380099</v>
      </c>
      <c r="Q6" s="60">
        <v>851821</v>
      </c>
      <c r="R6" s="60">
        <v>1882398</v>
      </c>
      <c r="S6" s="60"/>
      <c r="T6" s="60"/>
      <c r="U6" s="60"/>
      <c r="V6" s="60"/>
      <c r="W6" s="60">
        <v>8839749</v>
      </c>
      <c r="X6" s="60">
        <v>15331311</v>
      </c>
      <c r="Y6" s="60">
        <v>-6491562</v>
      </c>
      <c r="Z6" s="140">
        <v>-42.34</v>
      </c>
      <c r="AA6" s="62">
        <v>20441748</v>
      </c>
    </row>
    <row r="7" spans="1:27" ht="12.75">
      <c r="A7" s="249" t="s">
        <v>32</v>
      </c>
      <c r="B7" s="182"/>
      <c r="C7" s="155">
        <v>1516102</v>
      </c>
      <c r="D7" s="155"/>
      <c r="E7" s="59">
        <v>2253276</v>
      </c>
      <c r="F7" s="60">
        <v>2253276</v>
      </c>
      <c r="G7" s="60">
        <v>73164</v>
      </c>
      <c r="H7" s="60">
        <v>177828</v>
      </c>
      <c r="I7" s="60">
        <v>143413</v>
      </c>
      <c r="J7" s="60">
        <v>394405</v>
      </c>
      <c r="K7" s="60">
        <v>41962</v>
      </c>
      <c r="L7" s="60">
        <v>155354</v>
      </c>
      <c r="M7" s="60">
        <v>136579</v>
      </c>
      <c r="N7" s="60">
        <v>333895</v>
      </c>
      <c r="O7" s="60">
        <v>170371</v>
      </c>
      <c r="P7" s="60">
        <v>63227</v>
      </c>
      <c r="Q7" s="60">
        <v>145756</v>
      </c>
      <c r="R7" s="60">
        <v>379354</v>
      </c>
      <c r="S7" s="60"/>
      <c r="T7" s="60"/>
      <c r="U7" s="60"/>
      <c r="V7" s="60"/>
      <c r="W7" s="60">
        <v>1107654</v>
      </c>
      <c r="X7" s="60">
        <v>1689957</v>
      </c>
      <c r="Y7" s="60">
        <v>-582303</v>
      </c>
      <c r="Z7" s="140">
        <v>-34.46</v>
      </c>
      <c r="AA7" s="62">
        <v>2253276</v>
      </c>
    </row>
    <row r="8" spans="1:27" ht="12.75">
      <c r="A8" s="249" t="s">
        <v>178</v>
      </c>
      <c r="B8" s="182"/>
      <c r="C8" s="155">
        <v>8342797</v>
      </c>
      <c r="D8" s="155"/>
      <c r="E8" s="59">
        <v>2796984</v>
      </c>
      <c r="F8" s="60">
        <v>2796984</v>
      </c>
      <c r="G8" s="60">
        <v>176964</v>
      </c>
      <c r="H8" s="60">
        <v>171682</v>
      </c>
      <c r="I8" s="60">
        <v>211579</v>
      </c>
      <c r="J8" s="60">
        <v>560225</v>
      </c>
      <c r="K8" s="60">
        <v>168782</v>
      </c>
      <c r="L8" s="60">
        <v>174880</v>
      </c>
      <c r="M8" s="60">
        <v>257195</v>
      </c>
      <c r="N8" s="60">
        <v>600857</v>
      </c>
      <c r="O8" s="60">
        <v>154921</v>
      </c>
      <c r="P8" s="60">
        <v>195634</v>
      </c>
      <c r="Q8" s="60">
        <v>192538</v>
      </c>
      <c r="R8" s="60">
        <v>543093</v>
      </c>
      <c r="S8" s="60"/>
      <c r="T8" s="60"/>
      <c r="U8" s="60"/>
      <c r="V8" s="60"/>
      <c r="W8" s="60">
        <v>1704175</v>
      </c>
      <c r="X8" s="60">
        <v>2097738</v>
      </c>
      <c r="Y8" s="60">
        <v>-393563</v>
      </c>
      <c r="Z8" s="140">
        <v>-18.76</v>
      </c>
      <c r="AA8" s="62">
        <v>2796984</v>
      </c>
    </row>
    <row r="9" spans="1:27" ht="12.75">
      <c r="A9" s="249" t="s">
        <v>179</v>
      </c>
      <c r="B9" s="182"/>
      <c r="C9" s="155">
        <v>141507800</v>
      </c>
      <c r="D9" s="155"/>
      <c r="E9" s="59">
        <v>141024000</v>
      </c>
      <c r="F9" s="60">
        <v>141024000</v>
      </c>
      <c r="G9" s="60">
        <v>56185000</v>
      </c>
      <c r="H9" s="60">
        <v>1825000</v>
      </c>
      <c r="I9" s="60"/>
      <c r="J9" s="60">
        <v>58010000</v>
      </c>
      <c r="K9" s="60"/>
      <c r="L9" s="60"/>
      <c r="M9" s="60">
        <v>46450000</v>
      </c>
      <c r="N9" s="60">
        <v>46450000</v>
      </c>
      <c r="O9" s="60"/>
      <c r="P9" s="60">
        <v>1001000</v>
      </c>
      <c r="Q9" s="60">
        <v>34046800</v>
      </c>
      <c r="R9" s="60">
        <v>35047800</v>
      </c>
      <c r="S9" s="60"/>
      <c r="T9" s="60"/>
      <c r="U9" s="60"/>
      <c r="V9" s="60"/>
      <c r="W9" s="60">
        <v>139507800</v>
      </c>
      <c r="X9" s="60">
        <v>141024000</v>
      </c>
      <c r="Y9" s="60">
        <v>-1516200</v>
      </c>
      <c r="Z9" s="140">
        <v>-1.08</v>
      </c>
      <c r="AA9" s="62">
        <v>141024000</v>
      </c>
    </row>
    <row r="10" spans="1:27" ht="12.75">
      <c r="A10" s="249" t="s">
        <v>180</v>
      </c>
      <c r="B10" s="182"/>
      <c r="C10" s="155">
        <v>51213000</v>
      </c>
      <c r="D10" s="155"/>
      <c r="E10" s="59">
        <v>56388999</v>
      </c>
      <c r="F10" s="60">
        <v>56388999</v>
      </c>
      <c r="G10" s="60">
        <v>14000000</v>
      </c>
      <c r="H10" s="60"/>
      <c r="I10" s="60"/>
      <c r="J10" s="60">
        <v>14000000</v>
      </c>
      <c r="K10" s="60"/>
      <c r="L10" s="60">
        <v>6000000</v>
      </c>
      <c r="M10" s="60">
        <v>21000000</v>
      </c>
      <c r="N10" s="60">
        <v>27000000</v>
      </c>
      <c r="O10" s="60"/>
      <c r="P10" s="60"/>
      <c r="Q10" s="60">
        <v>8689000</v>
      </c>
      <c r="R10" s="60">
        <v>8689000</v>
      </c>
      <c r="S10" s="60"/>
      <c r="T10" s="60"/>
      <c r="U10" s="60"/>
      <c r="V10" s="60"/>
      <c r="W10" s="60">
        <v>49689000</v>
      </c>
      <c r="X10" s="60">
        <v>53688999</v>
      </c>
      <c r="Y10" s="60">
        <v>-3999999</v>
      </c>
      <c r="Z10" s="140">
        <v>-7.45</v>
      </c>
      <c r="AA10" s="62">
        <v>56388999</v>
      </c>
    </row>
    <row r="11" spans="1:27" ht="12.75">
      <c r="A11" s="249" t="s">
        <v>181</v>
      </c>
      <c r="B11" s="182"/>
      <c r="C11" s="155">
        <v>4386401</v>
      </c>
      <c r="D11" s="155"/>
      <c r="E11" s="59">
        <v>5923440</v>
      </c>
      <c r="F11" s="60">
        <v>5923440</v>
      </c>
      <c r="G11" s="60">
        <v>421041</v>
      </c>
      <c r="H11" s="60">
        <v>482804</v>
      </c>
      <c r="I11" s="60">
        <v>425054</v>
      </c>
      <c r="J11" s="60">
        <v>1328899</v>
      </c>
      <c r="K11" s="60">
        <v>597518</v>
      </c>
      <c r="L11" s="60">
        <v>733411</v>
      </c>
      <c r="M11" s="60">
        <v>518027</v>
      </c>
      <c r="N11" s="60">
        <v>1848956</v>
      </c>
      <c r="O11" s="60">
        <v>571868</v>
      </c>
      <c r="P11" s="60">
        <v>685591</v>
      </c>
      <c r="Q11" s="60">
        <v>539461</v>
      </c>
      <c r="R11" s="60">
        <v>1796920</v>
      </c>
      <c r="S11" s="60"/>
      <c r="T11" s="60"/>
      <c r="U11" s="60"/>
      <c r="V11" s="60"/>
      <c r="W11" s="60">
        <v>4974775</v>
      </c>
      <c r="X11" s="60">
        <v>4442580</v>
      </c>
      <c r="Y11" s="60">
        <v>532195</v>
      </c>
      <c r="Z11" s="140">
        <v>11.98</v>
      </c>
      <c r="AA11" s="62">
        <v>5923440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-121994573</v>
      </c>
      <c r="D14" s="155"/>
      <c r="E14" s="59">
        <v>-172674732</v>
      </c>
      <c r="F14" s="60">
        <v>-172674732</v>
      </c>
      <c r="G14" s="60">
        <v>-18186507</v>
      </c>
      <c r="H14" s="60">
        <v>-13202243</v>
      </c>
      <c r="I14" s="60">
        <v>-12615604</v>
      </c>
      <c r="J14" s="60">
        <v>-44004354</v>
      </c>
      <c r="K14" s="60">
        <v>-8732732</v>
      </c>
      <c r="L14" s="60">
        <v>-11102668</v>
      </c>
      <c r="M14" s="60">
        <v>-19314014</v>
      </c>
      <c r="N14" s="60">
        <v>-39149414</v>
      </c>
      <c r="O14" s="60">
        <v>-10134796</v>
      </c>
      <c r="P14" s="60">
        <v>-13555121</v>
      </c>
      <c r="Q14" s="60">
        <v>-21881030</v>
      </c>
      <c r="R14" s="60">
        <v>-45570947</v>
      </c>
      <c r="S14" s="60"/>
      <c r="T14" s="60"/>
      <c r="U14" s="60"/>
      <c r="V14" s="60"/>
      <c r="W14" s="60">
        <v>-128724715</v>
      </c>
      <c r="X14" s="60">
        <v>-129506049</v>
      </c>
      <c r="Y14" s="60">
        <v>781334</v>
      </c>
      <c r="Z14" s="140">
        <v>-0.6</v>
      </c>
      <c r="AA14" s="62">
        <v>-172674732</v>
      </c>
    </row>
    <row r="15" spans="1:27" ht="12.75">
      <c r="A15" s="249" t="s">
        <v>40</v>
      </c>
      <c r="B15" s="182"/>
      <c r="C15" s="155">
        <v>-550302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-162060</v>
      </c>
      <c r="F16" s="60">
        <v>-162060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-121545</v>
      </c>
      <c r="Y16" s="60">
        <v>121545</v>
      </c>
      <c r="Z16" s="140">
        <v>-100</v>
      </c>
      <c r="AA16" s="62">
        <v>-162060</v>
      </c>
    </row>
    <row r="17" spans="1:27" ht="12.75">
      <c r="A17" s="250" t="s">
        <v>185</v>
      </c>
      <c r="B17" s="251"/>
      <c r="C17" s="168">
        <f aca="true" t="shared" si="0" ref="C17:Y17">SUM(C6:C16)</f>
        <v>100307456</v>
      </c>
      <c r="D17" s="168">
        <f t="shared" si="0"/>
        <v>0</v>
      </c>
      <c r="E17" s="72">
        <f t="shared" si="0"/>
        <v>55991655</v>
      </c>
      <c r="F17" s="73">
        <f t="shared" si="0"/>
        <v>55991655</v>
      </c>
      <c r="G17" s="73">
        <f t="shared" si="0"/>
        <v>53160802</v>
      </c>
      <c r="H17" s="73">
        <f t="shared" si="0"/>
        <v>-10006717</v>
      </c>
      <c r="I17" s="73">
        <f t="shared" si="0"/>
        <v>-7810972</v>
      </c>
      <c r="J17" s="73">
        <f t="shared" si="0"/>
        <v>35343113</v>
      </c>
      <c r="K17" s="73">
        <f t="shared" si="0"/>
        <v>-7459025</v>
      </c>
      <c r="L17" s="73">
        <f t="shared" si="0"/>
        <v>-3421798</v>
      </c>
      <c r="M17" s="73">
        <f t="shared" si="0"/>
        <v>49868530</v>
      </c>
      <c r="N17" s="73">
        <f t="shared" si="0"/>
        <v>38987707</v>
      </c>
      <c r="O17" s="73">
        <f t="shared" si="0"/>
        <v>-8587158</v>
      </c>
      <c r="P17" s="73">
        <f t="shared" si="0"/>
        <v>-11229570</v>
      </c>
      <c r="Q17" s="73">
        <f t="shared" si="0"/>
        <v>22584346</v>
      </c>
      <c r="R17" s="73">
        <f t="shared" si="0"/>
        <v>2767618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77098438</v>
      </c>
      <c r="X17" s="73">
        <f t="shared" si="0"/>
        <v>88646991</v>
      </c>
      <c r="Y17" s="73">
        <f t="shared" si="0"/>
        <v>-11548553</v>
      </c>
      <c r="Z17" s="170">
        <f>+IF(X17&lt;&gt;0,+(Y17/X17)*100,0)</f>
        <v>-13.027574731780799</v>
      </c>
      <c r="AA17" s="74">
        <f>SUM(AA6:AA16)</f>
        <v>55991655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-48950652</v>
      </c>
      <c r="D26" s="155"/>
      <c r="E26" s="59">
        <v>-78987996</v>
      </c>
      <c r="F26" s="60">
        <v>-78987996</v>
      </c>
      <c r="G26" s="60">
        <v>-5967379</v>
      </c>
      <c r="H26" s="60">
        <v>-1432168</v>
      </c>
      <c r="I26" s="60">
        <v>-785457</v>
      </c>
      <c r="J26" s="60">
        <v>-8185004</v>
      </c>
      <c r="K26" s="60">
        <v>-6291693</v>
      </c>
      <c r="L26" s="60">
        <v>-681176</v>
      </c>
      <c r="M26" s="60">
        <v>-9088344</v>
      </c>
      <c r="N26" s="60">
        <v>-16061213</v>
      </c>
      <c r="O26" s="60">
        <v>-446539</v>
      </c>
      <c r="P26" s="60">
        <v>-5122878</v>
      </c>
      <c r="Q26" s="60">
        <v>-483381</v>
      </c>
      <c r="R26" s="60">
        <v>-6052798</v>
      </c>
      <c r="S26" s="60"/>
      <c r="T26" s="60"/>
      <c r="U26" s="60"/>
      <c r="V26" s="60"/>
      <c r="W26" s="60">
        <v>-30299015</v>
      </c>
      <c r="X26" s="60">
        <v>-59240997</v>
      </c>
      <c r="Y26" s="60">
        <v>28941982</v>
      </c>
      <c r="Z26" s="140">
        <v>-48.85</v>
      </c>
      <c r="AA26" s="62">
        <v>-78987996</v>
      </c>
    </row>
    <row r="27" spans="1:27" ht="12.75">
      <c r="A27" s="250" t="s">
        <v>192</v>
      </c>
      <c r="B27" s="251"/>
      <c r="C27" s="168">
        <f aca="true" t="shared" si="1" ref="C27:Y27">SUM(C21:C26)</f>
        <v>-48950652</v>
      </c>
      <c r="D27" s="168">
        <f>SUM(D21:D26)</f>
        <v>0</v>
      </c>
      <c r="E27" s="72">
        <f t="shared" si="1"/>
        <v>-78987996</v>
      </c>
      <c r="F27" s="73">
        <f t="shared" si="1"/>
        <v>-78987996</v>
      </c>
      <c r="G27" s="73">
        <f t="shared" si="1"/>
        <v>-5967379</v>
      </c>
      <c r="H27" s="73">
        <f t="shared" si="1"/>
        <v>-1432168</v>
      </c>
      <c r="I27" s="73">
        <f t="shared" si="1"/>
        <v>-785457</v>
      </c>
      <c r="J27" s="73">
        <f t="shared" si="1"/>
        <v>-8185004</v>
      </c>
      <c r="K27" s="73">
        <f t="shared" si="1"/>
        <v>-6291693</v>
      </c>
      <c r="L27" s="73">
        <f t="shared" si="1"/>
        <v>-681176</v>
      </c>
      <c r="M27" s="73">
        <f t="shared" si="1"/>
        <v>-9088344</v>
      </c>
      <c r="N27" s="73">
        <f t="shared" si="1"/>
        <v>-16061213</v>
      </c>
      <c r="O27" s="73">
        <f t="shared" si="1"/>
        <v>-446539</v>
      </c>
      <c r="P27" s="73">
        <f t="shared" si="1"/>
        <v>-5122878</v>
      </c>
      <c r="Q27" s="73">
        <f t="shared" si="1"/>
        <v>-483381</v>
      </c>
      <c r="R27" s="73">
        <f t="shared" si="1"/>
        <v>-6052798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-30299015</v>
      </c>
      <c r="X27" s="73">
        <f t="shared" si="1"/>
        <v>-59240997</v>
      </c>
      <c r="Y27" s="73">
        <f t="shared" si="1"/>
        <v>28941982</v>
      </c>
      <c r="Z27" s="170">
        <f>+IF(X27&lt;&gt;0,+(Y27/X27)*100,0)</f>
        <v>-48.85465043743271</v>
      </c>
      <c r="AA27" s="74">
        <f>SUM(AA21:AA26)</f>
        <v>-78987996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762202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762202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52119006</v>
      </c>
      <c r="D38" s="153">
        <f>+D17+D27+D36</f>
        <v>0</v>
      </c>
      <c r="E38" s="99">
        <f t="shared" si="3"/>
        <v>-22996341</v>
      </c>
      <c r="F38" s="100">
        <f t="shared" si="3"/>
        <v>-22996341</v>
      </c>
      <c r="G38" s="100">
        <f t="shared" si="3"/>
        <v>47193423</v>
      </c>
      <c r="H38" s="100">
        <f t="shared" si="3"/>
        <v>-11438885</v>
      </c>
      <c r="I38" s="100">
        <f t="shared" si="3"/>
        <v>-8596429</v>
      </c>
      <c r="J38" s="100">
        <f t="shared" si="3"/>
        <v>27158109</v>
      </c>
      <c r="K38" s="100">
        <f t="shared" si="3"/>
        <v>-13750718</v>
      </c>
      <c r="L38" s="100">
        <f t="shared" si="3"/>
        <v>-4102974</v>
      </c>
      <c r="M38" s="100">
        <f t="shared" si="3"/>
        <v>40780186</v>
      </c>
      <c r="N38" s="100">
        <f t="shared" si="3"/>
        <v>22926494</v>
      </c>
      <c r="O38" s="100">
        <f t="shared" si="3"/>
        <v>-9033697</v>
      </c>
      <c r="P38" s="100">
        <f t="shared" si="3"/>
        <v>-16352448</v>
      </c>
      <c r="Q38" s="100">
        <f t="shared" si="3"/>
        <v>22100965</v>
      </c>
      <c r="R38" s="100">
        <f t="shared" si="3"/>
        <v>-3285180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46799423</v>
      </c>
      <c r="X38" s="100">
        <f t="shared" si="3"/>
        <v>29405994</v>
      </c>
      <c r="Y38" s="100">
        <f t="shared" si="3"/>
        <v>17393429</v>
      </c>
      <c r="Z38" s="137">
        <f>+IF(X38&lt;&gt;0,+(Y38/X38)*100,0)</f>
        <v>59.149263922178584</v>
      </c>
      <c r="AA38" s="102">
        <f>+AA17+AA27+AA36</f>
        <v>-22996341</v>
      </c>
    </row>
    <row r="39" spans="1:27" ht="12.75">
      <c r="A39" s="249" t="s">
        <v>200</v>
      </c>
      <c r="B39" s="182"/>
      <c r="C39" s="153">
        <v>22508057</v>
      </c>
      <c r="D39" s="153"/>
      <c r="E39" s="99">
        <v>38096825</v>
      </c>
      <c r="F39" s="100">
        <v>38096825</v>
      </c>
      <c r="G39" s="100">
        <v>74626992</v>
      </c>
      <c r="H39" s="100">
        <v>121820415</v>
      </c>
      <c r="I39" s="100">
        <v>110381530</v>
      </c>
      <c r="J39" s="100">
        <v>74626992</v>
      </c>
      <c r="K39" s="100">
        <v>101785101</v>
      </c>
      <c r="L39" s="100">
        <v>88034383</v>
      </c>
      <c r="M39" s="100">
        <v>83931409</v>
      </c>
      <c r="N39" s="100">
        <v>101785101</v>
      </c>
      <c r="O39" s="100">
        <v>124711595</v>
      </c>
      <c r="P39" s="100">
        <v>115677898</v>
      </c>
      <c r="Q39" s="100">
        <v>99325450</v>
      </c>
      <c r="R39" s="100">
        <v>124711595</v>
      </c>
      <c r="S39" s="100"/>
      <c r="T39" s="100"/>
      <c r="U39" s="100"/>
      <c r="V39" s="100"/>
      <c r="W39" s="100">
        <v>74626992</v>
      </c>
      <c r="X39" s="100">
        <v>38096825</v>
      </c>
      <c r="Y39" s="100">
        <v>36530167</v>
      </c>
      <c r="Z39" s="137">
        <v>95.89</v>
      </c>
      <c r="AA39" s="102">
        <v>38096825</v>
      </c>
    </row>
    <row r="40" spans="1:27" ht="12.75">
      <c r="A40" s="269" t="s">
        <v>201</v>
      </c>
      <c r="B40" s="256"/>
      <c r="C40" s="257">
        <v>74627063</v>
      </c>
      <c r="D40" s="257"/>
      <c r="E40" s="258">
        <v>15100482</v>
      </c>
      <c r="F40" s="259">
        <v>15100482</v>
      </c>
      <c r="G40" s="259">
        <v>121820415</v>
      </c>
      <c r="H40" s="259">
        <v>110381530</v>
      </c>
      <c r="I40" s="259">
        <v>101785101</v>
      </c>
      <c r="J40" s="259">
        <v>101785101</v>
      </c>
      <c r="K40" s="259">
        <v>88034383</v>
      </c>
      <c r="L40" s="259">
        <v>83931409</v>
      </c>
      <c r="M40" s="259">
        <v>124711595</v>
      </c>
      <c r="N40" s="259">
        <v>124711595</v>
      </c>
      <c r="O40" s="259">
        <v>115677898</v>
      </c>
      <c r="P40" s="259">
        <v>99325450</v>
      </c>
      <c r="Q40" s="259">
        <v>121426415</v>
      </c>
      <c r="R40" s="259">
        <v>121426415</v>
      </c>
      <c r="S40" s="259"/>
      <c r="T40" s="259"/>
      <c r="U40" s="259"/>
      <c r="V40" s="259"/>
      <c r="W40" s="259">
        <v>121426415</v>
      </c>
      <c r="X40" s="259">
        <v>67502817</v>
      </c>
      <c r="Y40" s="259">
        <v>53923598</v>
      </c>
      <c r="Z40" s="260">
        <v>79.88</v>
      </c>
      <c r="AA40" s="261">
        <v>15100482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48404033</v>
      </c>
      <c r="D5" s="200">
        <f t="shared" si="0"/>
        <v>0</v>
      </c>
      <c r="E5" s="106">
        <f t="shared" si="0"/>
        <v>78988000</v>
      </c>
      <c r="F5" s="106">
        <f t="shared" si="0"/>
        <v>78988000</v>
      </c>
      <c r="G5" s="106">
        <f t="shared" si="0"/>
        <v>398724</v>
      </c>
      <c r="H5" s="106">
        <f t="shared" si="0"/>
        <v>2643481</v>
      </c>
      <c r="I5" s="106">
        <f t="shared" si="0"/>
        <v>0</v>
      </c>
      <c r="J5" s="106">
        <f t="shared" si="0"/>
        <v>3042205</v>
      </c>
      <c r="K5" s="106">
        <f t="shared" si="0"/>
        <v>5186656</v>
      </c>
      <c r="L5" s="106">
        <f t="shared" si="0"/>
        <v>7754363</v>
      </c>
      <c r="M5" s="106">
        <f t="shared" si="0"/>
        <v>4115285</v>
      </c>
      <c r="N5" s="106">
        <f t="shared" si="0"/>
        <v>17056304</v>
      </c>
      <c r="O5" s="106">
        <f t="shared" si="0"/>
        <v>749111</v>
      </c>
      <c r="P5" s="106">
        <f t="shared" si="0"/>
        <v>0</v>
      </c>
      <c r="Q5" s="106">
        <f t="shared" si="0"/>
        <v>2610961</v>
      </c>
      <c r="R5" s="106">
        <f t="shared" si="0"/>
        <v>3360072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23458581</v>
      </c>
      <c r="X5" s="106">
        <f t="shared" si="0"/>
        <v>59241000</v>
      </c>
      <c r="Y5" s="106">
        <f t="shared" si="0"/>
        <v>-35782419</v>
      </c>
      <c r="Z5" s="201">
        <f>+IF(X5&lt;&gt;0,+(Y5/X5)*100,0)</f>
        <v>-60.401443257203624</v>
      </c>
      <c r="AA5" s="199">
        <f>SUM(AA11:AA18)</f>
        <v>78988000</v>
      </c>
    </row>
    <row r="6" spans="1:27" ht="12.75">
      <c r="A6" s="291" t="s">
        <v>205</v>
      </c>
      <c r="B6" s="142"/>
      <c r="C6" s="62"/>
      <c r="D6" s="156"/>
      <c r="E6" s="60">
        <v>7000000</v>
      </c>
      <c r="F6" s="60">
        <v>7000000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308367</v>
      </c>
      <c r="R6" s="60">
        <v>308367</v>
      </c>
      <c r="S6" s="60"/>
      <c r="T6" s="60"/>
      <c r="U6" s="60"/>
      <c r="V6" s="60"/>
      <c r="W6" s="60">
        <v>308367</v>
      </c>
      <c r="X6" s="60">
        <v>5250000</v>
      </c>
      <c r="Y6" s="60">
        <v>-4941633</v>
      </c>
      <c r="Z6" s="140">
        <v>-94.13</v>
      </c>
      <c r="AA6" s="155">
        <v>7000000</v>
      </c>
    </row>
    <row r="7" spans="1:27" ht="12.75">
      <c r="A7" s="291" t="s">
        <v>206</v>
      </c>
      <c r="B7" s="142"/>
      <c r="C7" s="62"/>
      <c r="D7" s="156"/>
      <c r="E7" s="60">
        <v>18000000</v>
      </c>
      <c r="F7" s="60">
        <v>18000000</v>
      </c>
      <c r="G7" s="60"/>
      <c r="H7" s="60">
        <v>1256288</v>
      </c>
      <c r="I7" s="60"/>
      <c r="J7" s="60">
        <v>1256288</v>
      </c>
      <c r="K7" s="60">
        <v>4450510</v>
      </c>
      <c r="L7" s="60">
        <v>4949505</v>
      </c>
      <c r="M7" s="60"/>
      <c r="N7" s="60">
        <v>9400015</v>
      </c>
      <c r="O7" s="60"/>
      <c r="P7" s="60"/>
      <c r="Q7" s="60">
        <v>90000</v>
      </c>
      <c r="R7" s="60">
        <v>90000</v>
      </c>
      <c r="S7" s="60"/>
      <c r="T7" s="60"/>
      <c r="U7" s="60"/>
      <c r="V7" s="60"/>
      <c r="W7" s="60">
        <v>10746303</v>
      </c>
      <c r="X7" s="60">
        <v>13500000</v>
      </c>
      <c r="Y7" s="60">
        <v>-2753697</v>
      </c>
      <c r="Z7" s="140">
        <v>-20.4</v>
      </c>
      <c r="AA7" s="155">
        <v>18000000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47733715</v>
      </c>
      <c r="D10" s="156"/>
      <c r="E10" s="60">
        <v>3689000</v>
      </c>
      <c r="F10" s="60">
        <v>3689000</v>
      </c>
      <c r="G10" s="60"/>
      <c r="H10" s="60"/>
      <c r="I10" s="60"/>
      <c r="J10" s="60"/>
      <c r="K10" s="60">
        <v>71640</v>
      </c>
      <c r="L10" s="60">
        <v>83932</v>
      </c>
      <c r="M10" s="60">
        <v>22024</v>
      </c>
      <c r="N10" s="60">
        <v>177596</v>
      </c>
      <c r="O10" s="60"/>
      <c r="P10" s="60"/>
      <c r="Q10" s="60"/>
      <c r="R10" s="60"/>
      <c r="S10" s="60"/>
      <c r="T10" s="60"/>
      <c r="U10" s="60"/>
      <c r="V10" s="60"/>
      <c r="W10" s="60">
        <v>177596</v>
      </c>
      <c r="X10" s="60">
        <v>2766750</v>
      </c>
      <c r="Y10" s="60">
        <v>-2589154</v>
      </c>
      <c r="Z10" s="140">
        <v>-93.58</v>
      </c>
      <c r="AA10" s="155">
        <v>3689000</v>
      </c>
    </row>
    <row r="11" spans="1:27" ht="12.75">
      <c r="A11" s="292" t="s">
        <v>210</v>
      </c>
      <c r="B11" s="142"/>
      <c r="C11" s="293">
        <f aca="true" t="shared" si="1" ref="C11:Y11">SUM(C6:C10)</f>
        <v>47733715</v>
      </c>
      <c r="D11" s="294">
        <f t="shared" si="1"/>
        <v>0</v>
      </c>
      <c r="E11" s="295">
        <f t="shared" si="1"/>
        <v>28689000</v>
      </c>
      <c r="F11" s="295">
        <f t="shared" si="1"/>
        <v>28689000</v>
      </c>
      <c r="G11" s="295">
        <f t="shared" si="1"/>
        <v>0</v>
      </c>
      <c r="H11" s="295">
        <f t="shared" si="1"/>
        <v>1256288</v>
      </c>
      <c r="I11" s="295">
        <f t="shared" si="1"/>
        <v>0</v>
      </c>
      <c r="J11" s="295">
        <f t="shared" si="1"/>
        <v>1256288</v>
      </c>
      <c r="K11" s="295">
        <f t="shared" si="1"/>
        <v>4522150</v>
      </c>
      <c r="L11" s="295">
        <f t="shared" si="1"/>
        <v>5033437</v>
      </c>
      <c r="M11" s="295">
        <f t="shared" si="1"/>
        <v>22024</v>
      </c>
      <c r="N11" s="295">
        <f t="shared" si="1"/>
        <v>9577611</v>
      </c>
      <c r="O11" s="295">
        <f t="shared" si="1"/>
        <v>0</v>
      </c>
      <c r="P11" s="295">
        <f t="shared" si="1"/>
        <v>0</v>
      </c>
      <c r="Q11" s="295">
        <f t="shared" si="1"/>
        <v>398367</v>
      </c>
      <c r="R11" s="295">
        <f t="shared" si="1"/>
        <v>398367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11232266</v>
      </c>
      <c r="X11" s="295">
        <f t="shared" si="1"/>
        <v>21516750</v>
      </c>
      <c r="Y11" s="295">
        <f t="shared" si="1"/>
        <v>-10284484</v>
      </c>
      <c r="Z11" s="296">
        <f>+IF(X11&lt;&gt;0,+(Y11/X11)*100,0)</f>
        <v>-47.79757165928869</v>
      </c>
      <c r="AA11" s="297">
        <f>SUM(AA6:AA10)</f>
        <v>28689000</v>
      </c>
    </row>
    <row r="12" spans="1:27" ht="12.75">
      <c r="A12" s="298" t="s">
        <v>211</v>
      </c>
      <c r="B12" s="136"/>
      <c r="C12" s="62"/>
      <c r="D12" s="156"/>
      <c r="E12" s="60">
        <v>35211000</v>
      </c>
      <c r="F12" s="60">
        <v>35211000</v>
      </c>
      <c r="G12" s="60">
        <v>398724</v>
      </c>
      <c r="H12" s="60">
        <v>1361601</v>
      </c>
      <c r="I12" s="60"/>
      <c r="J12" s="60">
        <v>1760325</v>
      </c>
      <c r="K12" s="60">
        <v>664506</v>
      </c>
      <c r="L12" s="60">
        <v>794083</v>
      </c>
      <c r="M12" s="60">
        <v>4065884</v>
      </c>
      <c r="N12" s="60">
        <v>5524473</v>
      </c>
      <c r="O12" s="60"/>
      <c r="P12" s="60"/>
      <c r="Q12" s="60">
        <v>1779823</v>
      </c>
      <c r="R12" s="60">
        <v>1779823</v>
      </c>
      <c r="S12" s="60"/>
      <c r="T12" s="60"/>
      <c r="U12" s="60"/>
      <c r="V12" s="60"/>
      <c r="W12" s="60">
        <v>9064621</v>
      </c>
      <c r="X12" s="60">
        <v>26408250</v>
      </c>
      <c r="Y12" s="60">
        <v>-17343629</v>
      </c>
      <c r="Z12" s="140">
        <v>-65.68</v>
      </c>
      <c r="AA12" s="155">
        <v>35211000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670318</v>
      </c>
      <c r="D15" s="156"/>
      <c r="E15" s="60">
        <v>15088000</v>
      </c>
      <c r="F15" s="60">
        <v>15088000</v>
      </c>
      <c r="G15" s="60"/>
      <c r="H15" s="60">
        <v>25592</v>
      </c>
      <c r="I15" s="60"/>
      <c r="J15" s="60">
        <v>25592</v>
      </c>
      <c r="K15" s="60"/>
      <c r="L15" s="60">
        <v>929277</v>
      </c>
      <c r="M15" s="60">
        <v>27377</v>
      </c>
      <c r="N15" s="60">
        <v>956654</v>
      </c>
      <c r="O15" s="60">
        <v>749111</v>
      </c>
      <c r="P15" s="60"/>
      <c r="Q15" s="60">
        <v>432771</v>
      </c>
      <c r="R15" s="60">
        <v>1181882</v>
      </c>
      <c r="S15" s="60"/>
      <c r="T15" s="60"/>
      <c r="U15" s="60"/>
      <c r="V15" s="60"/>
      <c r="W15" s="60">
        <v>2164128</v>
      </c>
      <c r="X15" s="60">
        <v>11316000</v>
      </c>
      <c r="Y15" s="60">
        <v>-9151872</v>
      </c>
      <c r="Z15" s="140">
        <v>-80.88</v>
      </c>
      <c r="AA15" s="155">
        <v>15088000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>
        <v>997566</v>
      </c>
      <c r="M18" s="82"/>
      <c r="N18" s="82">
        <v>997566</v>
      </c>
      <c r="O18" s="82"/>
      <c r="P18" s="82"/>
      <c r="Q18" s="82"/>
      <c r="R18" s="82"/>
      <c r="S18" s="82"/>
      <c r="T18" s="82"/>
      <c r="U18" s="82"/>
      <c r="V18" s="82"/>
      <c r="W18" s="82">
        <v>997566</v>
      </c>
      <c r="X18" s="82"/>
      <c r="Y18" s="82">
        <v>997566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7000000</v>
      </c>
      <c r="F36" s="60">
        <f t="shared" si="4"/>
        <v>7000000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308367</v>
      </c>
      <c r="R36" s="60">
        <f t="shared" si="4"/>
        <v>308367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308367</v>
      </c>
      <c r="X36" s="60">
        <f t="shared" si="4"/>
        <v>5250000</v>
      </c>
      <c r="Y36" s="60">
        <f t="shared" si="4"/>
        <v>-4941633</v>
      </c>
      <c r="Z36" s="140">
        <f aca="true" t="shared" si="5" ref="Z36:Z49">+IF(X36&lt;&gt;0,+(Y36/X36)*100,0)</f>
        <v>-94.12634285714286</v>
      </c>
      <c r="AA36" s="155">
        <f>AA6+AA21</f>
        <v>7000000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18000000</v>
      </c>
      <c r="F37" s="60">
        <f t="shared" si="4"/>
        <v>18000000</v>
      </c>
      <c r="G37" s="60">
        <f t="shared" si="4"/>
        <v>0</v>
      </c>
      <c r="H37" s="60">
        <f t="shared" si="4"/>
        <v>1256288</v>
      </c>
      <c r="I37" s="60">
        <f t="shared" si="4"/>
        <v>0</v>
      </c>
      <c r="J37" s="60">
        <f t="shared" si="4"/>
        <v>1256288</v>
      </c>
      <c r="K37" s="60">
        <f t="shared" si="4"/>
        <v>4450510</v>
      </c>
      <c r="L37" s="60">
        <f t="shared" si="4"/>
        <v>4949505</v>
      </c>
      <c r="M37" s="60">
        <f t="shared" si="4"/>
        <v>0</v>
      </c>
      <c r="N37" s="60">
        <f t="shared" si="4"/>
        <v>9400015</v>
      </c>
      <c r="O37" s="60">
        <f t="shared" si="4"/>
        <v>0</v>
      </c>
      <c r="P37" s="60">
        <f t="shared" si="4"/>
        <v>0</v>
      </c>
      <c r="Q37" s="60">
        <f t="shared" si="4"/>
        <v>90000</v>
      </c>
      <c r="R37" s="60">
        <f t="shared" si="4"/>
        <v>90000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10746303</v>
      </c>
      <c r="X37" s="60">
        <f t="shared" si="4"/>
        <v>13500000</v>
      </c>
      <c r="Y37" s="60">
        <f t="shared" si="4"/>
        <v>-2753697</v>
      </c>
      <c r="Z37" s="140">
        <f t="shared" si="5"/>
        <v>-20.397755555555555</v>
      </c>
      <c r="AA37" s="155">
        <f>AA7+AA22</f>
        <v>18000000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47733715</v>
      </c>
      <c r="D40" s="156">
        <f t="shared" si="4"/>
        <v>0</v>
      </c>
      <c r="E40" s="60">
        <f t="shared" si="4"/>
        <v>3689000</v>
      </c>
      <c r="F40" s="60">
        <f t="shared" si="4"/>
        <v>3689000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71640</v>
      </c>
      <c r="L40" s="60">
        <f t="shared" si="4"/>
        <v>83932</v>
      </c>
      <c r="M40" s="60">
        <f t="shared" si="4"/>
        <v>22024</v>
      </c>
      <c r="N40" s="60">
        <f t="shared" si="4"/>
        <v>177596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177596</v>
      </c>
      <c r="X40" s="60">
        <f t="shared" si="4"/>
        <v>2766750</v>
      </c>
      <c r="Y40" s="60">
        <f t="shared" si="4"/>
        <v>-2589154</v>
      </c>
      <c r="Z40" s="140">
        <f t="shared" si="5"/>
        <v>-93.58106081142135</v>
      </c>
      <c r="AA40" s="155">
        <f>AA10+AA25</f>
        <v>3689000</v>
      </c>
    </row>
    <row r="41" spans="1:27" ht="12.75">
      <c r="A41" s="292" t="s">
        <v>210</v>
      </c>
      <c r="B41" s="142"/>
      <c r="C41" s="293">
        <f aca="true" t="shared" si="6" ref="C41:Y41">SUM(C36:C40)</f>
        <v>47733715</v>
      </c>
      <c r="D41" s="294">
        <f t="shared" si="6"/>
        <v>0</v>
      </c>
      <c r="E41" s="295">
        <f t="shared" si="6"/>
        <v>28689000</v>
      </c>
      <c r="F41" s="295">
        <f t="shared" si="6"/>
        <v>28689000</v>
      </c>
      <c r="G41" s="295">
        <f t="shared" si="6"/>
        <v>0</v>
      </c>
      <c r="H41" s="295">
        <f t="shared" si="6"/>
        <v>1256288</v>
      </c>
      <c r="I41" s="295">
        <f t="shared" si="6"/>
        <v>0</v>
      </c>
      <c r="J41" s="295">
        <f t="shared" si="6"/>
        <v>1256288</v>
      </c>
      <c r="K41" s="295">
        <f t="shared" si="6"/>
        <v>4522150</v>
      </c>
      <c r="L41" s="295">
        <f t="shared" si="6"/>
        <v>5033437</v>
      </c>
      <c r="M41" s="295">
        <f t="shared" si="6"/>
        <v>22024</v>
      </c>
      <c r="N41" s="295">
        <f t="shared" si="6"/>
        <v>9577611</v>
      </c>
      <c r="O41" s="295">
        <f t="shared" si="6"/>
        <v>0</v>
      </c>
      <c r="P41" s="295">
        <f t="shared" si="6"/>
        <v>0</v>
      </c>
      <c r="Q41" s="295">
        <f t="shared" si="6"/>
        <v>398367</v>
      </c>
      <c r="R41" s="295">
        <f t="shared" si="6"/>
        <v>398367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11232266</v>
      </c>
      <c r="X41" s="295">
        <f t="shared" si="6"/>
        <v>21516750</v>
      </c>
      <c r="Y41" s="295">
        <f t="shared" si="6"/>
        <v>-10284484</v>
      </c>
      <c r="Z41" s="296">
        <f t="shared" si="5"/>
        <v>-47.79757165928869</v>
      </c>
      <c r="AA41" s="297">
        <f>SUM(AA36:AA40)</f>
        <v>28689000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35211000</v>
      </c>
      <c r="F42" s="54">
        <f t="shared" si="7"/>
        <v>35211000</v>
      </c>
      <c r="G42" s="54">
        <f t="shared" si="7"/>
        <v>398724</v>
      </c>
      <c r="H42" s="54">
        <f t="shared" si="7"/>
        <v>1361601</v>
      </c>
      <c r="I42" s="54">
        <f t="shared" si="7"/>
        <v>0</v>
      </c>
      <c r="J42" s="54">
        <f t="shared" si="7"/>
        <v>1760325</v>
      </c>
      <c r="K42" s="54">
        <f t="shared" si="7"/>
        <v>664506</v>
      </c>
      <c r="L42" s="54">
        <f t="shared" si="7"/>
        <v>794083</v>
      </c>
      <c r="M42" s="54">
        <f t="shared" si="7"/>
        <v>4065884</v>
      </c>
      <c r="N42" s="54">
        <f t="shared" si="7"/>
        <v>5524473</v>
      </c>
      <c r="O42" s="54">
        <f t="shared" si="7"/>
        <v>0</v>
      </c>
      <c r="P42" s="54">
        <f t="shared" si="7"/>
        <v>0</v>
      </c>
      <c r="Q42" s="54">
        <f t="shared" si="7"/>
        <v>1779823</v>
      </c>
      <c r="R42" s="54">
        <f t="shared" si="7"/>
        <v>1779823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9064621</v>
      </c>
      <c r="X42" s="54">
        <f t="shared" si="7"/>
        <v>26408250</v>
      </c>
      <c r="Y42" s="54">
        <f t="shared" si="7"/>
        <v>-17343629</v>
      </c>
      <c r="Z42" s="184">
        <f t="shared" si="5"/>
        <v>-65.6750409436445</v>
      </c>
      <c r="AA42" s="130">
        <f aca="true" t="shared" si="8" ref="AA42:AA48">AA12+AA27</f>
        <v>35211000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670318</v>
      </c>
      <c r="D45" s="129">
        <f t="shared" si="7"/>
        <v>0</v>
      </c>
      <c r="E45" s="54">
        <f t="shared" si="7"/>
        <v>15088000</v>
      </c>
      <c r="F45" s="54">
        <f t="shared" si="7"/>
        <v>15088000</v>
      </c>
      <c r="G45" s="54">
        <f t="shared" si="7"/>
        <v>0</v>
      </c>
      <c r="H45" s="54">
        <f t="shared" si="7"/>
        <v>25592</v>
      </c>
      <c r="I45" s="54">
        <f t="shared" si="7"/>
        <v>0</v>
      </c>
      <c r="J45" s="54">
        <f t="shared" si="7"/>
        <v>25592</v>
      </c>
      <c r="K45" s="54">
        <f t="shared" si="7"/>
        <v>0</v>
      </c>
      <c r="L45" s="54">
        <f t="shared" si="7"/>
        <v>929277</v>
      </c>
      <c r="M45" s="54">
        <f t="shared" si="7"/>
        <v>27377</v>
      </c>
      <c r="N45" s="54">
        <f t="shared" si="7"/>
        <v>956654</v>
      </c>
      <c r="O45" s="54">
        <f t="shared" si="7"/>
        <v>749111</v>
      </c>
      <c r="P45" s="54">
        <f t="shared" si="7"/>
        <v>0</v>
      </c>
      <c r="Q45" s="54">
        <f t="shared" si="7"/>
        <v>432771</v>
      </c>
      <c r="R45" s="54">
        <f t="shared" si="7"/>
        <v>1181882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2164128</v>
      </c>
      <c r="X45" s="54">
        <f t="shared" si="7"/>
        <v>11316000</v>
      </c>
      <c r="Y45" s="54">
        <f t="shared" si="7"/>
        <v>-9151872</v>
      </c>
      <c r="Z45" s="184">
        <f t="shared" si="5"/>
        <v>-80.87550371155885</v>
      </c>
      <c r="AA45" s="130">
        <f t="shared" si="8"/>
        <v>15088000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997566</v>
      </c>
      <c r="M48" s="54">
        <f t="shared" si="7"/>
        <v>0</v>
      </c>
      <c r="N48" s="54">
        <f t="shared" si="7"/>
        <v>997566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997566</v>
      </c>
      <c r="X48" s="54">
        <f t="shared" si="7"/>
        <v>0</v>
      </c>
      <c r="Y48" s="54">
        <f t="shared" si="7"/>
        <v>997566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48404033</v>
      </c>
      <c r="D49" s="218">
        <f t="shared" si="9"/>
        <v>0</v>
      </c>
      <c r="E49" s="220">
        <f t="shared" si="9"/>
        <v>78988000</v>
      </c>
      <c r="F49" s="220">
        <f t="shared" si="9"/>
        <v>78988000</v>
      </c>
      <c r="G49" s="220">
        <f t="shared" si="9"/>
        <v>398724</v>
      </c>
      <c r="H49" s="220">
        <f t="shared" si="9"/>
        <v>2643481</v>
      </c>
      <c r="I49" s="220">
        <f t="shared" si="9"/>
        <v>0</v>
      </c>
      <c r="J49" s="220">
        <f t="shared" si="9"/>
        <v>3042205</v>
      </c>
      <c r="K49" s="220">
        <f t="shared" si="9"/>
        <v>5186656</v>
      </c>
      <c r="L49" s="220">
        <f t="shared" si="9"/>
        <v>7754363</v>
      </c>
      <c r="M49" s="220">
        <f t="shared" si="9"/>
        <v>4115285</v>
      </c>
      <c r="N49" s="220">
        <f t="shared" si="9"/>
        <v>17056304</v>
      </c>
      <c r="O49" s="220">
        <f t="shared" si="9"/>
        <v>749111</v>
      </c>
      <c r="P49" s="220">
        <f t="shared" si="9"/>
        <v>0</v>
      </c>
      <c r="Q49" s="220">
        <f t="shared" si="9"/>
        <v>2610961</v>
      </c>
      <c r="R49" s="220">
        <f t="shared" si="9"/>
        <v>3360072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23458581</v>
      </c>
      <c r="X49" s="220">
        <f t="shared" si="9"/>
        <v>59241000</v>
      </c>
      <c r="Y49" s="220">
        <f t="shared" si="9"/>
        <v>-35782419</v>
      </c>
      <c r="Z49" s="221">
        <f t="shared" si="5"/>
        <v>-60.401443257203624</v>
      </c>
      <c r="AA49" s="222">
        <f>SUM(AA41:AA48)</f>
        <v>78988000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257826</v>
      </c>
      <c r="L51" s="54">
        <f t="shared" si="10"/>
        <v>1379561</v>
      </c>
      <c r="M51" s="54">
        <f t="shared" si="10"/>
        <v>159234</v>
      </c>
      <c r="N51" s="54">
        <f t="shared" si="10"/>
        <v>1796621</v>
      </c>
      <c r="O51" s="54">
        <f t="shared" si="10"/>
        <v>374227</v>
      </c>
      <c r="P51" s="54">
        <f t="shared" si="10"/>
        <v>0</v>
      </c>
      <c r="Q51" s="54">
        <f t="shared" si="10"/>
        <v>375588</v>
      </c>
      <c r="R51" s="54">
        <f t="shared" si="10"/>
        <v>749815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2546436</v>
      </c>
      <c r="X51" s="54">
        <f t="shared" si="10"/>
        <v>0</v>
      </c>
      <c r="Y51" s="54">
        <f t="shared" si="10"/>
        <v>2546436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>
        <v>200650</v>
      </c>
      <c r="M52" s="60"/>
      <c r="N52" s="60">
        <v>200650</v>
      </c>
      <c r="O52" s="60"/>
      <c r="P52" s="60"/>
      <c r="Q52" s="60">
        <v>82834</v>
      </c>
      <c r="R52" s="60">
        <v>82834</v>
      </c>
      <c r="S52" s="60"/>
      <c r="T52" s="60"/>
      <c r="U52" s="60"/>
      <c r="V52" s="60"/>
      <c r="W52" s="60">
        <v>283484</v>
      </c>
      <c r="X52" s="60"/>
      <c r="Y52" s="60">
        <v>283484</v>
      </c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>
        <v>105848</v>
      </c>
      <c r="M53" s="60"/>
      <c r="N53" s="60">
        <v>105848</v>
      </c>
      <c r="O53" s="60"/>
      <c r="P53" s="60"/>
      <c r="Q53" s="60">
        <v>29805</v>
      </c>
      <c r="R53" s="60">
        <v>29805</v>
      </c>
      <c r="S53" s="60"/>
      <c r="T53" s="60"/>
      <c r="U53" s="60"/>
      <c r="V53" s="60"/>
      <c r="W53" s="60">
        <v>135653</v>
      </c>
      <c r="X53" s="60"/>
      <c r="Y53" s="60">
        <v>135653</v>
      </c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306498</v>
      </c>
      <c r="M57" s="295">
        <f t="shared" si="11"/>
        <v>0</v>
      </c>
      <c r="N57" s="295">
        <f t="shared" si="11"/>
        <v>306498</v>
      </c>
      <c r="O57" s="295">
        <f t="shared" si="11"/>
        <v>0</v>
      </c>
      <c r="P57" s="295">
        <f t="shared" si="11"/>
        <v>0</v>
      </c>
      <c r="Q57" s="295">
        <f t="shared" si="11"/>
        <v>112639</v>
      </c>
      <c r="R57" s="295">
        <f t="shared" si="11"/>
        <v>112639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419137</v>
      </c>
      <c r="X57" s="295">
        <f t="shared" si="11"/>
        <v>0</v>
      </c>
      <c r="Y57" s="295">
        <f t="shared" si="11"/>
        <v>419137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>
        <v>90149</v>
      </c>
      <c r="L58" s="60">
        <v>880609</v>
      </c>
      <c r="M58" s="60">
        <v>10900</v>
      </c>
      <c r="N58" s="60">
        <v>981658</v>
      </c>
      <c r="O58" s="60"/>
      <c r="P58" s="60"/>
      <c r="Q58" s="60">
        <v>83900</v>
      </c>
      <c r="R58" s="60">
        <v>83900</v>
      </c>
      <c r="S58" s="60"/>
      <c r="T58" s="60"/>
      <c r="U58" s="60"/>
      <c r="V58" s="60"/>
      <c r="W58" s="60">
        <v>1065558</v>
      </c>
      <c r="X58" s="60"/>
      <c r="Y58" s="60">
        <v>1065558</v>
      </c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>
        <v>167677</v>
      </c>
      <c r="L61" s="60">
        <v>192454</v>
      </c>
      <c r="M61" s="60">
        <v>148334</v>
      </c>
      <c r="N61" s="60">
        <v>508465</v>
      </c>
      <c r="O61" s="60">
        <v>374227</v>
      </c>
      <c r="P61" s="60"/>
      <c r="Q61" s="60">
        <v>179049</v>
      </c>
      <c r="R61" s="60">
        <v>553276</v>
      </c>
      <c r="S61" s="60"/>
      <c r="T61" s="60"/>
      <c r="U61" s="60"/>
      <c r="V61" s="60"/>
      <c r="W61" s="60">
        <v>1061741</v>
      </c>
      <c r="X61" s="60"/>
      <c r="Y61" s="60">
        <v>1061741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11684018</v>
      </c>
      <c r="F68" s="60"/>
      <c r="G68" s="60">
        <v>121110</v>
      </c>
      <c r="H68" s="60">
        <v>450312</v>
      </c>
      <c r="I68" s="60">
        <v>428615</v>
      </c>
      <c r="J68" s="60">
        <v>1000037</v>
      </c>
      <c r="K68" s="60">
        <v>257825</v>
      </c>
      <c r="L68" s="60">
        <v>1379567</v>
      </c>
      <c r="M68" s="60">
        <v>189114</v>
      </c>
      <c r="N68" s="60">
        <v>1826506</v>
      </c>
      <c r="O68" s="60">
        <v>374227</v>
      </c>
      <c r="P68" s="60">
        <v>645715</v>
      </c>
      <c r="Q68" s="60">
        <v>375588</v>
      </c>
      <c r="R68" s="60">
        <v>1395530</v>
      </c>
      <c r="S68" s="60"/>
      <c r="T68" s="60"/>
      <c r="U68" s="60"/>
      <c r="V68" s="60"/>
      <c r="W68" s="60">
        <v>4222073</v>
      </c>
      <c r="X68" s="60"/>
      <c r="Y68" s="60">
        <v>4222073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11684018</v>
      </c>
      <c r="F69" s="220">
        <f t="shared" si="12"/>
        <v>0</v>
      </c>
      <c r="G69" s="220">
        <f t="shared" si="12"/>
        <v>121110</v>
      </c>
      <c r="H69" s="220">
        <f t="shared" si="12"/>
        <v>450312</v>
      </c>
      <c r="I69" s="220">
        <f t="shared" si="12"/>
        <v>428615</v>
      </c>
      <c r="J69" s="220">
        <f t="shared" si="12"/>
        <v>1000037</v>
      </c>
      <c r="K69" s="220">
        <f t="shared" si="12"/>
        <v>257825</v>
      </c>
      <c r="L69" s="220">
        <f t="shared" si="12"/>
        <v>1379567</v>
      </c>
      <c r="M69" s="220">
        <f t="shared" si="12"/>
        <v>189114</v>
      </c>
      <c r="N69" s="220">
        <f t="shared" si="12"/>
        <v>1826506</v>
      </c>
      <c r="O69" s="220">
        <f t="shared" si="12"/>
        <v>374227</v>
      </c>
      <c r="P69" s="220">
        <f t="shared" si="12"/>
        <v>645715</v>
      </c>
      <c r="Q69" s="220">
        <f t="shared" si="12"/>
        <v>375588</v>
      </c>
      <c r="R69" s="220">
        <f t="shared" si="12"/>
        <v>1395530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4222073</v>
      </c>
      <c r="X69" s="220">
        <f t="shared" si="12"/>
        <v>0</v>
      </c>
      <c r="Y69" s="220">
        <f t="shared" si="12"/>
        <v>4222073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47733715</v>
      </c>
      <c r="D5" s="357">
        <f t="shared" si="0"/>
        <v>0</v>
      </c>
      <c r="E5" s="356">
        <f t="shared" si="0"/>
        <v>28689000</v>
      </c>
      <c r="F5" s="358">
        <f t="shared" si="0"/>
        <v>28689000</v>
      </c>
      <c r="G5" s="358">
        <f t="shared" si="0"/>
        <v>0</v>
      </c>
      <c r="H5" s="356">
        <f t="shared" si="0"/>
        <v>1256288</v>
      </c>
      <c r="I5" s="356">
        <f t="shared" si="0"/>
        <v>0</v>
      </c>
      <c r="J5" s="358">
        <f t="shared" si="0"/>
        <v>1256288</v>
      </c>
      <c r="K5" s="358">
        <f t="shared" si="0"/>
        <v>4522150</v>
      </c>
      <c r="L5" s="356">
        <f t="shared" si="0"/>
        <v>5033437</v>
      </c>
      <c r="M5" s="356">
        <f t="shared" si="0"/>
        <v>22024</v>
      </c>
      <c r="N5" s="358">
        <f t="shared" si="0"/>
        <v>9577611</v>
      </c>
      <c r="O5" s="358">
        <f t="shared" si="0"/>
        <v>0</v>
      </c>
      <c r="P5" s="356">
        <f t="shared" si="0"/>
        <v>0</v>
      </c>
      <c r="Q5" s="356">
        <f t="shared" si="0"/>
        <v>398367</v>
      </c>
      <c r="R5" s="358">
        <f t="shared" si="0"/>
        <v>398367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11232266</v>
      </c>
      <c r="X5" s="356">
        <f t="shared" si="0"/>
        <v>21516750</v>
      </c>
      <c r="Y5" s="358">
        <f t="shared" si="0"/>
        <v>-10284484</v>
      </c>
      <c r="Z5" s="359">
        <f>+IF(X5&lt;&gt;0,+(Y5/X5)*100,0)</f>
        <v>-47.79757165928869</v>
      </c>
      <c r="AA5" s="360">
        <f>+AA6+AA8+AA11+AA13+AA15</f>
        <v>28689000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7000000</v>
      </c>
      <c r="F6" s="59">
        <f t="shared" si="1"/>
        <v>7000000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308367</v>
      </c>
      <c r="R6" s="59">
        <f t="shared" si="1"/>
        <v>308367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308367</v>
      </c>
      <c r="X6" s="60">
        <f t="shared" si="1"/>
        <v>5250000</v>
      </c>
      <c r="Y6" s="59">
        <f t="shared" si="1"/>
        <v>-4941633</v>
      </c>
      <c r="Z6" s="61">
        <f>+IF(X6&lt;&gt;0,+(Y6/X6)*100,0)</f>
        <v>-94.12634285714286</v>
      </c>
      <c r="AA6" s="62">
        <f t="shared" si="1"/>
        <v>7000000</v>
      </c>
    </row>
    <row r="7" spans="1:27" ht="12.75">
      <c r="A7" s="291" t="s">
        <v>229</v>
      </c>
      <c r="B7" s="142"/>
      <c r="C7" s="60"/>
      <c r="D7" s="340"/>
      <c r="E7" s="60">
        <v>7000000</v>
      </c>
      <c r="F7" s="59">
        <v>7000000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308367</v>
      </c>
      <c r="R7" s="59">
        <v>308367</v>
      </c>
      <c r="S7" s="59"/>
      <c r="T7" s="60"/>
      <c r="U7" s="60"/>
      <c r="V7" s="59"/>
      <c r="W7" s="59">
        <v>308367</v>
      </c>
      <c r="X7" s="60">
        <v>5250000</v>
      </c>
      <c r="Y7" s="59">
        <v>-4941633</v>
      </c>
      <c r="Z7" s="61">
        <v>-94.13</v>
      </c>
      <c r="AA7" s="62">
        <v>7000000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18000000</v>
      </c>
      <c r="F8" s="59">
        <f t="shared" si="2"/>
        <v>18000000</v>
      </c>
      <c r="G8" s="59">
        <f t="shared" si="2"/>
        <v>0</v>
      </c>
      <c r="H8" s="60">
        <f t="shared" si="2"/>
        <v>1256288</v>
      </c>
      <c r="I8" s="60">
        <f t="shared" si="2"/>
        <v>0</v>
      </c>
      <c r="J8" s="59">
        <f t="shared" si="2"/>
        <v>1256288</v>
      </c>
      <c r="K8" s="59">
        <f t="shared" si="2"/>
        <v>4450510</v>
      </c>
      <c r="L8" s="60">
        <f t="shared" si="2"/>
        <v>4949505</v>
      </c>
      <c r="M8" s="60">
        <f t="shared" si="2"/>
        <v>0</v>
      </c>
      <c r="N8" s="59">
        <f t="shared" si="2"/>
        <v>9400015</v>
      </c>
      <c r="O8" s="59">
        <f t="shared" si="2"/>
        <v>0</v>
      </c>
      <c r="P8" s="60">
        <f t="shared" si="2"/>
        <v>0</v>
      </c>
      <c r="Q8" s="60">
        <f t="shared" si="2"/>
        <v>90000</v>
      </c>
      <c r="R8" s="59">
        <f t="shared" si="2"/>
        <v>90000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10746303</v>
      </c>
      <c r="X8" s="60">
        <f t="shared" si="2"/>
        <v>13500000</v>
      </c>
      <c r="Y8" s="59">
        <f t="shared" si="2"/>
        <v>-2753697</v>
      </c>
      <c r="Z8" s="61">
        <f>+IF(X8&lt;&gt;0,+(Y8/X8)*100,0)</f>
        <v>-20.397755555555555</v>
      </c>
      <c r="AA8" s="62">
        <f>SUM(AA9:AA10)</f>
        <v>18000000</v>
      </c>
    </row>
    <row r="9" spans="1:27" ht="12.75">
      <c r="A9" s="291" t="s">
        <v>230</v>
      </c>
      <c r="B9" s="142"/>
      <c r="C9" s="60"/>
      <c r="D9" s="340"/>
      <c r="E9" s="60">
        <v>18000000</v>
      </c>
      <c r="F9" s="59">
        <v>18000000</v>
      </c>
      <c r="G9" s="59"/>
      <c r="H9" s="60">
        <v>1256288</v>
      </c>
      <c r="I9" s="60"/>
      <c r="J9" s="59">
        <v>1256288</v>
      </c>
      <c r="K9" s="59">
        <v>4450510</v>
      </c>
      <c r="L9" s="60">
        <v>4949505</v>
      </c>
      <c r="M9" s="60"/>
      <c r="N9" s="59">
        <v>9400015</v>
      </c>
      <c r="O9" s="59"/>
      <c r="P9" s="60"/>
      <c r="Q9" s="60">
        <v>90000</v>
      </c>
      <c r="R9" s="59">
        <v>90000</v>
      </c>
      <c r="S9" s="59"/>
      <c r="T9" s="60"/>
      <c r="U9" s="60"/>
      <c r="V9" s="59"/>
      <c r="W9" s="59">
        <v>10746303</v>
      </c>
      <c r="X9" s="60">
        <v>13500000</v>
      </c>
      <c r="Y9" s="59">
        <v>-2753697</v>
      </c>
      <c r="Z9" s="61">
        <v>-20.4</v>
      </c>
      <c r="AA9" s="62">
        <v>18000000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47733715</v>
      </c>
      <c r="D15" s="340">
        <f t="shared" si="5"/>
        <v>0</v>
      </c>
      <c r="E15" s="60">
        <f t="shared" si="5"/>
        <v>3689000</v>
      </c>
      <c r="F15" s="59">
        <f t="shared" si="5"/>
        <v>3689000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71640</v>
      </c>
      <c r="L15" s="60">
        <f t="shared" si="5"/>
        <v>83932</v>
      </c>
      <c r="M15" s="60">
        <f t="shared" si="5"/>
        <v>22024</v>
      </c>
      <c r="N15" s="59">
        <f t="shared" si="5"/>
        <v>177596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177596</v>
      </c>
      <c r="X15" s="60">
        <f t="shared" si="5"/>
        <v>2766750</v>
      </c>
      <c r="Y15" s="59">
        <f t="shared" si="5"/>
        <v>-2589154</v>
      </c>
      <c r="Z15" s="61">
        <f>+IF(X15&lt;&gt;0,+(Y15/X15)*100,0)</f>
        <v>-93.58106081142135</v>
      </c>
      <c r="AA15" s="62">
        <f>SUM(AA16:AA20)</f>
        <v>3689000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>
        <v>71640</v>
      </c>
      <c r="L17" s="60">
        <v>83932</v>
      </c>
      <c r="M17" s="60">
        <v>22024</v>
      </c>
      <c r="N17" s="59">
        <v>177596</v>
      </c>
      <c r="O17" s="59"/>
      <c r="P17" s="60"/>
      <c r="Q17" s="60"/>
      <c r="R17" s="59"/>
      <c r="S17" s="59"/>
      <c r="T17" s="60"/>
      <c r="U17" s="60"/>
      <c r="V17" s="59"/>
      <c r="W17" s="59">
        <v>177596</v>
      </c>
      <c r="X17" s="60"/>
      <c r="Y17" s="59">
        <v>177596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47733715</v>
      </c>
      <c r="D20" s="340"/>
      <c r="E20" s="60">
        <v>3689000</v>
      </c>
      <c r="F20" s="59">
        <v>3689000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2766750</v>
      </c>
      <c r="Y20" s="59">
        <v>-2766750</v>
      </c>
      <c r="Z20" s="61">
        <v>-100</v>
      </c>
      <c r="AA20" s="62">
        <v>3689000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35211000</v>
      </c>
      <c r="F22" s="345">
        <f t="shared" si="6"/>
        <v>35211000</v>
      </c>
      <c r="G22" s="345">
        <f t="shared" si="6"/>
        <v>398724</v>
      </c>
      <c r="H22" s="343">
        <f t="shared" si="6"/>
        <v>1361601</v>
      </c>
      <c r="I22" s="343">
        <f t="shared" si="6"/>
        <v>0</v>
      </c>
      <c r="J22" s="345">
        <f t="shared" si="6"/>
        <v>1760325</v>
      </c>
      <c r="K22" s="345">
        <f t="shared" si="6"/>
        <v>664506</v>
      </c>
      <c r="L22" s="343">
        <f t="shared" si="6"/>
        <v>794083</v>
      </c>
      <c r="M22" s="343">
        <f t="shared" si="6"/>
        <v>4065884</v>
      </c>
      <c r="N22" s="345">
        <f t="shared" si="6"/>
        <v>5524473</v>
      </c>
      <c r="O22" s="345">
        <f t="shared" si="6"/>
        <v>0</v>
      </c>
      <c r="P22" s="343">
        <f t="shared" si="6"/>
        <v>0</v>
      </c>
      <c r="Q22" s="343">
        <f t="shared" si="6"/>
        <v>1779823</v>
      </c>
      <c r="R22" s="345">
        <f t="shared" si="6"/>
        <v>1779823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9064621</v>
      </c>
      <c r="X22" s="343">
        <f t="shared" si="6"/>
        <v>26408250</v>
      </c>
      <c r="Y22" s="345">
        <f t="shared" si="6"/>
        <v>-17343629</v>
      </c>
      <c r="Z22" s="336">
        <f>+IF(X22&lt;&gt;0,+(Y22/X22)*100,0)</f>
        <v>-65.6750409436445</v>
      </c>
      <c r="AA22" s="350">
        <f>SUM(AA23:AA32)</f>
        <v>35211000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23211000</v>
      </c>
      <c r="F25" s="59">
        <v>23211000</v>
      </c>
      <c r="G25" s="59">
        <v>226224</v>
      </c>
      <c r="H25" s="60">
        <v>1361601</v>
      </c>
      <c r="I25" s="60"/>
      <c r="J25" s="59">
        <v>1587825</v>
      </c>
      <c r="K25" s="59">
        <v>664506</v>
      </c>
      <c r="L25" s="60">
        <v>794083</v>
      </c>
      <c r="M25" s="60">
        <v>4065884</v>
      </c>
      <c r="N25" s="59">
        <v>5524473</v>
      </c>
      <c r="O25" s="59"/>
      <c r="P25" s="60"/>
      <c r="Q25" s="60">
        <v>1089956</v>
      </c>
      <c r="R25" s="59">
        <v>1089956</v>
      </c>
      <c r="S25" s="59"/>
      <c r="T25" s="60"/>
      <c r="U25" s="60"/>
      <c r="V25" s="59"/>
      <c r="W25" s="59">
        <v>8202254</v>
      </c>
      <c r="X25" s="60">
        <v>17408250</v>
      </c>
      <c r="Y25" s="59">
        <v>-9205996</v>
      </c>
      <c r="Z25" s="61">
        <v>-52.88</v>
      </c>
      <c r="AA25" s="62">
        <v>23211000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12000000</v>
      </c>
      <c r="F32" s="59">
        <v>12000000</v>
      </c>
      <c r="G32" s="59">
        <v>172500</v>
      </c>
      <c r="H32" s="60"/>
      <c r="I32" s="60"/>
      <c r="J32" s="59">
        <v>172500</v>
      </c>
      <c r="K32" s="59"/>
      <c r="L32" s="60"/>
      <c r="M32" s="60"/>
      <c r="N32" s="59"/>
      <c r="O32" s="59"/>
      <c r="P32" s="60"/>
      <c r="Q32" s="60">
        <v>689867</v>
      </c>
      <c r="R32" s="59">
        <v>689867</v>
      </c>
      <c r="S32" s="59"/>
      <c r="T32" s="60"/>
      <c r="U32" s="60"/>
      <c r="V32" s="59"/>
      <c r="W32" s="59">
        <v>862367</v>
      </c>
      <c r="X32" s="60">
        <v>9000000</v>
      </c>
      <c r="Y32" s="59">
        <v>-8137633</v>
      </c>
      <c r="Z32" s="61">
        <v>-90.42</v>
      </c>
      <c r="AA32" s="62">
        <v>12000000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670318</v>
      </c>
      <c r="D40" s="344">
        <f t="shared" si="9"/>
        <v>0</v>
      </c>
      <c r="E40" s="343">
        <f t="shared" si="9"/>
        <v>15088000</v>
      </c>
      <c r="F40" s="345">
        <f t="shared" si="9"/>
        <v>15088000</v>
      </c>
      <c r="G40" s="345">
        <f t="shared" si="9"/>
        <v>0</v>
      </c>
      <c r="H40" s="343">
        <f t="shared" si="9"/>
        <v>25592</v>
      </c>
      <c r="I40" s="343">
        <f t="shared" si="9"/>
        <v>0</v>
      </c>
      <c r="J40" s="345">
        <f t="shared" si="9"/>
        <v>25592</v>
      </c>
      <c r="K40" s="345">
        <f t="shared" si="9"/>
        <v>0</v>
      </c>
      <c r="L40" s="343">
        <f t="shared" si="9"/>
        <v>929277</v>
      </c>
      <c r="M40" s="343">
        <f t="shared" si="9"/>
        <v>27377</v>
      </c>
      <c r="N40" s="345">
        <f t="shared" si="9"/>
        <v>956654</v>
      </c>
      <c r="O40" s="345">
        <f t="shared" si="9"/>
        <v>749111</v>
      </c>
      <c r="P40" s="343">
        <f t="shared" si="9"/>
        <v>0</v>
      </c>
      <c r="Q40" s="343">
        <f t="shared" si="9"/>
        <v>432771</v>
      </c>
      <c r="R40" s="345">
        <f t="shared" si="9"/>
        <v>1181882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2164128</v>
      </c>
      <c r="X40" s="343">
        <f t="shared" si="9"/>
        <v>11316000</v>
      </c>
      <c r="Y40" s="345">
        <f t="shared" si="9"/>
        <v>-9151872</v>
      </c>
      <c r="Z40" s="336">
        <f>+IF(X40&lt;&gt;0,+(Y40/X40)*100,0)</f>
        <v>-80.87550371155885</v>
      </c>
      <c r="AA40" s="350">
        <f>SUM(AA41:AA49)</f>
        <v>15088000</v>
      </c>
    </row>
    <row r="41" spans="1:27" ht="12.75">
      <c r="A41" s="361" t="s">
        <v>248</v>
      </c>
      <c r="B41" s="142"/>
      <c r="C41" s="362"/>
      <c r="D41" s="363"/>
      <c r="E41" s="362">
        <v>6850000</v>
      </c>
      <c r="F41" s="364">
        <v>6850000</v>
      </c>
      <c r="G41" s="364"/>
      <c r="H41" s="362"/>
      <c r="I41" s="362"/>
      <c r="J41" s="364"/>
      <c r="K41" s="364"/>
      <c r="L41" s="362">
        <v>707950</v>
      </c>
      <c r="M41" s="362"/>
      <c r="N41" s="364">
        <v>707950</v>
      </c>
      <c r="O41" s="364">
        <v>369677</v>
      </c>
      <c r="P41" s="362"/>
      <c r="Q41" s="362">
        <v>432771</v>
      </c>
      <c r="R41" s="364">
        <v>802448</v>
      </c>
      <c r="S41" s="364"/>
      <c r="T41" s="362"/>
      <c r="U41" s="362"/>
      <c r="V41" s="364"/>
      <c r="W41" s="364">
        <v>1510398</v>
      </c>
      <c r="X41" s="362">
        <v>5137500</v>
      </c>
      <c r="Y41" s="364">
        <v>-3627102</v>
      </c>
      <c r="Z41" s="365">
        <v>-70.6</v>
      </c>
      <c r="AA41" s="366">
        <v>6850000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207110</v>
      </c>
      <c r="M43" s="305"/>
      <c r="N43" s="370">
        <v>207110</v>
      </c>
      <c r="O43" s="370"/>
      <c r="P43" s="305"/>
      <c r="Q43" s="305"/>
      <c r="R43" s="370"/>
      <c r="S43" s="370"/>
      <c r="T43" s="305"/>
      <c r="U43" s="305"/>
      <c r="V43" s="370"/>
      <c r="W43" s="370">
        <v>207110</v>
      </c>
      <c r="X43" s="305"/>
      <c r="Y43" s="370">
        <v>207110</v>
      </c>
      <c r="Z43" s="371"/>
      <c r="AA43" s="303"/>
    </row>
    <row r="44" spans="1:27" ht="12.75">
      <c r="A44" s="361" t="s">
        <v>251</v>
      </c>
      <c r="B44" s="136"/>
      <c r="C44" s="60">
        <v>670318</v>
      </c>
      <c r="D44" s="368"/>
      <c r="E44" s="54">
        <v>8238000</v>
      </c>
      <c r="F44" s="53">
        <v>8238000</v>
      </c>
      <c r="G44" s="53"/>
      <c r="H44" s="54">
        <v>25592</v>
      </c>
      <c r="I44" s="54"/>
      <c r="J44" s="53">
        <v>25592</v>
      </c>
      <c r="K44" s="53"/>
      <c r="L44" s="54">
        <v>14217</v>
      </c>
      <c r="M44" s="54">
        <v>27377</v>
      </c>
      <c r="N44" s="53">
        <v>41594</v>
      </c>
      <c r="O44" s="53">
        <v>134233</v>
      </c>
      <c r="P44" s="54"/>
      <c r="Q44" s="54"/>
      <c r="R44" s="53">
        <v>134233</v>
      </c>
      <c r="S44" s="53"/>
      <c r="T44" s="54"/>
      <c r="U44" s="54"/>
      <c r="V44" s="53"/>
      <c r="W44" s="53">
        <v>201419</v>
      </c>
      <c r="X44" s="54">
        <v>6178500</v>
      </c>
      <c r="Y44" s="53">
        <v>-5977081</v>
      </c>
      <c r="Z44" s="94">
        <v>-96.74</v>
      </c>
      <c r="AA44" s="95">
        <v>8238000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>
        <v>245201</v>
      </c>
      <c r="P49" s="54"/>
      <c r="Q49" s="54"/>
      <c r="R49" s="53">
        <v>245201</v>
      </c>
      <c r="S49" s="53"/>
      <c r="T49" s="54"/>
      <c r="U49" s="54"/>
      <c r="V49" s="53"/>
      <c r="W49" s="53">
        <v>245201</v>
      </c>
      <c r="X49" s="54"/>
      <c r="Y49" s="53">
        <v>245201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997566</v>
      </c>
      <c r="M57" s="343">
        <f t="shared" si="13"/>
        <v>0</v>
      </c>
      <c r="N57" s="345">
        <f t="shared" si="13"/>
        <v>997566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997566</v>
      </c>
      <c r="X57" s="343">
        <f t="shared" si="13"/>
        <v>0</v>
      </c>
      <c r="Y57" s="345">
        <f t="shared" si="13"/>
        <v>997566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>
        <v>997566</v>
      </c>
      <c r="M58" s="60"/>
      <c r="N58" s="59">
        <v>997566</v>
      </c>
      <c r="O58" s="59"/>
      <c r="P58" s="60"/>
      <c r="Q58" s="60"/>
      <c r="R58" s="59"/>
      <c r="S58" s="59"/>
      <c r="T58" s="60"/>
      <c r="U58" s="60"/>
      <c r="V58" s="59"/>
      <c r="W58" s="59">
        <v>997566</v>
      </c>
      <c r="X58" s="60"/>
      <c r="Y58" s="59">
        <v>997566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48404033</v>
      </c>
      <c r="D60" s="346">
        <f t="shared" si="14"/>
        <v>0</v>
      </c>
      <c r="E60" s="219">
        <f t="shared" si="14"/>
        <v>78988000</v>
      </c>
      <c r="F60" s="264">
        <f t="shared" si="14"/>
        <v>78988000</v>
      </c>
      <c r="G60" s="264">
        <f t="shared" si="14"/>
        <v>398724</v>
      </c>
      <c r="H60" s="219">
        <f t="shared" si="14"/>
        <v>2643481</v>
      </c>
      <c r="I60" s="219">
        <f t="shared" si="14"/>
        <v>0</v>
      </c>
      <c r="J60" s="264">
        <f t="shared" si="14"/>
        <v>3042205</v>
      </c>
      <c r="K60" s="264">
        <f t="shared" si="14"/>
        <v>5186656</v>
      </c>
      <c r="L60" s="219">
        <f t="shared" si="14"/>
        <v>7754363</v>
      </c>
      <c r="M60" s="219">
        <f t="shared" si="14"/>
        <v>4115285</v>
      </c>
      <c r="N60" s="264">
        <f t="shared" si="14"/>
        <v>17056304</v>
      </c>
      <c r="O60" s="264">
        <f t="shared" si="14"/>
        <v>749111</v>
      </c>
      <c r="P60" s="219">
        <f t="shared" si="14"/>
        <v>0</v>
      </c>
      <c r="Q60" s="219">
        <f t="shared" si="14"/>
        <v>2610961</v>
      </c>
      <c r="R60" s="264">
        <f t="shared" si="14"/>
        <v>3360072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23458581</v>
      </c>
      <c r="X60" s="219">
        <f t="shared" si="14"/>
        <v>59241000</v>
      </c>
      <c r="Y60" s="264">
        <f t="shared" si="14"/>
        <v>-35782419</v>
      </c>
      <c r="Z60" s="337">
        <f>+IF(X60&lt;&gt;0,+(Y60/X60)*100,0)</f>
        <v>-60.401443257203624</v>
      </c>
      <c r="AA60" s="232">
        <f>+AA57+AA54+AA51+AA40+AA37+AA34+AA22+AA5</f>
        <v>78988000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2017-05-05T09:30:15Z</dcterms:created>
  <dcterms:modified xsi:type="dcterms:W3CDTF">2017-05-05T09:30:18Z</dcterms:modified>
  <cp:category/>
  <cp:version/>
  <cp:contentType/>
  <cp:contentStatus/>
</cp:coreProperties>
</file>