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<sst xmlns="http://schemas.openxmlformats.org/spreadsheetml/2006/main" count="857" uniqueCount="303">
  <si>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Mtubatuba(KZN275)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</si>
  <si>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</si>
  <si>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</si>
  <si>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</si>
  <si>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</si>
  <si>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</si>
  <si>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</si>
  <si>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</si>
  <si>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</si>
  <si>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</si>
  <si>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</si>
  <si>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</si>
  <si>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</si>
  <si>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</si>
  <si>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</si>
  <si>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</si>
  <si>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</si>
  <si>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</si>
  <si>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</si>
  <si>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</si>
  <si>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</si>
  <si>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</si>
  <si>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</si>
  <si>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</si>
  <si>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</si>
  <si>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</si>
  <si>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</si>
  <si>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</si>
  <si>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</si>
  <si>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</si>
  <si>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</si>
  <si>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</si>
  <si>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</si>
  <si>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</si>
  <si>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</si>
  <si>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</si>
  <si>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</si>
  <si>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</si>
  <si>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</si>
  <si>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</si>
  <si>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</si>
  <si>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</si>
  <si>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</si>
  <si>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</si>
  <si>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</si>
  <si>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</si>
  <si>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</si>
  <si>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</si>
  <si>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</si>
  <si>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</si>
  <si>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</si>
  <si>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</si>
  <si>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</si>
  <si>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</si>
  <si>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</si>
  <si>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</si>
  <si>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</si>
  <si>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</si>
  <si>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</si>
  <si>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</si>
  <si>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</si>
  <si>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</si>
  <si>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</si>
  <si>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</si>
  <si>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</si>
  <si>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</si>
  <si>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</si>
  <si>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</si>
  <si>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</si>
  <si>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</si>
  <si>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Mtubatuba(KZN275)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</si>
  <si>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</si>
  <si>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</si>
  <si>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</si>
  <si>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</si>
  <si>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</si>
  <si>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</si>
  <si>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</si>
  <si>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</si>
  <si>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</si>
  <si>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</si>
  <si>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</si>
  <si>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</si>
  <si>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</si>
  <si>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</si>
  <si>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</si>
  <si>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</si>
  <si>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</si>
  <si>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</si>
  <si>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</si>
  <si>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</si>
  <si>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</si>
  <si>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</si>
  <si>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</si>
  <si>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</si>
  <si>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</si>
  <si>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</si>
  <si>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</si>
  <si>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</si>
  <si>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</si>
  <si>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Mtubatuba(KZN275)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</si>
  <si>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</si>
  <si>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</si>
  <si>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</si>
  <si>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</si>
  <si>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</si>
  <si>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</si>
  <si>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</si>
  <si>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</si>
  <si>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</si>
  <si>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</si>
  <si>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</si>
  <si>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</si>
  <si>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</si>
  <si>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</si>
  <si>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</si>
  <si>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</si>
  <si>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</si>
  <si>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</si>
  <si>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</si>
  <si>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</si>
  <si>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</si>
  <si>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</si>
  <si>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</si>
  <si>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</si>
  <si>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</si>
  <si>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</si>
  <si>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</si>
  <si>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</si>
  <si>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Mtubatuba(KZN275)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</si>
  <si>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</si>
  <si>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</si>
  <si>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</si>
  <si>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</si>
  <si>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</si>
  <si>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</si>
  <si>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</si>
  <si>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</si>
  <si>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</si>
  <si>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</si>
  <si>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Mtubatuba(KZN275)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</si>
  <si>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</si>
  <si>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</si>
  <si>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</si>
  <si>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</si>
  <si>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</si>
  <si>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</si>
  <si>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</si>
  <si>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</si>
  <si>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</si>
  <si>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</si>
  <si>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</si>
  <si>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</si>
  <si>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</si>
  <si>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</si>
  <si>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</si>
  <si>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</si>
  <si>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</si>
  <si>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</si>
  <si>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</si>
  <si>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</si>
  <si>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</si>
  <si>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</si>
  <si>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</si>
  <si>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</si>
  <si>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</si>
  <si>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</si>
  <si>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</si>
  <si>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</si>
  <si>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</si>
  <si>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</si>
  <si>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</si>
  <si>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</si>
  <si>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</si>
  <si>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Mtubatuba(KZN275)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</si>
  <si>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</si>
  <si>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</si>
  <si>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</si>
  <si>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</si>
  <si>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</si>
  <si>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</si>
  <si>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</si>
  <si>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</si>
  <si>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</si>
  <si>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</si>
  <si>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</si>
  <si>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</si>
  <si>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</si>
  <si>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</si>
  <si>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</si>
  <si>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</si>
  <si>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</si>
  <si>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</si>
  <si>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</si>
  <si>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</si>
  <si>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</si>
  <si>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</si>
  <si>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</si>
  <si>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</si>
  <si>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</si>
  <si>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</si>
  <si>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</si>
  <si>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Mtubatuba(KZN275)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</si>
  <si>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</si>
  <si>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</si>
  <si>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</si>
  <si>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</si>
  <si>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</si>
  <si>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</si>
  <si>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</si>
  <si>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</si>
  <si>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</si>
  <si>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</si>
  <si>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</si>
  <si>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</si>
  <si>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</si>
  <si>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</si>
  <si>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</si>
  <si>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</si>
  <si>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</si>
  <si>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</si>
  <si>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</si>
  <si>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</si>
  <si>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</si>
  <si>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</si>
  <si>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</si>
  <si>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</si>
  <si>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Mtubatuba(KZN275)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</si>
  <si>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</si>
  <si>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</si>
  <si>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</si>
  <si>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</si>
  <si>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</si>
  <si>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</si>
  <si>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</si>
  <si>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</si>
  <si>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</si>
  <si>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</si>
  <si>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</si>
  <si>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</si>
  <si>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</si>
  <si>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</si>
  <si>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</si>
  <si>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</si>
  <si>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</si>
  <si>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</si>
  <si>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</si>
  <si>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</si>
  <si>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</si>
  <si>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</si>
  <si>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</si>
  <si>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</si>
  <si>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</si>
  <si>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</si>
  <si>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</si>
  <si>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</si>
  <si>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</si>
  <si>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</si>
  <si>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</si>
  <si>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</si>
  <si>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</si>
  <si>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</si>
  <si>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</si>
  <si>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Mtubatuba(KZN275)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</si>
  <si>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</si>
  <si>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</si>
  <si>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Kwazulu-Natal: Mtubatuba(KZN275)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</si>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</sst>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28739395</v>
      </c>
      <c r="C5" s="19">
        <v>0</v>
      </c>
      <c r="D5" s="59">
        <v>30455040</v>
      </c>
      <c r="E5" s="60">
        <v>35507709</v>
      </c>
      <c r="F5" s="60">
        <v>2214272</v>
      </c>
      <c r="G5" s="60">
        <v>2202139</v>
      </c>
      <c r="H5" s="60">
        <v>2201632</v>
      </c>
      <c r="I5" s="60">
        <v>6618043</v>
      </c>
      <c r="J5" s="60">
        <v>2201139</v>
      </c>
      <c r="K5" s="60">
        <v>2136915</v>
      </c>
      <c r="L5" s="60">
        <v>7012399</v>
      </c>
      <c r="M5" s="60">
        <v>11350453</v>
      </c>
      <c r="N5" s="60">
        <v>2143700</v>
      </c>
      <c r="O5" s="60">
        <v>2163530</v>
      </c>
      <c r="P5" s="60">
        <v>2146951</v>
      </c>
      <c r="Q5" s="60">
        <v>6454181</v>
      </c>
      <c r="R5" s="60">
        <v>0</v>
      </c>
      <c r="S5" s="60">
        <v>0</v>
      </c>
      <c r="T5" s="60">
        <v>0</v>
      </c>
      <c r="U5" s="60">
        <v>0</v>
      </c>
      <c r="V5" s="60">
        <v>24422677</v>
      </c>
      <c r="W5" s="60">
        <v>22841280</v>
      </c>
      <c r="X5" s="60">
        <v>1581397</v>
      </c>
      <c r="Y5" s="61">
        <v>6.92</v>
      </c>
      <c r="Z5" s="62">
        <v>35507709</v>
      </c>
    </row>
    <row r="6" spans="1:26" ht="12.75">
      <c r="A6" s="58" t="s">
        <v>32</v>
      </c>
      <c r="B6" s="19">
        <v>5086517</v>
      </c>
      <c r="C6" s="19">
        <v>0</v>
      </c>
      <c r="D6" s="59">
        <v>6011289</v>
      </c>
      <c r="E6" s="60">
        <v>6011289</v>
      </c>
      <c r="F6" s="60">
        <v>503178</v>
      </c>
      <c r="G6" s="60">
        <v>502207</v>
      </c>
      <c r="H6" s="60">
        <v>497931</v>
      </c>
      <c r="I6" s="60">
        <v>1503316</v>
      </c>
      <c r="J6" s="60">
        <v>496851</v>
      </c>
      <c r="K6" s="60">
        <v>499141</v>
      </c>
      <c r="L6" s="60">
        <v>495785</v>
      </c>
      <c r="M6" s="60">
        <v>1491777</v>
      </c>
      <c r="N6" s="60">
        <v>429835</v>
      </c>
      <c r="O6" s="60">
        <v>546781</v>
      </c>
      <c r="P6" s="60">
        <v>495773</v>
      </c>
      <c r="Q6" s="60">
        <v>1472389</v>
      </c>
      <c r="R6" s="60">
        <v>0</v>
      </c>
      <c r="S6" s="60">
        <v>0</v>
      </c>
      <c r="T6" s="60">
        <v>0</v>
      </c>
      <c r="U6" s="60">
        <v>0</v>
      </c>
      <c r="V6" s="60">
        <v>4467482</v>
      </c>
      <c r="W6" s="60">
        <v>4508469</v>
      </c>
      <c r="X6" s="60">
        <v>-40987</v>
      </c>
      <c r="Y6" s="61">
        <v>-0.91</v>
      </c>
      <c r="Z6" s="62">
        <v>6011289</v>
      </c>
    </row>
    <row r="7" spans="1:26" ht="12.75">
      <c r="A7" s="58" t="s">
        <v>33</v>
      </c>
      <c r="B7" s="19">
        <v>1677647</v>
      </c>
      <c r="C7" s="19">
        <v>0</v>
      </c>
      <c r="D7" s="59">
        <v>3500000</v>
      </c>
      <c r="E7" s="60">
        <v>2776741</v>
      </c>
      <c r="F7" s="60">
        <v>240568</v>
      </c>
      <c r="G7" s="60">
        <v>310911</v>
      </c>
      <c r="H7" s="60">
        <v>249939</v>
      </c>
      <c r="I7" s="60">
        <v>801418</v>
      </c>
      <c r="J7" s="60">
        <v>131352</v>
      </c>
      <c r="K7" s="60">
        <v>74232</v>
      </c>
      <c r="L7" s="60">
        <v>114014</v>
      </c>
      <c r="M7" s="60">
        <v>319598</v>
      </c>
      <c r="N7" s="60">
        <v>157456</v>
      </c>
      <c r="O7" s="60">
        <v>6446</v>
      </c>
      <c r="P7" s="60">
        <v>42559</v>
      </c>
      <c r="Q7" s="60">
        <v>206461</v>
      </c>
      <c r="R7" s="60">
        <v>0</v>
      </c>
      <c r="S7" s="60">
        <v>0</v>
      </c>
      <c r="T7" s="60">
        <v>0</v>
      </c>
      <c r="U7" s="60">
        <v>0</v>
      </c>
      <c r="V7" s="60">
        <v>1327477</v>
      </c>
      <c r="W7" s="60">
        <v>2625003</v>
      </c>
      <c r="X7" s="60">
        <v>-1297526</v>
      </c>
      <c r="Y7" s="61">
        <v>-49.43</v>
      </c>
      <c r="Z7" s="62">
        <v>2776741</v>
      </c>
    </row>
    <row r="8" spans="1:26" ht="12.75">
      <c r="A8" s="58" t="s">
        <v>34</v>
      </c>
      <c r="B8" s="19">
        <v>126119379</v>
      </c>
      <c r="C8" s="19">
        <v>0</v>
      </c>
      <c r="D8" s="59">
        <v>127839149</v>
      </c>
      <c r="E8" s="60">
        <v>127839149</v>
      </c>
      <c r="F8" s="60">
        <v>51981679</v>
      </c>
      <c r="G8" s="60">
        <v>329346</v>
      </c>
      <c r="H8" s="60">
        <v>15632934</v>
      </c>
      <c r="I8" s="60">
        <v>67943959</v>
      </c>
      <c r="J8" s="60">
        <v>4908554</v>
      </c>
      <c r="K8" s="60">
        <v>386909</v>
      </c>
      <c r="L8" s="60">
        <v>22378857</v>
      </c>
      <c r="M8" s="60">
        <v>27674320</v>
      </c>
      <c r="N8" s="60">
        <v>710329</v>
      </c>
      <c r="O8" s="60">
        <v>552630</v>
      </c>
      <c r="P8" s="60">
        <v>32949787</v>
      </c>
      <c r="Q8" s="60">
        <v>34212746</v>
      </c>
      <c r="R8" s="60">
        <v>0</v>
      </c>
      <c r="S8" s="60">
        <v>0</v>
      </c>
      <c r="T8" s="60">
        <v>0</v>
      </c>
      <c r="U8" s="60">
        <v>0</v>
      </c>
      <c r="V8" s="60">
        <v>129831025</v>
      </c>
      <c r="W8" s="60">
        <v>127839150</v>
      </c>
      <c r="X8" s="60">
        <v>1991875</v>
      </c>
      <c r="Y8" s="61">
        <v>1.56</v>
      </c>
      <c r="Z8" s="62">
        <v>127839149</v>
      </c>
    </row>
    <row r="9" spans="1:26" ht="12.75">
      <c r="A9" s="58" t="s">
        <v>35</v>
      </c>
      <c r="B9" s="19">
        <v>11112076</v>
      </c>
      <c r="C9" s="19">
        <v>0</v>
      </c>
      <c r="D9" s="59">
        <v>12646204</v>
      </c>
      <c r="E9" s="60">
        <v>13460217</v>
      </c>
      <c r="F9" s="60">
        <v>847368</v>
      </c>
      <c r="G9" s="60">
        <v>842705</v>
      </c>
      <c r="H9" s="60">
        <v>845746</v>
      </c>
      <c r="I9" s="60">
        <v>2535819</v>
      </c>
      <c r="J9" s="60">
        <v>896502</v>
      </c>
      <c r="K9" s="60">
        <v>973201</v>
      </c>
      <c r="L9" s="60">
        <v>887855</v>
      </c>
      <c r="M9" s="60">
        <v>2757558</v>
      </c>
      <c r="N9" s="60">
        <v>2057071</v>
      </c>
      <c r="O9" s="60">
        <v>1034242</v>
      </c>
      <c r="P9" s="60">
        <v>1028437</v>
      </c>
      <c r="Q9" s="60">
        <v>4119750</v>
      </c>
      <c r="R9" s="60">
        <v>0</v>
      </c>
      <c r="S9" s="60">
        <v>0</v>
      </c>
      <c r="T9" s="60">
        <v>0</v>
      </c>
      <c r="U9" s="60">
        <v>0</v>
      </c>
      <c r="V9" s="60">
        <v>9413127</v>
      </c>
      <c r="W9" s="60">
        <v>9484659</v>
      </c>
      <c r="X9" s="60">
        <v>-71532</v>
      </c>
      <c r="Y9" s="61">
        <v>-0.75</v>
      </c>
      <c r="Z9" s="62">
        <v>13460217</v>
      </c>
    </row>
    <row r="10" spans="1:26" ht="22.5">
      <c r="A10" s="63" t="s">
        <v>278</v>
      </c>
      <c r="B10" s="64">
        <f>SUM(B5:B9)</f>
        <v>172735014</v>
      </c>
      <c r="C10" s="64">
        <f>SUM(C5:C9)</f>
        <v>0</v>
      </c>
      <c r="D10" s="65">
        <f aca="true" t="shared" si="0" ref="D10:Z10">SUM(D5:D9)</f>
        <v>180451682</v>
      </c>
      <c r="E10" s="66">
        <f t="shared" si="0"/>
        <v>185595105</v>
      </c>
      <c r="F10" s="66">
        <f t="shared" si="0"/>
        <v>55787065</v>
      </c>
      <c r="G10" s="66">
        <f t="shared" si="0"/>
        <v>4187308</v>
      </c>
      <c r="H10" s="66">
        <f t="shared" si="0"/>
        <v>19428182</v>
      </c>
      <c r="I10" s="66">
        <f t="shared" si="0"/>
        <v>79402555</v>
      </c>
      <c r="J10" s="66">
        <f t="shared" si="0"/>
        <v>8634398</v>
      </c>
      <c r="K10" s="66">
        <f t="shared" si="0"/>
        <v>4070398</v>
      </c>
      <c r="L10" s="66">
        <f t="shared" si="0"/>
        <v>30888910</v>
      </c>
      <c r="M10" s="66">
        <f t="shared" si="0"/>
        <v>43593706</v>
      </c>
      <c r="N10" s="66">
        <f t="shared" si="0"/>
        <v>5498391</v>
      </c>
      <c r="O10" s="66">
        <f t="shared" si="0"/>
        <v>4303629</v>
      </c>
      <c r="P10" s="66">
        <f t="shared" si="0"/>
        <v>36663507</v>
      </c>
      <c r="Q10" s="66">
        <f t="shared" si="0"/>
        <v>46465527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169461788</v>
      </c>
      <c r="W10" s="66">
        <f t="shared" si="0"/>
        <v>167298561</v>
      </c>
      <c r="X10" s="66">
        <f t="shared" si="0"/>
        <v>2163227</v>
      </c>
      <c r="Y10" s="67">
        <f>+IF(W10&lt;&gt;0,(X10/W10)*100,0)</f>
        <v>1.293033835479314</v>
      </c>
      <c r="Z10" s="68">
        <f t="shared" si="0"/>
        <v>185595105</v>
      </c>
    </row>
    <row r="11" spans="1:26" ht="12.75">
      <c r="A11" s="58" t="s">
        <v>37</v>
      </c>
      <c r="B11" s="19">
        <v>40510380</v>
      </c>
      <c r="C11" s="19">
        <v>0</v>
      </c>
      <c r="D11" s="59">
        <v>48318274</v>
      </c>
      <c r="E11" s="60">
        <v>54295736</v>
      </c>
      <c r="F11" s="60">
        <v>3496472</v>
      </c>
      <c r="G11" s="60">
        <v>3766530</v>
      </c>
      <c r="H11" s="60">
        <v>3802998</v>
      </c>
      <c r="I11" s="60">
        <v>11066000</v>
      </c>
      <c r="J11" s="60">
        <v>3769491</v>
      </c>
      <c r="K11" s="60">
        <v>3831987</v>
      </c>
      <c r="L11" s="60">
        <v>6685454</v>
      </c>
      <c r="M11" s="60">
        <v>14286932</v>
      </c>
      <c r="N11" s="60">
        <v>4062615</v>
      </c>
      <c r="O11" s="60">
        <v>4128725</v>
      </c>
      <c r="P11" s="60">
        <v>3977214</v>
      </c>
      <c r="Q11" s="60">
        <v>12168554</v>
      </c>
      <c r="R11" s="60">
        <v>0</v>
      </c>
      <c r="S11" s="60">
        <v>0</v>
      </c>
      <c r="T11" s="60">
        <v>0</v>
      </c>
      <c r="U11" s="60">
        <v>0</v>
      </c>
      <c r="V11" s="60">
        <v>37521486</v>
      </c>
      <c r="W11" s="60">
        <v>36163710</v>
      </c>
      <c r="X11" s="60">
        <v>1357776</v>
      </c>
      <c r="Y11" s="61">
        <v>3.75</v>
      </c>
      <c r="Z11" s="62">
        <v>54295736</v>
      </c>
    </row>
    <row r="12" spans="1:26" ht="12.75">
      <c r="A12" s="58" t="s">
        <v>38</v>
      </c>
      <c r="B12" s="19">
        <v>11801471</v>
      </c>
      <c r="C12" s="19">
        <v>0</v>
      </c>
      <c r="D12" s="59">
        <v>11219248</v>
      </c>
      <c r="E12" s="60">
        <v>12923162</v>
      </c>
      <c r="F12" s="60">
        <v>933455</v>
      </c>
      <c r="G12" s="60">
        <v>945337</v>
      </c>
      <c r="H12" s="60">
        <v>1016240</v>
      </c>
      <c r="I12" s="60">
        <v>2895032</v>
      </c>
      <c r="J12" s="60">
        <v>985889</v>
      </c>
      <c r="K12" s="60">
        <v>1007311</v>
      </c>
      <c r="L12" s="60">
        <v>993395</v>
      </c>
      <c r="M12" s="60">
        <v>2986595</v>
      </c>
      <c r="N12" s="60">
        <v>993396</v>
      </c>
      <c r="O12" s="60">
        <v>1219516</v>
      </c>
      <c r="P12" s="60">
        <v>1298290</v>
      </c>
      <c r="Q12" s="60">
        <v>3511202</v>
      </c>
      <c r="R12" s="60">
        <v>0</v>
      </c>
      <c r="S12" s="60">
        <v>0</v>
      </c>
      <c r="T12" s="60">
        <v>0</v>
      </c>
      <c r="U12" s="60">
        <v>0</v>
      </c>
      <c r="V12" s="60">
        <v>9392829</v>
      </c>
      <c r="W12" s="60">
        <v>8414433</v>
      </c>
      <c r="X12" s="60">
        <v>978396</v>
      </c>
      <c r="Y12" s="61">
        <v>11.63</v>
      </c>
      <c r="Z12" s="62">
        <v>12923162</v>
      </c>
    </row>
    <row r="13" spans="1:26" ht="12.75">
      <c r="A13" s="58" t="s">
        <v>279</v>
      </c>
      <c r="B13" s="19">
        <v>21479977</v>
      </c>
      <c r="C13" s="19">
        <v>0</v>
      </c>
      <c r="D13" s="59">
        <v>18500000</v>
      </c>
      <c r="E13" s="60">
        <v>19500000</v>
      </c>
      <c r="F13" s="60">
        <v>0</v>
      </c>
      <c r="G13" s="60">
        <v>2058452</v>
      </c>
      <c r="H13" s="60">
        <v>4116807</v>
      </c>
      <c r="I13" s="60">
        <v>6175259</v>
      </c>
      <c r="J13" s="60">
        <v>2058452</v>
      </c>
      <c r="K13" s="60">
        <v>0</v>
      </c>
      <c r="L13" s="60">
        <v>4398536</v>
      </c>
      <c r="M13" s="60">
        <v>6456988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12632247</v>
      </c>
      <c r="W13" s="60">
        <v>13875003</v>
      </c>
      <c r="X13" s="60">
        <v>-1242756</v>
      </c>
      <c r="Y13" s="61">
        <v>-8.96</v>
      </c>
      <c r="Z13" s="62">
        <v>19500000</v>
      </c>
    </row>
    <row r="14" spans="1:26" ht="12.75">
      <c r="A14" s="58" t="s">
        <v>40</v>
      </c>
      <c r="B14" s="19">
        <v>6655050</v>
      </c>
      <c r="C14" s="19">
        <v>0</v>
      </c>
      <c r="D14" s="59">
        <v>200000</v>
      </c>
      <c r="E14" s="60">
        <v>617693</v>
      </c>
      <c r="F14" s="60">
        <v>237</v>
      </c>
      <c r="G14" s="60">
        <v>1132</v>
      </c>
      <c r="H14" s="60">
        <v>0</v>
      </c>
      <c r="I14" s="60">
        <v>1369</v>
      </c>
      <c r="J14" s="60">
        <v>118419</v>
      </c>
      <c r="K14" s="60">
        <v>892</v>
      </c>
      <c r="L14" s="60">
        <v>349102</v>
      </c>
      <c r="M14" s="60">
        <v>468413</v>
      </c>
      <c r="N14" s="60">
        <v>775</v>
      </c>
      <c r="O14" s="60">
        <v>2468</v>
      </c>
      <c r="P14" s="60">
        <v>127</v>
      </c>
      <c r="Q14" s="60">
        <v>3370</v>
      </c>
      <c r="R14" s="60">
        <v>0</v>
      </c>
      <c r="S14" s="60">
        <v>0</v>
      </c>
      <c r="T14" s="60">
        <v>0</v>
      </c>
      <c r="U14" s="60">
        <v>0</v>
      </c>
      <c r="V14" s="60">
        <v>473152</v>
      </c>
      <c r="W14" s="60">
        <v>150003</v>
      </c>
      <c r="X14" s="60">
        <v>323149</v>
      </c>
      <c r="Y14" s="61">
        <v>215.43</v>
      </c>
      <c r="Z14" s="62">
        <v>617693</v>
      </c>
    </row>
    <row r="15" spans="1:26" ht="12.75">
      <c r="A15" s="58" t="s">
        <v>41</v>
      </c>
      <c r="B15" s="19">
        <v>18834141</v>
      </c>
      <c r="C15" s="19">
        <v>0</v>
      </c>
      <c r="D15" s="59">
        <v>18330000</v>
      </c>
      <c r="E15" s="60">
        <v>12900428</v>
      </c>
      <c r="F15" s="60">
        <v>5020384</v>
      </c>
      <c r="G15" s="60">
        <v>497687</v>
      </c>
      <c r="H15" s="60">
        <v>-4064575</v>
      </c>
      <c r="I15" s="60">
        <v>1453496</v>
      </c>
      <c r="J15" s="60">
        <v>711410</v>
      </c>
      <c r="K15" s="60">
        <v>352863</v>
      </c>
      <c r="L15" s="60">
        <v>-1653302</v>
      </c>
      <c r="M15" s="60">
        <v>-589029</v>
      </c>
      <c r="N15" s="60">
        <v>828492</v>
      </c>
      <c r="O15" s="60">
        <v>8765271</v>
      </c>
      <c r="P15" s="60">
        <v>229071</v>
      </c>
      <c r="Q15" s="60">
        <v>9822834</v>
      </c>
      <c r="R15" s="60">
        <v>0</v>
      </c>
      <c r="S15" s="60">
        <v>0</v>
      </c>
      <c r="T15" s="60">
        <v>0</v>
      </c>
      <c r="U15" s="60">
        <v>0</v>
      </c>
      <c r="V15" s="60">
        <v>10687301</v>
      </c>
      <c r="W15" s="60">
        <v>13747500</v>
      </c>
      <c r="X15" s="60">
        <v>-3060199</v>
      </c>
      <c r="Y15" s="61">
        <v>-22.26</v>
      </c>
      <c r="Z15" s="62">
        <v>12900428</v>
      </c>
    </row>
    <row r="16" spans="1:26" ht="12.75">
      <c r="A16" s="69" t="s">
        <v>42</v>
      </c>
      <c r="B16" s="19">
        <v>79817</v>
      </c>
      <c r="C16" s="19">
        <v>0</v>
      </c>
      <c r="D16" s="59">
        <v>150000</v>
      </c>
      <c r="E16" s="60">
        <v>150000</v>
      </c>
      <c r="F16" s="60">
        <v>0</v>
      </c>
      <c r="G16" s="60">
        <v>49608</v>
      </c>
      <c r="H16" s="60">
        <v>0</v>
      </c>
      <c r="I16" s="60">
        <v>49608</v>
      </c>
      <c r="J16" s="60">
        <v>0</v>
      </c>
      <c r="K16" s="60">
        <v>0</v>
      </c>
      <c r="L16" s="60">
        <v>10878</v>
      </c>
      <c r="M16" s="60">
        <v>10878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60486</v>
      </c>
      <c r="W16" s="60">
        <v>112500</v>
      </c>
      <c r="X16" s="60">
        <v>-52014</v>
      </c>
      <c r="Y16" s="61">
        <v>-46.23</v>
      </c>
      <c r="Z16" s="62">
        <v>150000</v>
      </c>
    </row>
    <row r="17" spans="1:26" ht="12.75">
      <c r="A17" s="58" t="s">
        <v>43</v>
      </c>
      <c r="B17" s="19">
        <v>78135916</v>
      </c>
      <c r="C17" s="19">
        <v>0</v>
      </c>
      <c r="D17" s="59">
        <v>61676997</v>
      </c>
      <c r="E17" s="60">
        <v>75160750</v>
      </c>
      <c r="F17" s="60">
        <v>7619062</v>
      </c>
      <c r="G17" s="60">
        <v>6680765</v>
      </c>
      <c r="H17" s="60">
        <v>8032712</v>
      </c>
      <c r="I17" s="60">
        <v>22332539</v>
      </c>
      <c r="J17" s="60">
        <v>6086469</v>
      </c>
      <c r="K17" s="60">
        <v>6152313</v>
      </c>
      <c r="L17" s="60">
        <v>9390247</v>
      </c>
      <c r="M17" s="60">
        <v>21629029</v>
      </c>
      <c r="N17" s="60">
        <v>8495594</v>
      </c>
      <c r="O17" s="60">
        <v>3226395</v>
      </c>
      <c r="P17" s="60">
        <v>4909961</v>
      </c>
      <c r="Q17" s="60">
        <v>16631950</v>
      </c>
      <c r="R17" s="60">
        <v>0</v>
      </c>
      <c r="S17" s="60">
        <v>0</v>
      </c>
      <c r="T17" s="60">
        <v>0</v>
      </c>
      <c r="U17" s="60">
        <v>0</v>
      </c>
      <c r="V17" s="60">
        <v>60593518</v>
      </c>
      <c r="W17" s="60">
        <v>46257750</v>
      </c>
      <c r="X17" s="60">
        <v>14335768</v>
      </c>
      <c r="Y17" s="61">
        <v>30.99</v>
      </c>
      <c r="Z17" s="62">
        <v>75160750</v>
      </c>
    </row>
    <row r="18" spans="1:26" ht="12.75">
      <c r="A18" s="70" t="s">
        <v>44</v>
      </c>
      <c r="B18" s="71">
        <f>SUM(B11:B17)</f>
        <v>177496752</v>
      </c>
      <c r="C18" s="71">
        <f>SUM(C11:C17)</f>
        <v>0</v>
      </c>
      <c r="D18" s="72">
        <f aca="true" t="shared" si="1" ref="D18:Z18">SUM(D11:D17)</f>
        <v>158394519</v>
      </c>
      <c r="E18" s="73">
        <f t="shared" si="1"/>
        <v>175547769</v>
      </c>
      <c r="F18" s="73">
        <f t="shared" si="1"/>
        <v>17069610</v>
      </c>
      <c r="G18" s="73">
        <f t="shared" si="1"/>
        <v>13999511</v>
      </c>
      <c r="H18" s="73">
        <f t="shared" si="1"/>
        <v>12904182</v>
      </c>
      <c r="I18" s="73">
        <f t="shared" si="1"/>
        <v>43973303</v>
      </c>
      <c r="J18" s="73">
        <f t="shared" si="1"/>
        <v>13730130</v>
      </c>
      <c r="K18" s="73">
        <f t="shared" si="1"/>
        <v>11345366</v>
      </c>
      <c r="L18" s="73">
        <f t="shared" si="1"/>
        <v>20174310</v>
      </c>
      <c r="M18" s="73">
        <f t="shared" si="1"/>
        <v>45249806</v>
      </c>
      <c r="N18" s="73">
        <f t="shared" si="1"/>
        <v>14380872</v>
      </c>
      <c r="O18" s="73">
        <f t="shared" si="1"/>
        <v>17342375</v>
      </c>
      <c r="P18" s="73">
        <f t="shared" si="1"/>
        <v>10414663</v>
      </c>
      <c r="Q18" s="73">
        <f t="shared" si="1"/>
        <v>42137910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131361019</v>
      </c>
      <c r="W18" s="73">
        <f t="shared" si="1"/>
        <v>118720899</v>
      </c>
      <c r="X18" s="73">
        <f t="shared" si="1"/>
        <v>12640120</v>
      </c>
      <c r="Y18" s="67">
        <f>+IF(W18&lt;&gt;0,(X18/W18)*100,0)</f>
        <v>10.64692072454741</v>
      </c>
      <c r="Z18" s="74">
        <f t="shared" si="1"/>
        <v>175547769</v>
      </c>
    </row>
    <row r="19" spans="1:26" ht="12.75">
      <c r="A19" s="70" t="s">
        <v>45</v>
      </c>
      <c r="B19" s="75">
        <f>+B10-B18</f>
        <v>-4761738</v>
      </c>
      <c r="C19" s="75">
        <f>+C10-C18</f>
        <v>0</v>
      </c>
      <c r="D19" s="76">
        <f aca="true" t="shared" si="2" ref="D19:Z19">+D10-D18</f>
        <v>22057163</v>
      </c>
      <c r="E19" s="77">
        <f t="shared" si="2"/>
        <v>10047336</v>
      </c>
      <c r="F19" s="77">
        <f t="shared" si="2"/>
        <v>38717455</v>
      </c>
      <c r="G19" s="77">
        <f t="shared" si="2"/>
        <v>-9812203</v>
      </c>
      <c r="H19" s="77">
        <f t="shared" si="2"/>
        <v>6524000</v>
      </c>
      <c r="I19" s="77">
        <f t="shared" si="2"/>
        <v>35429252</v>
      </c>
      <c r="J19" s="77">
        <f t="shared" si="2"/>
        <v>-5095732</v>
      </c>
      <c r="K19" s="77">
        <f t="shared" si="2"/>
        <v>-7274968</v>
      </c>
      <c r="L19" s="77">
        <f t="shared" si="2"/>
        <v>10714600</v>
      </c>
      <c r="M19" s="77">
        <f t="shared" si="2"/>
        <v>-1656100</v>
      </c>
      <c r="N19" s="77">
        <f t="shared" si="2"/>
        <v>-8882481</v>
      </c>
      <c r="O19" s="77">
        <f t="shared" si="2"/>
        <v>-13038746</v>
      </c>
      <c r="P19" s="77">
        <f t="shared" si="2"/>
        <v>26248844</v>
      </c>
      <c r="Q19" s="77">
        <f t="shared" si="2"/>
        <v>4327617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38100769</v>
      </c>
      <c r="W19" s="77">
        <f>IF(E10=E18,0,W10-W18)</f>
        <v>48577662</v>
      </c>
      <c r="X19" s="77">
        <f t="shared" si="2"/>
        <v>-10476893</v>
      </c>
      <c r="Y19" s="78">
        <f>+IF(W19&lt;&gt;0,(X19/W19)*100,0)</f>
        <v>-21.56730597697353</v>
      </c>
      <c r="Z19" s="79">
        <f t="shared" si="2"/>
        <v>10047336</v>
      </c>
    </row>
    <row r="20" spans="1:26" ht="12.75">
      <c r="A20" s="58" t="s">
        <v>46</v>
      </c>
      <c r="B20" s="19">
        <v>31348317</v>
      </c>
      <c r="C20" s="19">
        <v>0</v>
      </c>
      <c r="D20" s="59">
        <v>42787850</v>
      </c>
      <c r="E20" s="60">
        <v>46787850</v>
      </c>
      <c r="F20" s="60">
        <v>17266504</v>
      </c>
      <c r="G20" s="60">
        <v>8697007</v>
      </c>
      <c r="H20" s="60">
        <v>5522512</v>
      </c>
      <c r="I20" s="60">
        <v>31486023</v>
      </c>
      <c r="J20" s="60">
        <v>0</v>
      </c>
      <c r="K20" s="60">
        <v>722076</v>
      </c>
      <c r="L20" s="60">
        <v>8924938</v>
      </c>
      <c r="M20" s="60">
        <v>9647014</v>
      </c>
      <c r="N20" s="60">
        <v>0</v>
      </c>
      <c r="O20" s="60">
        <v>5616982</v>
      </c>
      <c r="P20" s="60">
        <v>3006014</v>
      </c>
      <c r="Q20" s="60">
        <v>8622996</v>
      </c>
      <c r="R20" s="60">
        <v>0</v>
      </c>
      <c r="S20" s="60">
        <v>0</v>
      </c>
      <c r="T20" s="60">
        <v>0</v>
      </c>
      <c r="U20" s="60">
        <v>0</v>
      </c>
      <c r="V20" s="60">
        <v>49756033</v>
      </c>
      <c r="W20" s="60">
        <v>32090886</v>
      </c>
      <c r="X20" s="60">
        <v>17665147</v>
      </c>
      <c r="Y20" s="61">
        <v>55.05</v>
      </c>
      <c r="Z20" s="62">
        <v>46787850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26586579</v>
      </c>
      <c r="C22" s="86">
        <f>SUM(C19:C21)</f>
        <v>0</v>
      </c>
      <c r="D22" s="87">
        <f aca="true" t="shared" si="3" ref="D22:Z22">SUM(D19:D21)</f>
        <v>64845013</v>
      </c>
      <c r="E22" s="88">
        <f t="shared" si="3"/>
        <v>56835186</v>
      </c>
      <c r="F22" s="88">
        <f t="shared" si="3"/>
        <v>55983959</v>
      </c>
      <c r="G22" s="88">
        <f t="shared" si="3"/>
        <v>-1115196</v>
      </c>
      <c r="H22" s="88">
        <f t="shared" si="3"/>
        <v>12046512</v>
      </c>
      <c r="I22" s="88">
        <f t="shared" si="3"/>
        <v>66915275</v>
      </c>
      <c r="J22" s="88">
        <f t="shared" si="3"/>
        <v>-5095732</v>
      </c>
      <c r="K22" s="88">
        <f t="shared" si="3"/>
        <v>-6552892</v>
      </c>
      <c r="L22" s="88">
        <f t="shared" si="3"/>
        <v>19639538</v>
      </c>
      <c r="M22" s="88">
        <f t="shared" si="3"/>
        <v>7990914</v>
      </c>
      <c r="N22" s="88">
        <f t="shared" si="3"/>
        <v>-8882481</v>
      </c>
      <c r="O22" s="88">
        <f t="shared" si="3"/>
        <v>-7421764</v>
      </c>
      <c r="P22" s="88">
        <f t="shared" si="3"/>
        <v>29254858</v>
      </c>
      <c r="Q22" s="88">
        <f t="shared" si="3"/>
        <v>12950613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87856802</v>
      </c>
      <c r="W22" s="88">
        <f t="shared" si="3"/>
        <v>80668548</v>
      </c>
      <c r="X22" s="88">
        <f t="shared" si="3"/>
        <v>7188254</v>
      </c>
      <c r="Y22" s="89">
        <f>+IF(W22&lt;&gt;0,(X22/W22)*100,0)</f>
        <v>8.910850856023837</v>
      </c>
      <c r="Z22" s="90">
        <f t="shared" si="3"/>
        <v>56835186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26586579</v>
      </c>
      <c r="C24" s="75">
        <f>SUM(C22:C23)</f>
        <v>0</v>
      </c>
      <c r="D24" s="76">
        <f aca="true" t="shared" si="4" ref="D24:Z24">SUM(D22:D23)</f>
        <v>64845013</v>
      </c>
      <c r="E24" s="77">
        <f t="shared" si="4"/>
        <v>56835186</v>
      </c>
      <c r="F24" s="77">
        <f t="shared" si="4"/>
        <v>55983959</v>
      </c>
      <c r="G24" s="77">
        <f t="shared" si="4"/>
        <v>-1115196</v>
      </c>
      <c r="H24" s="77">
        <f t="shared" si="4"/>
        <v>12046512</v>
      </c>
      <c r="I24" s="77">
        <f t="shared" si="4"/>
        <v>66915275</v>
      </c>
      <c r="J24" s="77">
        <f t="shared" si="4"/>
        <v>-5095732</v>
      </c>
      <c r="K24" s="77">
        <f t="shared" si="4"/>
        <v>-6552892</v>
      </c>
      <c r="L24" s="77">
        <f t="shared" si="4"/>
        <v>19639538</v>
      </c>
      <c r="M24" s="77">
        <f t="shared" si="4"/>
        <v>7990914</v>
      </c>
      <c r="N24" s="77">
        <f t="shared" si="4"/>
        <v>-8882481</v>
      </c>
      <c r="O24" s="77">
        <f t="shared" si="4"/>
        <v>-7421764</v>
      </c>
      <c r="P24" s="77">
        <f t="shared" si="4"/>
        <v>29254858</v>
      </c>
      <c r="Q24" s="77">
        <f t="shared" si="4"/>
        <v>12950613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87856802</v>
      </c>
      <c r="W24" s="77">
        <f t="shared" si="4"/>
        <v>80668548</v>
      </c>
      <c r="X24" s="77">
        <f t="shared" si="4"/>
        <v>7188254</v>
      </c>
      <c r="Y24" s="78">
        <f>+IF(W24&lt;&gt;0,(X24/W24)*100,0)</f>
        <v>8.910850856023837</v>
      </c>
      <c r="Z24" s="79">
        <f t="shared" si="4"/>
        <v>56835186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48956109</v>
      </c>
      <c r="C27" s="22">
        <v>0</v>
      </c>
      <c r="D27" s="99">
        <v>58590000</v>
      </c>
      <c r="E27" s="100">
        <v>55523010</v>
      </c>
      <c r="F27" s="100">
        <v>3536487</v>
      </c>
      <c r="G27" s="100">
        <v>10083403</v>
      </c>
      <c r="H27" s="100">
        <v>8056933</v>
      </c>
      <c r="I27" s="100">
        <v>21676823</v>
      </c>
      <c r="J27" s="100">
        <v>5151402</v>
      </c>
      <c r="K27" s="100">
        <v>11525063</v>
      </c>
      <c r="L27" s="100">
        <v>4320050</v>
      </c>
      <c r="M27" s="100">
        <v>20996515</v>
      </c>
      <c r="N27" s="100">
        <v>541590</v>
      </c>
      <c r="O27" s="100">
        <v>541590</v>
      </c>
      <c r="P27" s="100">
        <v>3224248</v>
      </c>
      <c r="Q27" s="100">
        <v>4307428</v>
      </c>
      <c r="R27" s="100">
        <v>0</v>
      </c>
      <c r="S27" s="100">
        <v>0</v>
      </c>
      <c r="T27" s="100">
        <v>0</v>
      </c>
      <c r="U27" s="100">
        <v>0</v>
      </c>
      <c r="V27" s="100">
        <v>46980766</v>
      </c>
      <c r="W27" s="100">
        <v>41642258</v>
      </c>
      <c r="X27" s="100">
        <v>5338508</v>
      </c>
      <c r="Y27" s="101">
        <v>12.82</v>
      </c>
      <c r="Z27" s="102">
        <v>55523010</v>
      </c>
    </row>
    <row r="28" spans="1:26" ht="12.75">
      <c r="A28" s="103" t="s">
        <v>46</v>
      </c>
      <c r="B28" s="19">
        <v>31348317</v>
      </c>
      <c r="C28" s="19">
        <v>0</v>
      </c>
      <c r="D28" s="59">
        <v>42787850</v>
      </c>
      <c r="E28" s="60">
        <v>46787850</v>
      </c>
      <c r="F28" s="60">
        <v>707434</v>
      </c>
      <c r="G28" s="60">
        <v>10033495</v>
      </c>
      <c r="H28" s="60">
        <v>7556611</v>
      </c>
      <c r="I28" s="60">
        <v>18297540</v>
      </c>
      <c r="J28" s="60">
        <v>3010190</v>
      </c>
      <c r="K28" s="60">
        <v>8927488</v>
      </c>
      <c r="L28" s="60">
        <v>2797040</v>
      </c>
      <c r="M28" s="60">
        <v>14734718</v>
      </c>
      <c r="N28" s="60">
        <v>0</v>
      </c>
      <c r="O28" s="60">
        <v>0</v>
      </c>
      <c r="P28" s="60">
        <v>2636854</v>
      </c>
      <c r="Q28" s="60">
        <v>2636854</v>
      </c>
      <c r="R28" s="60">
        <v>0</v>
      </c>
      <c r="S28" s="60">
        <v>0</v>
      </c>
      <c r="T28" s="60">
        <v>0</v>
      </c>
      <c r="U28" s="60">
        <v>0</v>
      </c>
      <c r="V28" s="60">
        <v>35669112</v>
      </c>
      <c r="W28" s="60">
        <v>35090888</v>
      </c>
      <c r="X28" s="60">
        <v>578224</v>
      </c>
      <c r="Y28" s="61">
        <v>1.65</v>
      </c>
      <c r="Z28" s="62">
        <v>46787850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17607792</v>
      </c>
      <c r="C31" s="19">
        <v>0</v>
      </c>
      <c r="D31" s="59">
        <v>15802150</v>
      </c>
      <c r="E31" s="60">
        <v>8735160</v>
      </c>
      <c r="F31" s="60">
        <v>2829053</v>
      </c>
      <c r="G31" s="60">
        <v>49908</v>
      </c>
      <c r="H31" s="60">
        <v>500322</v>
      </c>
      <c r="I31" s="60">
        <v>3379283</v>
      </c>
      <c r="J31" s="60">
        <v>2141212</v>
      </c>
      <c r="K31" s="60">
        <v>2597575</v>
      </c>
      <c r="L31" s="60">
        <v>1523010</v>
      </c>
      <c r="M31" s="60">
        <v>6261797</v>
      </c>
      <c r="N31" s="60">
        <v>541590</v>
      </c>
      <c r="O31" s="60">
        <v>541590</v>
      </c>
      <c r="P31" s="60">
        <v>587394</v>
      </c>
      <c r="Q31" s="60">
        <v>1670574</v>
      </c>
      <c r="R31" s="60">
        <v>0</v>
      </c>
      <c r="S31" s="60">
        <v>0</v>
      </c>
      <c r="T31" s="60">
        <v>0</v>
      </c>
      <c r="U31" s="60">
        <v>0</v>
      </c>
      <c r="V31" s="60">
        <v>11311654</v>
      </c>
      <c r="W31" s="60">
        <v>6551370</v>
      </c>
      <c r="X31" s="60">
        <v>4760284</v>
      </c>
      <c r="Y31" s="61">
        <v>72.66</v>
      </c>
      <c r="Z31" s="62">
        <v>8735160</v>
      </c>
    </row>
    <row r="32" spans="1:26" ht="12.75">
      <c r="A32" s="70" t="s">
        <v>54</v>
      </c>
      <c r="B32" s="22">
        <f>SUM(B28:B31)</f>
        <v>48956109</v>
      </c>
      <c r="C32" s="22">
        <f>SUM(C28:C31)</f>
        <v>0</v>
      </c>
      <c r="D32" s="99">
        <f aca="true" t="shared" si="5" ref="D32:Z32">SUM(D28:D31)</f>
        <v>58590000</v>
      </c>
      <c r="E32" s="100">
        <f t="shared" si="5"/>
        <v>55523010</v>
      </c>
      <c r="F32" s="100">
        <f t="shared" si="5"/>
        <v>3536487</v>
      </c>
      <c r="G32" s="100">
        <f t="shared" si="5"/>
        <v>10083403</v>
      </c>
      <c r="H32" s="100">
        <f t="shared" si="5"/>
        <v>8056933</v>
      </c>
      <c r="I32" s="100">
        <f t="shared" si="5"/>
        <v>21676823</v>
      </c>
      <c r="J32" s="100">
        <f t="shared" si="5"/>
        <v>5151402</v>
      </c>
      <c r="K32" s="100">
        <f t="shared" si="5"/>
        <v>11525063</v>
      </c>
      <c r="L32" s="100">
        <f t="shared" si="5"/>
        <v>4320050</v>
      </c>
      <c r="M32" s="100">
        <f t="shared" si="5"/>
        <v>20996515</v>
      </c>
      <c r="N32" s="100">
        <f t="shared" si="5"/>
        <v>541590</v>
      </c>
      <c r="O32" s="100">
        <f t="shared" si="5"/>
        <v>541590</v>
      </c>
      <c r="P32" s="100">
        <f t="shared" si="5"/>
        <v>3224248</v>
      </c>
      <c r="Q32" s="100">
        <f t="shared" si="5"/>
        <v>4307428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46980766</v>
      </c>
      <c r="W32" s="100">
        <f t="shared" si="5"/>
        <v>41642258</v>
      </c>
      <c r="X32" s="100">
        <f t="shared" si="5"/>
        <v>5338508</v>
      </c>
      <c r="Y32" s="101">
        <f>+IF(W32&lt;&gt;0,(X32/W32)*100,0)</f>
        <v>12.819929217094808</v>
      </c>
      <c r="Z32" s="102">
        <f t="shared" si="5"/>
        <v>55523010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49897310</v>
      </c>
      <c r="C35" s="19">
        <v>0</v>
      </c>
      <c r="D35" s="59">
        <v>83226273</v>
      </c>
      <c r="E35" s="60">
        <v>107270432</v>
      </c>
      <c r="F35" s="60">
        <v>95709983</v>
      </c>
      <c r="G35" s="60">
        <v>86103668</v>
      </c>
      <c r="H35" s="60">
        <v>60123533</v>
      </c>
      <c r="I35" s="60">
        <v>60123533</v>
      </c>
      <c r="J35" s="60">
        <v>50524820</v>
      </c>
      <c r="K35" s="60">
        <v>52360761</v>
      </c>
      <c r="L35" s="60">
        <v>82534029</v>
      </c>
      <c r="M35" s="60">
        <v>82534029</v>
      </c>
      <c r="N35" s="60">
        <v>90799069</v>
      </c>
      <c r="O35" s="60">
        <v>90799069</v>
      </c>
      <c r="P35" s="60">
        <v>104168426</v>
      </c>
      <c r="Q35" s="60">
        <v>104168426</v>
      </c>
      <c r="R35" s="60">
        <v>0</v>
      </c>
      <c r="S35" s="60">
        <v>0</v>
      </c>
      <c r="T35" s="60">
        <v>0</v>
      </c>
      <c r="U35" s="60">
        <v>0</v>
      </c>
      <c r="V35" s="60">
        <v>104168426</v>
      </c>
      <c r="W35" s="60">
        <v>80452824</v>
      </c>
      <c r="X35" s="60">
        <v>23715602</v>
      </c>
      <c r="Y35" s="61">
        <v>29.48</v>
      </c>
      <c r="Z35" s="62">
        <v>107270432</v>
      </c>
    </row>
    <row r="36" spans="1:26" ht="12.75">
      <c r="A36" s="58" t="s">
        <v>57</v>
      </c>
      <c r="B36" s="19">
        <v>364411051</v>
      </c>
      <c r="C36" s="19">
        <v>0</v>
      </c>
      <c r="D36" s="59">
        <v>372645399</v>
      </c>
      <c r="E36" s="60">
        <v>389725183</v>
      </c>
      <c r="F36" s="60">
        <v>390274911</v>
      </c>
      <c r="G36" s="60">
        <v>375796776</v>
      </c>
      <c r="H36" s="60">
        <v>381795256</v>
      </c>
      <c r="I36" s="60">
        <v>381795256</v>
      </c>
      <c r="J36" s="60">
        <v>382756977</v>
      </c>
      <c r="K36" s="60">
        <v>396061601</v>
      </c>
      <c r="L36" s="60">
        <v>387500782</v>
      </c>
      <c r="M36" s="60">
        <v>387500782</v>
      </c>
      <c r="N36" s="60">
        <v>388042372</v>
      </c>
      <c r="O36" s="60">
        <v>388042372</v>
      </c>
      <c r="P36" s="60">
        <v>394955001</v>
      </c>
      <c r="Q36" s="60">
        <v>394955001</v>
      </c>
      <c r="R36" s="60">
        <v>0</v>
      </c>
      <c r="S36" s="60">
        <v>0</v>
      </c>
      <c r="T36" s="60">
        <v>0</v>
      </c>
      <c r="U36" s="60">
        <v>0</v>
      </c>
      <c r="V36" s="60">
        <v>394955001</v>
      </c>
      <c r="W36" s="60">
        <v>292293887</v>
      </c>
      <c r="X36" s="60">
        <v>102661114</v>
      </c>
      <c r="Y36" s="61">
        <v>35.12</v>
      </c>
      <c r="Z36" s="62">
        <v>389725183</v>
      </c>
    </row>
    <row r="37" spans="1:26" ht="12.75">
      <c r="A37" s="58" t="s">
        <v>58</v>
      </c>
      <c r="B37" s="19">
        <v>25161889</v>
      </c>
      <c r="C37" s="19">
        <v>0</v>
      </c>
      <c r="D37" s="59">
        <v>16724464</v>
      </c>
      <c r="E37" s="60">
        <v>14724464</v>
      </c>
      <c r="F37" s="60">
        <v>11833834</v>
      </c>
      <c r="G37" s="60">
        <v>28349263</v>
      </c>
      <c r="H37" s="60">
        <v>17676705</v>
      </c>
      <c r="I37" s="60">
        <v>17676705</v>
      </c>
      <c r="J37" s="60">
        <v>17412957</v>
      </c>
      <c r="K37" s="60">
        <v>34232649</v>
      </c>
      <c r="L37" s="60">
        <v>24535341</v>
      </c>
      <c r="M37" s="60">
        <v>24535341</v>
      </c>
      <c r="N37" s="60">
        <v>33836358</v>
      </c>
      <c r="O37" s="60">
        <v>33836358</v>
      </c>
      <c r="P37" s="60">
        <v>28904783</v>
      </c>
      <c r="Q37" s="60">
        <v>28904783</v>
      </c>
      <c r="R37" s="60">
        <v>0</v>
      </c>
      <c r="S37" s="60">
        <v>0</v>
      </c>
      <c r="T37" s="60">
        <v>0</v>
      </c>
      <c r="U37" s="60">
        <v>0</v>
      </c>
      <c r="V37" s="60">
        <v>28904783</v>
      </c>
      <c r="W37" s="60">
        <v>11043348</v>
      </c>
      <c r="X37" s="60">
        <v>17861435</v>
      </c>
      <c r="Y37" s="61">
        <v>161.74</v>
      </c>
      <c r="Z37" s="62">
        <v>14724464</v>
      </c>
    </row>
    <row r="38" spans="1:26" ht="12.75">
      <c r="A38" s="58" t="s">
        <v>59</v>
      </c>
      <c r="B38" s="19">
        <v>25432371</v>
      </c>
      <c r="C38" s="19">
        <v>0</v>
      </c>
      <c r="D38" s="59">
        <v>11900879</v>
      </c>
      <c r="E38" s="60">
        <v>10300879</v>
      </c>
      <c r="F38" s="60">
        <v>18779831</v>
      </c>
      <c r="G38" s="60">
        <v>25463525</v>
      </c>
      <c r="H38" s="60">
        <v>25433208</v>
      </c>
      <c r="I38" s="60">
        <v>25433208</v>
      </c>
      <c r="J38" s="60">
        <v>25887138</v>
      </c>
      <c r="K38" s="60">
        <v>25887138</v>
      </c>
      <c r="L38" s="60">
        <v>24574267</v>
      </c>
      <c r="M38" s="60">
        <v>24574267</v>
      </c>
      <c r="N38" s="60">
        <v>24574267</v>
      </c>
      <c r="O38" s="60">
        <v>24574267</v>
      </c>
      <c r="P38" s="60">
        <v>24547267</v>
      </c>
      <c r="Q38" s="60">
        <v>24547267</v>
      </c>
      <c r="R38" s="60">
        <v>0</v>
      </c>
      <c r="S38" s="60">
        <v>0</v>
      </c>
      <c r="T38" s="60">
        <v>0</v>
      </c>
      <c r="U38" s="60">
        <v>0</v>
      </c>
      <c r="V38" s="60">
        <v>24547267</v>
      </c>
      <c r="W38" s="60">
        <v>7725659</v>
      </c>
      <c r="X38" s="60">
        <v>16821608</v>
      </c>
      <c r="Y38" s="61">
        <v>217.74</v>
      </c>
      <c r="Z38" s="62">
        <v>10300879</v>
      </c>
    </row>
    <row r="39" spans="1:26" ht="12.75">
      <c r="A39" s="58" t="s">
        <v>60</v>
      </c>
      <c r="B39" s="19">
        <v>363714101</v>
      </c>
      <c r="C39" s="19">
        <v>0</v>
      </c>
      <c r="D39" s="59">
        <v>427246329</v>
      </c>
      <c r="E39" s="60">
        <v>471970272</v>
      </c>
      <c r="F39" s="60">
        <v>455371229</v>
      </c>
      <c r="G39" s="60">
        <v>408087656</v>
      </c>
      <c r="H39" s="60">
        <v>398808876</v>
      </c>
      <c r="I39" s="60">
        <v>398808876</v>
      </c>
      <c r="J39" s="60">
        <v>389981702</v>
      </c>
      <c r="K39" s="60">
        <v>388302575</v>
      </c>
      <c r="L39" s="60">
        <v>420925203</v>
      </c>
      <c r="M39" s="60">
        <v>420925203</v>
      </c>
      <c r="N39" s="60">
        <v>420430816</v>
      </c>
      <c r="O39" s="60">
        <v>420430816</v>
      </c>
      <c r="P39" s="60">
        <v>445671377</v>
      </c>
      <c r="Q39" s="60">
        <v>445671377</v>
      </c>
      <c r="R39" s="60">
        <v>0</v>
      </c>
      <c r="S39" s="60">
        <v>0</v>
      </c>
      <c r="T39" s="60">
        <v>0</v>
      </c>
      <c r="U39" s="60">
        <v>0</v>
      </c>
      <c r="V39" s="60">
        <v>445671377</v>
      </c>
      <c r="W39" s="60">
        <v>353977704</v>
      </c>
      <c r="X39" s="60">
        <v>91693673</v>
      </c>
      <c r="Y39" s="61">
        <v>25.9</v>
      </c>
      <c r="Z39" s="62">
        <v>471970272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53495250</v>
      </c>
      <c r="C42" s="19">
        <v>0</v>
      </c>
      <c r="D42" s="59">
        <v>70333893</v>
      </c>
      <c r="E42" s="60">
        <v>72926746</v>
      </c>
      <c r="F42" s="60">
        <v>56695642</v>
      </c>
      <c r="G42" s="60">
        <v>-830443</v>
      </c>
      <c r="H42" s="60">
        <v>-14216837</v>
      </c>
      <c r="I42" s="60">
        <v>41648362</v>
      </c>
      <c r="J42" s="60">
        <v>-8108106</v>
      </c>
      <c r="K42" s="60">
        <v>-7566004</v>
      </c>
      <c r="L42" s="60">
        <v>37741666</v>
      </c>
      <c r="M42" s="60">
        <v>22067556</v>
      </c>
      <c r="N42" s="60">
        <v>-4774023</v>
      </c>
      <c r="O42" s="60">
        <v>-10516911</v>
      </c>
      <c r="P42" s="60">
        <v>31933243</v>
      </c>
      <c r="Q42" s="60">
        <v>16642309</v>
      </c>
      <c r="R42" s="60">
        <v>0</v>
      </c>
      <c r="S42" s="60">
        <v>0</v>
      </c>
      <c r="T42" s="60">
        <v>0</v>
      </c>
      <c r="U42" s="60">
        <v>0</v>
      </c>
      <c r="V42" s="60">
        <v>80358227</v>
      </c>
      <c r="W42" s="60">
        <v>79751694</v>
      </c>
      <c r="X42" s="60">
        <v>606533</v>
      </c>
      <c r="Y42" s="61">
        <v>0.76</v>
      </c>
      <c r="Z42" s="62">
        <v>72926746</v>
      </c>
    </row>
    <row r="43" spans="1:26" ht="12.75">
      <c r="A43" s="58" t="s">
        <v>63</v>
      </c>
      <c r="B43" s="19">
        <v>-48956109</v>
      </c>
      <c r="C43" s="19">
        <v>0</v>
      </c>
      <c r="D43" s="59">
        <v>-58590000</v>
      </c>
      <c r="E43" s="60">
        <v>-54783172</v>
      </c>
      <c r="F43" s="60">
        <v>-3536487</v>
      </c>
      <c r="G43" s="60">
        <v>-10083403</v>
      </c>
      <c r="H43" s="60">
        <v>-9184904</v>
      </c>
      <c r="I43" s="60">
        <v>-22804794</v>
      </c>
      <c r="J43" s="60">
        <v>-5151402</v>
      </c>
      <c r="K43" s="60">
        <v>-722076</v>
      </c>
      <c r="L43" s="60">
        <v>-15594025</v>
      </c>
      <c r="M43" s="60">
        <v>-21467503</v>
      </c>
      <c r="N43" s="60">
        <v>-541590</v>
      </c>
      <c r="O43" s="60">
        <v>-3645057</v>
      </c>
      <c r="P43" s="60">
        <v>-3224248</v>
      </c>
      <c r="Q43" s="60">
        <v>-7410895</v>
      </c>
      <c r="R43" s="60">
        <v>0</v>
      </c>
      <c r="S43" s="60">
        <v>0</v>
      </c>
      <c r="T43" s="60">
        <v>0</v>
      </c>
      <c r="U43" s="60">
        <v>0</v>
      </c>
      <c r="V43" s="60">
        <v>-51683192</v>
      </c>
      <c r="W43" s="60">
        <v>-48455890</v>
      </c>
      <c r="X43" s="60">
        <v>-3227302</v>
      </c>
      <c r="Y43" s="61">
        <v>6.66</v>
      </c>
      <c r="Z43" s="62">
        <v>-54783172</v>
      </c>
    </row>
    <row r="44" spans="1:26" ht="12.75">
      <c r="A44" s="58" t="s">
        <v>64</v>
      </c>
      <c r="B44" s="19">
        <v>-2222957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16160895</v>
      </c>
      <c r="C45" s="22">
        <v>0</v>
      </c>
      <c r="D45" s="99">
        <v>25867580</v>
      </c>
      <c r="E45" s="100">
        <v>34304469</v>
      </c>
      <c r="F45" s="100">
        <v>69276147</v>
      </c>
      <c r="G45" s="100">
        <v>58362301</v>
      </c>
      <c r="H45" s="100">
        <v>34960560</v>
      </c>
      <c r="I45" s="100">
        <v>34960560</v>
      </c>
      <c r="J45" s="100">
        <v>21701052</v>
      </c>
      <c r="K45" s="100">
        <v>13412972</v>
      </c>
      <c r="L45" s="100">
        <v>35560613</v>
      </c>
      <c r="M45" s="100">
        <v>35560613</v>
      </c>
      <c r="N45" s="100">
        <v>30245000</v>
      </c>
      <c r="O45" s="100">
        <v>16083032</v>
      </c>
      <c r="P45" s="100">
        <v>44792027</v>
      </c>
      <c r="Q45" s="100">
        <v>44792027</v>
      </c>
      <c r="R45" s="100">
        <v>0</v>
      </c>
      <c r="S45" s="100">
        <v>0</v>
      </c>
      <c r="T45" s="100">
        <v>0</v>
      </c>
      <c r="U45" s="100">
        <v>0</v>
      </c>
      <c r="V45" s="100">
        <v>44792027</v>
      </c>
      <c r="W45" s="100">
        <v>47456699</v>
      </c>
      <c r="X45" s="100">
        <v>-2664672</v>
      </c>
      <c r="Y45" s="101">
        <v>-5.61</v>
      </c>
      <c r="Z45" s="102">
        <v>34304469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4334333</v>
      </c>
      <c r="C49" s="52">
        <v>0</v>
      </c>
      <c r="D49" s="129">
        <v>6955528</v>
      </c>
      <c r="E49" s="54">
        <v>1881643</v>
      </c>
      <c r="F49" s="54">
        <v>0</v>
      </c>
      <c r="G49" s="54">
        <v>0</v>
      </c>
      <c r="H49" s="54">
        <v>0</v>
      </c>
      <c r="I49" s="54">
        <v>2742893</v>
      </c>
      <c r="J49" s="54">
        <v>0</v>
      </c>
      <c r="K49" s="54">
        <v>0</v>
      </c>
      <c r="L49" s="54">
        <v>0</v>
      </c>
      <c r="M49" s="54">
        <v>2724171</v>
      </c>
      <c r="N49" s="54">
        <v>0</v>
      </c>
      <c r="O49" s="54">
        <v>0</v>
      </c>
      <c r="P49" s="54">
        <v>0</v>
      </c>
      <c r="Q49" s="54">
        <v>1020395</v>
      </c>
      <c r="R49" s="54">
        <v>0</v>
      </c>
      <c r="S49" s="54">
        <v>0</v>
      </c>
      <c r="T49" s="54">
        <v>0</v>
      </c>
      <c r="U49" s="54">
        <v>0</v>
      </c>
      <c r="V49" s="54">
        <v>55232323</v>
      </c>
      <c r="W49" s="54">
        <v>18722822</v>
      </c>
      <c r="X49" s="54">
        <v>93614108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2400293</v>
      </c>
      <c r="C51" s="52">
        <v>0</v>
      </c>
      <c r="D51" s="129">
        <v>2317754</v>
      </c>
      <c r="E51" s="54">
        <v>401287</v>
      </c>
      <c r="F51" s="54">
        <v>0</v>
      </c>
      <c r="G51" s="54">
        <v>0</v>
      </c>
      <c r="H51" s="54">
        <v>0</v>
      </c>
      <c r="I51" s="54">
        <v>90</v>
      </c>
      <c r="J51" s="54">
        <v>0</v>
      </c>
      <c r="K51" s="54">
        <v>0</v>
      </c>
      <c r="L51" s="54">
        <v>0</v>
      </c>
      <c r="M51" s="54">
        <v>7074</v>
      </c>
      <c r="N51" s="54">
        <v>0</v>
      </c>
      <c r="O51" s="54">
        <v>0</v>
      </c>
      <c r="P51" s="54">
        <v>0</v>
      </c>
      <c r="Q51" s="54">
        <v>78918</v>
      </c>
      <c r="R51" s="54">
        <v>0</v>
      </c>
      <c r="S51" s="54">
        <v>0</v>
      </c>
      <c r="T51" s="54">
        <v>0</v>
      </c>
      <c r="U51" s="54">
        <v>0</v>
      </c>
      <c r="V51" s="54">
        <v>457821</v>
      </c>
      <c r="W51" s="54">
        <v>0</v>
      </c>
      <c r="X51" s="54">
        <v>5663237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49.92852397799794</v>
      </c>
      <c r="C58" s="5">
        <f>IF(C67=0,0,+(C76/C67)*100)</f>
        <v>0</v>
      </c>
      <c r="D58" s="6">
        <f aca="true" t="shared" si="6" ref="D58:Z58">IF(D67=0,0,+(D76/D67)*100)</f>
        <v>49.98962957215576</v>
      </c>
      <c r="E58" s="7">
        <f t="shared" si="6"/>
        <v>49.18480669480616</v>
      </c>
      <c r="F58" s="7">
        <f t="shared" si="6"/>
        <v>48.96627084389837</v>
      </c>
      <c r="G58" s="7">
        <f t="shared" si="6"/>
        <v>48.148316396921544</v>
      </c>
      <c r="H58" s="7">
        <f t="shared" si="6"/>
        <v>55.980919570531206</v>
      </c>
      <c r="I58" s="7">
        <f t="shared" si="6"/>
        <v>51.032084316773506</v>
      </c>
      <c r="J58" s="7">
        <f t="shared" si="6"/>
        <v>53.369112113877534</v>
      </c>
      <c r="K58" s="7">
        <f t="shared" si="6"/>
        <v>47.237226998362466</v>
      </c>
      <c r="L58" s="7">
        <f t="shared" si="6"/>
        <v>43.817777980391725</v>
      </c>
      <c r="M58" s="7">
        <f t="shared" si="6"/>
        <v>46.73786904124898</v>
      </c>
      <c r="N58" s="7">
        <f t="shared" si="6"/>
        <v>66.64556671150152</v>
      </c>
      <c r="O58" s="7">
        <f t="shared" si="6"/>
        <v>83.47514742172918</v>
      </c>
      <c r="P58" s="7">
        <f t="shared" si="6"/>
        <v>43.55112836367719</v>
      </c>
      <c r="Q58" s="7">
        <f t="shared" si="6"/>
        <v>64.45487484204253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53.0559014935183</v>
      </c>
      <c r="W58" s="7">
        <f t="shared" si="6"/>
        <v>55.642177594279794</v>
      </c>
      <c r="X58" s="7">
        <f t="shared" si="6"/>
        <v>0</v>
      </c>
      <c r="Y58" s="7">
        <f t="shared" si="6"/>
        <v>0</v>
      </c>
      <c r="Z58" s="8">
        <f t="shared" si="6"/>
        <v>49.18480669480616</v>
      </c>
    </row>
    <row r="59" spans="1:26" ht="12.75">
      <c r="A59" s="37" t="s">
        <v>31</v>
      </c>
      <c r="B59" s="9">
        <f aca="true" t="shared" si="7" ref="B59:Z66">IF(B68=0,0,+(B77/B68)*100)</f>
        <v>59.615353767885516</v>
      </c>
      <c r="C59" s="9">
        <f t="shared" si="7"/>
        <v>0</v>
      </c>
      <c r="D59" s="2">
        <f t="shared" si="7"/>
        <v>60</v>
      </c>
      <c r="E59" s="10">
        <f t="shared" si="7"/>
        <v>59.99999887348406</v>
      </c>
      <c r="F59" s="10">
        <f t="shared" si="7"/>
        <v>62.527684042430195</v>
      </c>
      <c r="G59" s="10">
        <f t="shared" si="7"/>
        <v>64.30779346807807</v>
      </c>
      <c r="H59" s="10">
        <f t="shared" si="7"/>
        <v>70.27668565863868</v>
      </c>
      <c r="I59" s="10">
        <f t="shared" si="7"/>
        <v>65.69788077835094</v>
      </c>
      <c r="J59" s="10">
        <f t="shared" si="7"/>
        <v>69.44036700998892</v>
      </c>
      <c r="K59" s="10">
        <f t="shared" si="7"/>
        <v>63.40504886717534</v>
      </c>
      <c r="L59" s="10">
        <f t="shared" si="7"/>
        <v>49.34503869503148</v>
      </c>
      <c r="M59" s="10">
        <f t="shared" si="7"/>
        <v>55.889064515751045</v>
      </c>
      <c r="N59" s="10">
        <f t="shared" si="7"/>
        <v>92.59756495778328</v>
      </c>
      <c r="O59" s="10">
        <f t="shared" si="7"/>
        <v>118.72167245196508</v>
      </c>
      <c r="P59" s="10">
        <f t="shared" si="7"/>
        <v>59.865781752820624</v>
      </c>
      <c r="Q59" s="10">
        <f t="shared" si="7"/>
        <v>90.46666029353686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67.68487336584765</v>
      </c>
      <c r="W59" s="10">
        <f t="shared" si="7"/>
        <v>70.6081445523193</v>
      </c>
      <c r="X59" s="10">
        <f t="shared" si="7"/>
        <v>0</v>
      </c>
      <c r="Y59" s="10">
        <f t="shared" si="7"/>
        <v>0</v>
      </c>
      <c r="Z59" s="11">
        <f t="shared" si="7"/>
        <v>59.99999887348406</v>
      </c>
    </row>
    <row r="60" spans="1:26" ht="12.75">
      <c r="A60" s="38" t="s">
        <v>32</v>
      </c>
      <c r="B60" s="12">
        <f t="shared" si="7"/>
        <v>55.58919787351542</v>
      </c>
      <c r="C60" s="12">
        <f t="shared" si="7"/>
        <v>0</v>
      </c>
      <c r="D60" s="3">
        <f t="shared" si="7"/>
        <v>60.000109793423675</v>
      </c>
      <c r="E60" s="13">
        <f t="shared" si="7"/>
        <v>49.99995841158194</v>
      </c>
      <c r="F60" s="13">
        <f t="shared" si="7"/>
        <v>49.7199798083382</v>
      </c>
      <c r="G60" s="13">
        <f t="shared" si="7"/>
        <v>36.69881144627614</v>
      </c>
      <c r="H60" s="13">
        <f t="shared" si="7"/>
        <v>63.70942961976659</v>
      </c>
      <c r="I60" s="13">
        <f t="shared" si="7"/>
        <v>50.00365857876854</v>
      </c>
      <c r="J60" s="13">
        <f t="shared" si="7"/>
        <v>52.189288136684844</v>
      </c>
      <c r="K60" s="13">
        <f t="shared" si="7"/>
        <v>46.64072877203035</v>
      </c>
      <c r="L60" s="13">
        <f t="shared" si="7"/>
        <v>25.188135986365058</v>
      </c>
      <c r="M60" s="13">
        <f t="shared" si="7"/>
        <v>41.359063720649935</v>
      </c>
      <c r="N60" s="13">
        <f t="shared" si="7"/>
        <v>44.245815254690754</v>
      </c>
      <c r="O60" s="13">
        <f t="shared" si="7"/>
        <v>43.64928554576695</v>
      </c>
      <c r="P60" s="13">
        <f t="shared" si="7"/>
        <v>39.599373100189</v>
      </c>
      <c r="Q60" s="13">
        <f t="shared" si="7"/>
        <v>42.45977116101791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44.63075620674017</v>
      </c>
      <c r="W60" s="13">
        <f t="shared" si="7"/>
        <v>47.41268044651078</v>
      </c>
      <c r="X60" s="13">
        <f t="shared" si="7"/>
        <v>0</v>
      </c>
      <c r="Y60" s="13">
        <f t="shared" si="7"/>
        <v>0</v>
      </c>
      <c r="Z60" s="14">
        <f t="shared" si="7"/>
        <v>49.99995841158194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54.1396309650374</v>
      </c>
      <c r="C64" s="12">
        <f t="shared" si="7"/>
        <v>0</v>
      </c>
      <c r="D64" s="3">
        <f t="shared" si="7"/>
        <v>60.00013330927183</v>
      </c>
      <c r="E64" s="13">
        <f t="shared" si="7"/>
        <v>49.9999876565489</v>
      </c>
      <c r="F64" s="13">
        <f t="shared" si="7"/>
        <v>52.01305929504875</v>
      </c>
      <c r="G64" s="13">
        <f t="shared" si="7"/>
        <v>35.21552276909404</v>
      </c>
      <c r="H64" s="13">
        <f t="shared" si="7"/>
        <v>64.072197232819</v>
      </c>
      <c r="I64" s="13">
        <f t="shared" si="7"/>
        <v>50.41146914852826</v>
      </c>
      <c r="J64" s="13">
        <f t="shared" si="7"/>
        <v>49.430487018343804</v>
      </c>
      <c r="K64" s="13">
        <f t="shared" si="7"/>
        <v>43.09481072681972</v>
      </c>
      <c r="L64" s="13">
        <f t="shared" si="7"/>
        <v>24.741503097156382</v>
      </c>
      <c r="M64" s="13">
        <f t="shared" si="7"/>
        <v>39.10599251235302</v>
      </c>
      <c r="N64" s="13">
        <f t="shared" si="7"/>
        <v>42.41078349021403</v>
      </c>
      <c r="O64" s="13">
        <f t="shared" si="7"/>
        <v>41.518250362269235</v>
      </c>
      <c r="P64" s="13">
        <f t="shared" si="7"/>
        <v>36.399313950856964</v>
      </c>
      <c r="Q64" s="13">
        <f t="shared" si="7"/>
        <v>40.047242709168444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43.19470105283814</v>
      </c>
      <c r="W64" s="13">
        <f t="shared" si="7"/>
        <v>46.72683027824765</v>
      </c>
      <c r="X64" s="13">
        <f t="shared" si="7"/>
        <v>0</v>
      </c>
      <c r="Y64" s="13">
        <f t="shared" si="7"/>
        <v>0</v>
      </c>
      <c r="Z64" s="14">
        <f t="shared" si="7"/>
        <v>49.9999876565489</v>
      </c>
    </row>
    <row r="65" spans="1:26" ht="12.75">
      <c r="A65" s="39" t="s">
        <v>107</v>
      </c>
      <c r="B65" s="12">
        <f t="shared" si="7"/>
        <v>58.606981994263464</v>
      </c>
      <c r="C65" s="12">
        <f t="shared" si="7"/>
        <v>0</v>
      </c>
      <c r="D65" s="3">
        <f t="shared" si="7"/>
        <v>60.00006120706451</v>
      </c>
      <c r="E65" s="13">
        <f t="shared" si="7"/>
        <v>49.9998979882258</v>
      </c>
      <c r="F65" s="13">
        <f t="shared" si="7"/>
        <v>45.14875870808074</v>
      </c>
      <c r="G65" s="13">
        <f t="shared" si="7"/>
        <v>39.67862149952668</v>
      </c>
      <c r="H65" s="13">
        <f t="shared" si="7"/>
        <v>62.97234433795682</v>
      </c>
      <c r="I65" s="13">
        <f t="shared" si="7"/>
        <v>49.18344413708283</v>
      </c>
      <c r="J65" s="13">
        <f t="shared" si="7"/>
        <v>57.814258452806186</v>
      </c>
      <c r="K65" s="13">
        <f t="shared" si="7"/>
        <v>53.93999926469687</v>
      </c>
      <c r="L65" s="13">
        <f t="shared" si="7"/>
        <v>26.100835487019562</v>
      </c>
      <c r="M65" s="13">
        <f t="shared" si="7"/>
        <v>45.97104125263229</v>
      </c>
      <c r="N65" s="13">
        <f t="shared" si="7"/>
        <v>47.58475020990764</v>
      </c>
      <c r="O65" s="13">
        <f t="shared" si="7"/>
        <v>48.817324195993436</v>
      </c>
      <c r="P65" s="13">
        <f t="shared" si="7"/>
        <v>46.318863052326854</v>
      </c>
      <c r="Q65" s="13">
        <f t="shared" si="7"/>
        <v>47.57268183965612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47.58636599178422</v>
      </c>
      <c r="W65" s="13">
        <f t="shared" si="7"/>
        <v>48.82972212021055</v>
      </c>
      <c r="X65" s="13">
        <f t="shared" si="7"/>
        <v>0</v>
      </c>
      <c r="Y65" s="13">
        <f t="shared" si="7"/>
        <v>0</v>
      </c>
      <c r="Z65" s="14">
        <f t="shared" si="7"/>
        <v>49.9998979882258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39978442</v>
      </c>
      <c r="C67" s="24"/>
      <c r="D67" s="25">
        <v>43768686</v>
      </c>
      <c r="E67" s="26">
        <v>49426375</v>
      </c>
      <c r="F67" s="26">
        <v>3338447</v>
      </c>
      <c r="G67" s="26">
        <v>3324002</v>
      </c>
      <c r="H67" s="26">
        <v>3330533</v>
      </c>
      <c r="I67" s="26">
        <v>9992982</v>
      </c>
      <c r="J67" s="26">
        <v>3349844</v>
      </c>
      <c r="K67" s="26">
        <v>3361152</v>
      </c>
      <c r="L67" s="26">
        <v>8181953</v>
      </c>
      <c r="M67" s="26">
        <v>14892949</v>
      </c>
      <c r="N67" s="26">
        <v>3263830</v>
      </c>
      <c r="O67" s="26">
        <v>3362971</v>
      </c>
      <c r="P67" s="26">
        <v>3402006</v>
      </c>
      <c r="Q67" s="26">
        <v>10028807</v>
      </c>
      <c r="R67" s="26"/>
      <c r="S67" s="26"/>
      <c r="T67" s="26"/>
      <c r="U67" s="26"/>
      <c r="V67" s="26">
        <v>34914738</v>
      </c>
      <c r="W67" s="26">
        <v>32826519</v>
      </c>
      <c r="X67" s="26"/>
      <c r="Y67" s="25"/>
      <c r="Z67" s="27">
        <v>49426375</v>
      </c>
    </row>
    <row r="68" spans="1:26" ht="12.75" hidden="1">
      <c r="A68" s="37" t="s">
        <v>31</v>
      </c>
      <c r="B68" s="19">
        <v>28739395</v>
      </c>
      <c r="C68" s="19"/>
      <c r="D68" s="20">
        <v>30455040</v>
      </c>
      <c r="E68" s="21">
        <v>35507709</v>
      </c>
      <c r="F68" s="21">
        <v>2214272</v>
      </c>
      <c r="G68" s="21">
        <v>2202139</v>
      </c>
      <c r="H68" s="21">
        <v>2201632</v>
      </c>
      <c r="I68" s="21">
        <v>6618043</v>
      </c>
      <c r="J68" s="21">
        <v>2201139</v>
      </c>
      <c r="K68" s="21">
        <v>2136915</v>
      </c>
      <c r="L68" s="21">
        <v>7012399</v>
      </c>
      <c r="M68" s="21">
        <v>11350453</v>
      </c>
      <c r="N68" s="21">
        <v>2143700</v>
      </c>
      <c r="O68" s="21">
        <v>2163530</v>
      </c>
      <c r="P68" s="21">
        <v>2146951</v>
      </c>
      <c r="Q68" s="21">
        <v>6454181</v>
      </c>
      <c r="R68" s="21"/>
      <c r="S68" s="21"/>
      <c r="T68" s="21"/>
      <c r="U68" s="21"/>
      <c r="V68" s="21">
        <v>24422677</v>
      </c>
      <c r="W68" s="21">
        <v>22841280</v>
      </c>
      <c r="X68" s="21"/>
      <c r="Y68" s="20"/>
      <c r="Z68" s="23">
        <v>35507709</v>
      </c>
    </row>
    <row r="69" spans="1:26" ht="12.75" hidden="1">
      <c r="A69" s="38" t="s">
        <v>32</v>
      </c>
      <c r="B69" s="19">
        <v>5086517</v>
      </c>
      <c r="C69" s="19"/>
      <c r="D69" s="20">
        <v>6011289</v>
      </c>
      <c r="E69" s="21">
        <v>6011289</v>
      </c>
      <c r="F69" s="21">
        <v>503178</v>
      </c>
      <c r="G69" s="21">
        <v>502207</v>
      </c>
      <c r="H69" s="21">
        <v>497931</v>
      </c>
      <c r="I69" s="21">
        <v>1503316</v>
      </c>
      <c r="J69" s="21">
        <v>496851</v>
      </c>
      <c r="K69" s="21">
        <v>499141</v>
      </c>
      <c r="L69" s="21">
        <v>495785</v>
      </c>
      <c r="M69" s="21">
        <v>1491777</v>
      </c>
      <c r="N69" s="21">
        <v>429835</v>
      </c>
      <c r="O69" s="21">
        <v>546781</v>
      </c>
      <c r="P69" s="21">
        <v>495773</v>
      </c>
      <c r="Q69" s="21">
        <v>1472389</v>
      </c>
      <c r="R69" s="21"/>
      <c r="S69" s="21"/>
      <c r="T69" s="21"/>
      <c r="U69" s="21"/>
      <c r="V69" s="21">
        <v>4467482</v>
      </c>
      <c r="W69" s="21">
        <v>4508469</v>
      </c>
      <c r="X69" s="21"/>
      <c r="Y69" s="20"/>
      <c r="Z69" s="23">
        <v>6011289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3436043</v>
      </c>
      <c r="C73" s="19"/>
      <c r="D73" s="20">
        <v>4050731</v>
      </c>
      <c r="E73" s="21">
        <v>4050731</v>
      </c>
      <c r="F73" s="21">
        <v>335087</v>
      </c>
      <c r="G73" s="21">
        <v>335301</v>
      </c>
      <c r="H73" s="21">
        <v>333697</v>
      </c>
      <c r="I73" s="21">
        <v>1004085</v>
      </c>
      <c r="J73" s="21">
        <v>333355</v>
      </c>
      <c r="K73" s="21">
        <v>335943</v>
      </c>
      <c r="L73" s="21">
        <v>332886</v>
      </c>
      <c r="M73" s="21">
        <v>1002184</v>
      </c>
      <c r="N73" s="21">
        <v>277387</v>
      </c>
      <c r="O73" s="21">
        <v>387143</v>
      </c>
      <c r="P73" s="21">
        <v>335836</v>
      </c>
      <c r="Q73" s="21">
        <v>1000366</v>
      </c>
      <c r="R73" s="21"/>
      <c r="S73" s="21"/>
      <c r="T73" s="21"/>
      <c r="U73" s="21"/>
      <c r="V73" s="21">
        <v>3006635</v>
      </c>
      <c r="W73" s="21">
        <v>3038049</v>
      </c>
      <c r="X73" s="21"/>
      <c r="Y73" s="20"/>
      <c r="Z73" s="23">
        <v>4050731</v>
      </c>
    </row>
    <row r="74" spans="1:26" ht="12.75" hidden="1">
      <c r="A74" s="39" t="s">
        <v>107</v>
      </c>
      <c r="B74" s="19">
        <v>1650474</v>
      </c>
      <c r="C74" s="19"/>
      <c r="D74" s="20">
        <v>1960558</v>
      </c>
      <c r="E74" s="21">
        <v>1960558</v>
      </c>
      <c r="F74" s="21">
        <v>168091</v>
      </c>
      <c r="G74" s="21">
        <v>166906</v>
      </c>
      <c r="H74" s="21">
        <v>164234</v>
      </c>
      <c r="I74" s="21">
        <v>499231</v>
      </c>
      <c r="J74" s="21">
        <v>163496</v>
      </c>
      <c r="K74" s="21">
        <v>163198</v>
      </c>
      <c r="L74" s="21">
        <v>162899</v>
      </c>
      <c r="M74" s="21">
        <v>489593</v>
      </c>
      <c r="N74" s="21">
        <v>152448</v>
      </c>
      <c r="O74" s="21">
        <v>159638</v>
      </c>
      <c r="P74" s="21">
        <v>159937</v>
      </c>
      <c r="Q74" s="21">
        <v>472023</v>
      </c>
      <c r="R74" s="21"/>
      <c r="S74" s="21"/>
      <c r="T74" s="21"/>
      <c r="U74" s="21"/>
      <c r="V74" s="21">
        <v>1460847</v>
      </c>
      <c r="W74" s="21">
        <v>1470420</v>
      </c>
      <c r="X74" s="21"/>
      <c r="Y74" s="20"/>
      <c r="Z74" s="23">
        <v>1960558</v>
      </c>
    </row>
    <row r="75" spans="1:26" ht="12.75" hidden="1">
      <c r="A75" s="40" t="s">
        <v>110</v>
      </c>
      <c r="B75" s="28">
        <v>6152530</v>
      </c>
      <c r="C75" s="28"/>
      <c r="D75" s="29">
        <v>7302357</v>
      </c>
      <c r="E75" s="30">
        <v>7907377</v>
      </c>
      <c r="F75" s="30">
        <v>620997</v>
      </c>
      <c r="G75" s="30">
        <v>619656</v>
      </c>
      <c r="H75" s="30">
        <v>630970</v>
      </c>
      <c r="I75" s="30">
        <v>1871623</v>
      </c>
      <c r="J75" s="30">
        <v>651854</v>
      </c>
      <c r="K75" s="30">
        <v>725096</v>
      </c>
      <c r="L75" s="30">
        <v>673769</v>
      </c>
      <c r="M75" s="30">
        <v>2050719</v>
      </c>
      <c r="N75" s="30">
        <v>690295</v>
      </c>
      <c r="O75" s="30">
        <v>652660</v>
      </c>
      <c r="P75" s="30">
        <v>759282</v>
      </c>
      <c r="Q75" s="30">
        <v>2102237</v>
      </c>
      <c r="R75" s="30"/>
      <c r="S75" s="30"/>
      <c r="T75" s="30"/>
      <c r="U75" s="30"/>
      <c r="V75" s="30">
        <v>6024579</v>
      </c>
      <c r="W75" s="30">
        <v>5476770</v>
      </c>
      <c r="X75" s="30"/>
      <c r="Y75" s="29"/>
      <c r="Z75" s="31">
        <v>7907377</v>
      </c>
    </row>
    <row r="76" spans="1:26" ht="12.75" hidden="1">
      <c r="A76" s="42" t="s">
        <v>287</v>
      </c>
      <c r="B76" s="32">
        <v>19960646</v>
      </c>
      <c r="C76" s="32"/>
      <c r="D76" s="33">
        <v>21879804</v>
      </c>
      <c r="E76" s="34">
        <v>24310267</v>
      </c>
      <c r="F76" s="34">
        <v>1634713</v>
      </c>
      <c r="G76" s="34">
        <v>1600451</v>
      </c>
      <c r="H76" s="34">
        <v>1864463</v>
      </c>
      <c r="I76" s="34">
        <v>5099627</v>
      </c>
      <c r="J76" s="34">
        <v>1787782</v>
      </c>
      <c r="K76" s="34">
        <v>1587715</v>
      </c>
      <c r="L76" s="34">
        <v>3585150</v>
      </c>
      <c r="M76" s="34">
        <v>6960647</v>
      </c>
      <c r="N76" s="34">
        <v>2175198</v>
      </c>
      <c r="O76" s="34">
        <v>2807245</v>
      </c>
      <c r="P76" s="34">
        <v>1481612</v>
      </c>
      <c r="Q76" s="34">
        <v>6464055</v>
      </c>
      <c r="R76" s="34"/>
      <c r="S76" s="34"/>
      <c r="T76" s="34"/>
      <c r="U76" s="34"/>
      <c r="V76" s="34">
        <v>18524329</v>
      </c>
      <c r="W76" s="34">
        <v>18265390</v>
      </c>
      <c r="X76" s="34"/>
      <c r="Y76" s="33"/>
      <c r="Z76" s="35">
        <v>24310267</v>
      </c>
    </row>
    <row r="77" spans="1:26" ht="12.75" hidden="1">
      <c r="A77" s="37" t="s">
        <v>31</v>
      </c>
      <c r="B77" s="19">
        <v>17133092</v>
      </c>
      <c r="C77" s="19"/>
      <c r="D77" s="20">
        <v>18273024</v>
      </c>
      <c r="E77" s="21">
        <v>21304625</v>
      </c>
      <c r="F77" s="21">
        <v>1384533</v>
      </c>
      <c r="G77" s="21">
        <v>1416147</v>
      </c>
      <c r="H77" s="21">
        <v>1547234</v>
      </c>
      <c r="I77" s="21">
        <v>4347914</v>
      </c>
      <c r="J77" s="21">
        <v>1528479</v>
      </c>
      <c r="K77" s="21">
        <v>1354912</v>
      </c>
      <c r="L77" s="21">
        <v>3460271</v>
      </c>
      <c r="M77" s="21">
        <v>6343662</v>
      </c>
      <c r="N77" s="21">
        <v>1985014</v>
      </c>
      <c r="O77" s="21">
        <v>2568579</v>
      </c>
      <c r="P77" s="21">
        <v>1285289</v>
      </c>
      <c r="Q77" s="21">
        <v>5838882</v>
      </c>
      <c r="R77" s="21"/>
      <c r="S77" s="21"/>
      <c r="T77" s="21"/>
      <c r="U77" s="21"/>
      <c r="V77" s="21">
        <v>16530458</v>
      </c>
      <c r="W77" s="21">
        <v>16127804</v>
      </c>
      <c r="X77" s="21"/>
      <c r="Y77" s="20"/>
      <c r="Z77" s="23">
        <v>21304625</v>
      </c>
    </row>
    <row r="78" spans="1:26" ht="12.75" hidden="1">
      <c r="A78" s="38" t="s">
        <v>32</v>
      </c>
      <c r="B78" s="19">
        <v>2827554</v>
      </c>
      <c r="C78" s="19"/>
      <c r="D78" s="20">
        <v>3606780</v>
      </c>
      <c r="E78" s="21">
        <v>3005642</v>
      </c>
      <c r="F78" s="21">
        <v>250180</v>
      </c>
      <c r="G78" s="21">
        <v>184304</v>
      </c>
      <c r="H78" s="21">
        <v>317229</v>
      </c>
      <c r="I78" s="21">
        <v>751713</v>
      </c>
      <c r="J78" s="21">
        <v>259303</v>
      </c>
      <c r="K78" s="21">
        <v>232803</v>
      </c>
      <c r="L78" s="21">
        <v>124879</v>
      </c>
      <c r="M78" s="21">
        <v>616985</v>
      </c>
      <c r="N78" s="21">
        <v>190184</v>
      </c>
      <c r="O78" s="21">
        <v>238666</v>
      </c>
      <c r="P78" s="21">
        <v>196323</v>
      </c>
      <c r="Q78" s="21">
        <v>625173</v>
      </c>
      <c r="R78" s="21"/>
      <c r="S78" s="21"/>
      <c r="T78" s="21"/>
      <c r="U78" s="21"/>
      <c r="V78" s="21">
        <v>1993871</v>
      </c>
      <c r="W78" s="21">
        <v>2137586</v>
      </c>
      <c r="X78" s="21"/>
      <c r="Y78" s="20"/>
      <c r="Z78" s="23">
        <v>3005642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1860261</v>
      </c>
      <c r="C82" s="19"/>
      <c r="D82" s="20">
        <v>2430444</v>
      </c>
      <c r="E82" s="21">
        <v>2025365</v>
      </c>
      <c r="F82" s="21">
        <v>174289</v>
      </c>
      <c r="G82" s="21">
        <v>118078</v>
      </c>
      <c r="H82" s="21">
        <v>213807</v>
      </c>
      <c r="I82" s="21">
        <v>506174</v>
      </c>
      <c r="J82" s="21">
        <v>164779</v>
      </c>
      <c r="K82" s="21">
        <v>144774</v>
      </c>
      <c r="L82" s="21">
        <v>82361</v>
      </c>
      <c r="M82" s="21">
        <v>391914</v>
      </c>
      <c r="N82" s="21">
        <v>117642</v>
      </c>
      <c r="O82" s="21">
        <v>160735</v>
      </c>
      <c r="P82" s="21">
        <v>122242</v>
      </c>
      <c r="Q82" s="21">
        <v>400619</v>
      </c>
      <c r="R82" s="21"/>
      <c r="S82" s="21"/>
      <c r="T82" s="21"/>
      <c r="U82" s="21"/>
      <c r="V82" s="21">
        <v>1298707</v>
      </c>
      <c r="W82" s="21">
        <v>1419584</v>
      </c>
      <c r="X82" s="21"/>
      <c r="Y82" s="20"/>
      <c r="Z82" s="23">
        <v>2025365</v>
      </c>
    </row>
    <row r="83" spans="1:26" ht="12.75" hidden="1">
      <c r="A83" s="39" t="s">
        <v>107</v>
      </c>
      <c r="B83" s="19">
        <v>967293</v>
      </c>
      <c r="C83" s="19"/>
      <c r="D83" s="20">
        <v>1176336</v>
      </c>
      <c r="E83" s="21">
        <v>980277</v>
      </c>
      <c r="F83" s="21">
        <v>75891</v>
      </c>
      <c r="G83" s="21">
        <v>66226</v>
      </c>
      <c r="H83" s="21">
        <v>103422</v>
      </c>
      <c r="I83" s="21">
        <v>245539</v>
      </c>
      <c r="J83" s="21">
        <v>94524</v>
      </c>
      <c r="K83" s="21">
        <v>88029</v>
      </c>
      <c r="L83" s="21">
        <v>42518</v>
      </c>
      <c r="M83" s="21">
        <v>225071</v>
      </c>
      <c r="N83" s="21">
        <v>72542</v>
      </c>
      <c r="O83" s="21">
        <v>77931</v>
      </c>
      <c r="P83" s="21">
        <v>74081</v>
      </c>
      <c r="Q83" s="21">
        <v>224554</v>
      </c>
      <c r="R83" s="21"/>
      <c r="S83" s="21"/>
      <c r="T83" s="21"/>
      <c r="U83" s="21"/>
      <c r="V83" s="21">
        <v>695164</v>
      </c>
      <c r="W83" s="21">
        <v>718002</v>
      </c>
      <c r="X83" s="21"/>
      <c r="Y83" s="20"/>
      <c r="Z83" s="23">
        <v>980277</v>
      </c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13261062</v>
      </c>
      <c r="D5" s="357">
        <f t="shared" si="0"/>
        <v>0</v>
      </c>
      <c r="E5" s="356">
        <f t="shared" si="0"/>
        <v>13120000</v>
      </c>
      <c r="F5" s="358">
        <f t="shared" si="0"/>
        <v>9472189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7104142</v>
      </c>
      <c r="Y5" s="358">
        <f t="shared" si="0"/>
        <v>-7104142</v>
      </c>
      <c r="Z5" s="359">
        <f>+IF(X5&lt;&gt;0,+(Y5/X5)*100,0)</f>
        <v>-100</v>
      </c>
      <c r="AA5" s="360">
        <f>+AA6+AA8+AA11+AA13+AA15</f>
        <v>9472189</v>
      </c>
    </row>
    <row r="6" spans="1:27" ht="12.75">
      <c r="A6" s="361" t="s">
        <v>205</v>
      </c>
      <c r="B6" s="142"/>
      <c r="C6" s="60">
        <f>+C7</f>
        <v>10261062</v>
      </c>
      <c r="D6" s="340">
        <f aca="true" t="shared" si="1" ref="D6:AA6">+D7</f>
        <v>0</v>
      </c>
      <c r="E6" s="60">
        <f t="shared" si="1"/>
        <v>10120000</v>
      </c>
      <c r="F6" s="59">
        <f t="shared" si="1"/>
        <v>7572189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5679142</v>
      </c>
      <c r="Y6" s="59">
        <f t="shared" si="1"/>
        <v>-5679142</v>
      </c>
      <c r="Z6" s="61">
        <f>+IF(X6&lt;&gt;0,+(Y6/X6)*100,0)</f>
        <v>-100</v>
      </c>
      <c r="AA6" s="62">
        <f t="shared" si="1"/>
        <v>7572189</v>
      </c>
    </row>
    <row r="7" spans="1:27" ht="12.75">
      <c r="A7" s="291" t="s">
        <v>229</v>
      </c>
      <c r="B7" s="142"/>
      <c r="C7" s="60">
        <v>10261062</v>
      </c>
      <c r="D7" s="340"/>
      <c r="E7" s="60">
        <v>10120000</v>
      </c>
      <c r="F7" s="59">
        <v>7572189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5679142</v>
      </c>
      <c r="Y7" s="59">
        <v>-5679142</v>
      </c>
      <c r="Z7" s="61">
        <v>-100</v>
      </c>
      <c r="AA7" s="62">
        <v>7572189</v>
      </c>
    </row>
    <row r="8" spans="1:27" ht="12.75">
      <c r="A8" s="361" t="s">
        <v>206</v>
      </c>
      <c r="B8" s="142"/>
      <c r="C8" s="60">
        <f aca="true" t="shared" si="2" ref="C8:Y8">SUM(C9:C10)</f>
        <v>500000</v>
      </c>
      <c r="D8" s="340">
        <f t="shared" si="2"/>
        <v>0</v>
      </c>
      <c r="E8" s="60">
        <f t="shared" si="2"/>
        <v>1500000</v>
      </c>
      <c r="F8" s="59">
        <f t="shared" si="2"/>
        <v>1000000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750000</v>
      </c>
      <c r="Y8" s="59">
        <f t="shared" si="2"/>
        <v>-750000</v>
      </c>
      <c r="Z8" s="61">
        <f>+IF(X8&lt;&gt;0,+(Y8/X8)*100,0)</f>
        <v>-100</v>
      </c>
      <c r="AA8" s="62">
        <f>SUM(AA9:AA10)</f>
        <v>1000000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>
        <v>500000</v>
      </c>
      <c r="D10" s="340"/>
      <c r="E10" s="60">
        <v>1500000</v>
      </c>
      <c r="F10" s="59">
        <v>1000000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750000</v>
      </c>
      <c r="Y10" s="59">
        <v>-750000</v>
      </c>
      <c r="Z10" s="61">
        <v>-100</v>
      </c>
      <c r="AA10" s="62">
        <v>1000000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2500000</v>
      </c>
      <c r="D15" s="340">
        <f t="shared" si="5"/>
        <v>0</v>
      </c>
      <c r="E15" s="60">
        <f t="shared" si="5"/>
        <v>1500000</v>
      </c>
      <c r="F15" s="59">
        <f t="shared" si="5"/>
        <v>900000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675000</v>
      </c>
      <c r="Y15" s="59">
        <f t="shared" si="5"/>
        <v>-675000</v>
      </c>
      <c r="Z15" s="61">
        <f>+IF(X15&lt;&gt;0,+(Y15/X15)*100,0)</f>
        <v>-100</v>
      </c>
      <c r="AA15" s="62">
        <f>SUM(AA16:AA20)</f>
        <v>900000</v>
      </c>
    </row>
    <row r="16" spans="1:27" ht="12.75">
      <c r="A16" s="291" t="s">
        <v>234</v>
      </c>
      <c r="B16" s="300"/>
      <c r="C16" s="60">
        <v>2500000</v>
      </c>
      <c r="D16" s="340"/>
      <c r="E16" s="60">
        <v>1500000</v>
      </c>
      <c r="F16" s="59">
        <v>900000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675000</v>
      </c>
      <c r="Y16" s="59">
        <v>-675000</v>
      </c>
      <c r="Z16" s="61">
        <v>-100</v>
      </c>
      <c r="AA16" s="62">
        <v>900000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2580531</v>
      </c>
      <c r="D22" s="344">
        <f t="shared" si="6"/>
        <v>0</v>
      </c>
      <c r="E22" s="343">
        <f t="shared" si="6"/>
        <v>2600000</v>
      </c>
      <c r="F22" s="345">
        <f t="shared" si="6"/>
        <v>1100000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825000</v>
      </c>
      <c r="Y22" s="345">
        <f t="shared" si="6"/>
        <v>-825000</v>
      </c>
      <c r="Z22" s="336">
        <f>+IF(X22&lt;&gt;0,+(Y22/X22)*100,0)</f>
        <v>-100</v>
      </c>
      <c r="AA22" s="350">
        <f>SUM(AA23:AA32)</f>
        <v>1100000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50000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850000</v>
      </c>
      <c r="D25" s="340"/>
      <c r="E25" s="60">
        <v>1350000</v>
      </c>
      <c r="F25" s="59">
        <v>1000000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750000</v>
      </c>
      <c r="Y25" s="59">
        <v>-750000</v>
      </c>
      <c r="Z25" s="61">
        <v>-100</v>
      </c>
      <c r="AA25" s="62">
        <v>1000000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1680531</v>
      </c>
      <c r="D32" s="340"/>
      <c r="E32" s="60">
        <v>1250000</v>
      </c>
      <c r="F32" s="59">
        <v>100000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75000</v>
      </c>
      <c r="Y32" s="59">
        <v>-75000</v>
      </c>
      <c r="Z32" s="61">
        <v>-100</v>
      </c>
      <c r="AA32" s="62">
        <v>100000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2992548</v>
      </c>
      <c r="D40" s="344">
        <f t="shared" si="9"/>
        <v>0</v>
      </c>
      <c r="E40" s="343">
        <f t="shared" si="9"/>
        <v>2610000</v>
      </c>
      <c r="F40" s="345">
        <f t="shared" si="9"/>
        <v>2178239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1633679</v>
      </c>
      <c r="Y40" s="345">
        <f t="shared" si="9"/>
        <v>-1633679</v>
      </c>
      <c r="Z40" s="336">
        <f>+IF(X40&lt;&gt;0,+(Y40/X40)*100,0)</f>
        <v>-100</v>
      </c>
      <c r="AA40" s="350">
        <f>SUM(AA41:AA49)</f>
        <v>2178239</v>
      </c>
    </row>
    <row r="41" spans="1:27" ht="12.75">
      <c r="A41" s="361" t="s">
        <v>248</v>
      </c>
      <c r="B41" s="142"/>
      <c r="C41" s="362">
        <v>622828</v>
      </c>
      <c r="D41" s="363"/>
      <c r="E41" s="362">
        <v>600000</v>
      </c>
      <c r="F41" s="364">
        <v>476439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357329</v>
      </c>
      <c r="Y41" s="364">
        <v>-357329</v>
      </c>
      <c r="Z41" s="365">
        <v>-100</v>
      </c>
      <c r="AA41" s="366">
        <v>476439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220</v>
      </c>
      <c r="D43" s="369"/>
      <c r="E43" s="305"/>
      <c r="F43" s="370">
        <v>161800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121350</v>
      </c>
      <c r="Y43" s="370">
        <v>-121350</v>
      </c>
      <c r="Z43" s="371">
        <v>-100</v>
      </c>
      <c r="AA43" s="303">
        <v>161800</v>
      </c>
    </row>
    <row r="44" spans="1:27" ht="12.75">
      <c r="A44" s="361" t="s">
        <v>251</v>
      </c>
      <c r="B44" s="136"/>
      <c r="C44" s="60">
        <v>150800</v>
      </c>
      <c r="D44" s="368"/>
      <c r="E44" s="54">
        <v>10000</v>
      </c>
      <c r="F44" s="53">
        <v>450000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337500</v>
      </c>
      <c r="Y44" s="53">
        <v>-337500</v>
      </c>
      <c r="Z44" s="94">
        <v>-100</v>
      </c>
      <c r="AA44" s="95">
        <v>450000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2100000</v>
      </c>
      <c r="D48" s="368"/>
      <c r="E48" s="54">
        <v>2000000</v>
      </c>
      <c r="F48" s="53">
        <v>900000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675000</v>
      </c>
      <c r="Y48" s="53">
        <v>-675000</v>
      </c>
      <c r="Z48" s="94">
        <v>-100</v>
      </c>
      <c r="AA48" s="95">
        <v>900000</v>
      </c>
    </row>
    <row r="49" spans="1:27" ht="12.75">
      <c r="A49" s="361" t="s">
        <v>93</v>
      </c>
      <c r="B49" s="136"/>
      <c r="C49" s="54">
        <v>118700</v>
      </c>
      <c r="D49" s="368"/>
      <c r="E49" s="54"/>
      <c r="F49" s="53">
        <v>190000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142500</v>
      </c>
      <c r="Y49" s="53">
        <v>-142500</v>
      </c>
      <c r="Z49" s="94">
        <v>-100</v>
      </c>
      <c r="AA49" s="95">
        <v>190000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18834141</v>
      </c>
      <c r="D60" s="346">
        <f t="shared" si="14"/>
        <v>0</v>
      </c>
      <c r="E60" s="219">
        <f t="shared" si="14"/>
        <v>18330000</v>
      </c>
      <c r="F60" s="264">
        <f t="shared" si="14"/>
        <v>12750428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9562821</v>
      </c>
      <c r="Y60" s="264">
        <f t="shared" si="14"/>
        <v>-9562821</v>
      </c>
      <c r="Z60" s="337">
        <f>+IF(X60&lt;&gt;0,+(Y60/X60)*100,0)</f>
        <v>-100</v>
      </c>
      <c r="AA60" s="232">
        <f>+AA57+AA54+AA51+AA40+AA37+AA34+AA22+AA5</f>
        <v>12750428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77972619</v>
      </c>
      <c r="D5" s="153">
        <f>SUM(D6:D8)</f>
        <v>0</v>
      </c>
      <c r="E5" s="154">
        <f t="shared" si="0"/>
        <v>108103630</v>
      </c>
      <c r="F5" s="100">
        <f t="shared" si="0"/>
        <v>113483943</v>
      </c>
      <c r="G5" s="100">
        <f t="shared" si="0"/>
        <v>53293110</v>
      </c>
      <c r="H5" s="100">
        <f t="shared" si="0"/>
        <v>3205973</v>
      </c>
      <c r="I5" s="100">
        <f t="shared" si="0"/>
        <v>18657660</v>
      </c>
      <c r="J5" s="100">
        <f t="shared" si="0"/>
        <v>75156743</v>
      </c>
      <c r="K5" s="100">
        <f t="shared" si="0"/>
        <v>3050169</v>
      </c>
      <c r="L5" s="100">
        <f t="shared" si="0"/>
        <v>3061383</v>
      </c>
      <c r="M5" s="100">
        <f t="shared" si="0"/>
        <v>29899622</v>
      </c>
      <c r="N5" s="100">
        <f t="shared" si="0"/>
        <v>36011174</v>
      </c>
      <c r="O5" s="100">
        <f t="shared" si="0"/>
        <v>3486964</v>
      </c>
      <c r="P5" s="100">
        <f t="shared" si="0"/>
        <v>3079943</v>
      </c>
      <c r="Q5" s="100">
        <f t="shared" si="0"/>
        <v>33087099</v>
      </c>
      <c r="R5" s="100">
        <f t="shared" si="0"/>
        <v>39654006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150821923</v>
      </c>
      <c r="X5" s="100">
        <f t="shared" si="0"/>
        <v>81077724</v>
      </c>
      <c r="Y5" s="100">
        <f t="shared" si="0"/>
        <v>69744199</v>
      </c>
      <c r="Z5" s="137">
        <f>+IF(X5&lt;&gt;0,+(Y5/X5)*100,0)</f>
        <v>86.02140706367139</v>
      </c>
      <c r="AA5" s="153">
        <f>SUM(AA6:AA8)</f>
        <v>113483943</v>
      </c>
    </row>
    <row r="6" spans="1:27" ht="12.75">
      <c r="A6" s="138" t="s">
        <v>75</v>
      </c>
      <c r="B6" s="136"/>
      <c r="C6" s="155">
        <v>12943000</v>
      </c>
      <c r="D6" s="155"/>
      <c r="E6" s="156">
        <v>30582669</v>
      </c>
      <c r="F6" s="60">
        <v>30582669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22937004</v>
      </c>
      <c r="Y6" s="60">
        <v>-22937004</v>
      </c>
      <c r="Z6" s="140">
        <v>-100</v>
      </c>
      <c r="AA6" s="155">
        <v>30582669</v>
      </c>
    </row>
    <row r="7" spans="1:27" ht="12.75">
      <c r="A7" s="138" t="s">
        <v>76</v>
      </c>
      <c r="B7" s="136"/>
      <c r="C7" s="157">
        <v>52086619</v>
      </c>
      <c r="D7" s="157"/>
      <c r="E7" s="158">
        <v>67520961</v>
      </c>
      <c r="F7" s="159">
        <v>72901274</v>
      </c>
      <c r="G7" s="159">
        <v>53293110</v>
      </c>
      <c r="H7" s="159">
        <v>3205973</v>
      </c>
      <c r="I7" s="159">
        <v>18657660</v>
      </c>
      <c r="J7" s="159">
        <v>75156743</v>
      </c>
      <c r="K7" s="159">
        <v>3050169</v>
      </c>
      <c r="L7" s="159">
        <v>3061383</v>
      </c>
      <c r="M7" s="159">
        <v>29899622</v>
      </c>
      <c r="N7" s="159">
        <v>36011174</v>
      </c>
      <c r="O7" s="159">
        <v>3486964</v>
      </c>
      <c r="P7" s="159">
        <v>3079943</v>
      </c>
      <c r="Q7" s="159">
        <v>33087099</v>
      </c>
      <c r="R7" s="159">
        <v>39654006</v>
      </c>
      <c r="S7" s="159"/>
      <c r="T7" s="159"/>
      <c r="U7" s="159"/>
      <c r="V7" s="159"/>
      <c r="W7" s="159">
        <v>150821923</v>
      </c>
      <c r="X7" s="159">
        <v>50640723</v>
      </c>
      <c r="Y7" s="159">
        <v>100181200</v>
      </c>
      <c r="Z7" s="141">
        <v>197.83</v>
      </c>
      <c r="AA7" s="157">
        <v>72901274</v>
      </c>
    </row>
    <row r="8" spans="1:27" ht="12.75">
      <c r="A8" s="138" t="s">
        <v>77</v>
      </c>
      <c r="B8" s="136"/>
      <c r="C8" s="155">
        <v>12943000</v>
      </c>
      <c r="D8" s="155"/>
      <c r="E8" s="156">
        <v>10000000</v>
      </c>
      <c r="F8" s="60">
        <v>10000000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7499997</v>
      </c>
      <c r="Y8" s="60">
        <v>-7499997</v>
      </c>
      <c r="Z8" s="140">
        <v>-100</v>
      </c>
      <c r="AA8" s="155">
        <v>10000000</v>
      </c>
    </row>
    <row r="9" spans="1:27" ht="12.75">
      <c r="A9" s="135" t="s">
        <v>78</v>
      </c>
      <c r="B9" s="136"/>
      <c r="C9" s="153">
        <f aca="true" t="shared" si="1" ref="C9:Y9">SUM(C10:C14)</f>
        <v>49687952</v>
      </c>
      <c r="D9" s="153">
        <f>SUM(D10:D14)</f>
        <v>0</v>
      </c>
      <c r="E9" s="154">
        <f t="shared" si="1"/>
        <v>25950402</v>
      </c>
      <c r="F9" s="100">
        <f t="shared" si="1"/>
        <v>25734512</v>
      </c>
      <c r="G9" s="100">
        <f t="shared" si="1"/>
        <v>417170</v>
      </c>
      <c r="H9" s="100">
        <f t="shared" si="1"/>
        <v>415877</v>
      </c>
      <c r="I9" s="100">
        <f t="shared" si="1"/>
        <v>367846</v>
      </c>
      <c r="J9" s="100">
        <f t="shared" si="1"/>
        <v>1200893</v>
      </c>
      <c r="K9" s="100">
        <f t="shared" si="1"/>
        <v>2236177</v>
      </c>
      <c r="L9" s="100">
        <f t="shared" si="1"/>
        <v>449014</v>
      </c>
      <c r="M9" s="100">
        <f t="shared" si="1"/>
        <v>393139</v>
      </c>
      <c r="N9" s="100">
        <f t="shared" si="1"/>
        <v>3078330</v>
      </c>
      <c r="O9" s="100">
        <f t="shared" si="1"/>
        <v>1530572</v>
      </c>
      <c r="P9" s="100">
        <f t="shared" si="1"/>
        <v>2239842</v>
      </c>
      <c r="Q9" s="100">
        <f t="shared" si="1"/>
        <v>3043031</v>
      </c>
      <c r="R9" s="100">
        <f t="shared" si="1"/>
        <v>6813445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11092668</v>
      </c>
      <c r="X9" s="100">
        <f t="shared" si="1"/>
        <v>19462806</v>
      </c>
      <c r="Y9" s="100">
        <f t="shared" si="1"/>
        <v>-8370138</v>
      </c>
      <c r="Z9" s="137">
        <f>+IF(X9&lt;&gt;0,+(Y9/X9)*100,0)</f>
        <v>-43.00581324193439</v>
      </c>
      <c r="AA9" s="153">
        <f>SUM(AA10:AA14)</f>
        <v>25734512</v>
      </c>
    </row>
    <row r="10" spans="1:27" ht="12.75">
      <c r="A10" s="138" t="s">
        <v>79</v>
      </c>
      <c r="B10" s="136"/>
      <c r="C10" s="155">
        <v>32916651</v>
      </c>
      <c r="D10" s="155"/>
      <c r="E10" s="156">
        <v>16086479</v>
      </c>
      <c r="F10" s="60">
        <v>16093171</v>
      </c>
      <c r="G10" s="60">
        <v>227773</v>
      </c>
      <c r="H10" s="60">
        <v>221659</v>
      </c>
      <c r="I10" s="60">
        <v>216409</v>
      </c>
      <c r="J10" s="60">
        <v>665841</v>
      </c>
      <c r="K10" s="60">
        <v>2016844</v>
      </c>
      <c r="L10" s="60">
        <v>236753</v>
      </c>
      <c r="M10" s="60">
        <v>212701</v>
      </c>
      <c r="N10" s="60">
        <v>2466298</v>
      </c>
      <c r="O10" s="60">
        <v>187110</v>
      </c>
      <c r="P10" s="60">
        <v>1855126</v>
      </c>
      <c r="Q10" s="60">
        <v>2799773</v>
      </c>
      <c r="R10" s="60">
        <v>4842009</v>
      </c>
      <c r="S10" s="60"/>
      <c r="T10" s="60"/>
      <c r="U10" s="60"/>
      <c r="V10" s="60"/>
      <c r="W10" s="60">
        <v>7974148</v>
      </c>
      <c r="X10" s="60">
        <v>12064860</v>
      </c>
      <c r="Y10" s="60">
        <v>-4090712</v>
      </c>
      <c r="Z10" s="140">
        <v>-33.91</v>
      </c>
      <c r="AA10" s="155">
        <v>16093171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16771301</v>
      </c>
      <c r="D12" s="155"/>
      <c r="E12" s="156">
        <v>9863923</v>
      </c>
      <c r="F12" s="60">
        <v>9641341</v>
      </c>
      <c r="G12" s="60">
        <v>189397</v>
      </c>
      <c r="H12" s="60">
        <v>194218</v>
      </c>
      <c r="I12" s="60">
        <v>151437</v>
      </c>
      <c r="J12" s="60">
        <v>535052</v>
      </c>
      <c r="K12" s="60">
        <v>219333</v>
      </c>
      <c r="L12" s="60">
        <v>212261</v>
      </c>
      <c r="M12" s="60">
        <v>180438</v>
      </c>
      <c r="N12" s="60">
        <v>612032</v>
      </c>
      <c r="O12" s="60">
        <v>1343462</v>
      </c>
      <c r="P12" s="60">
        <v>384716</v>
      </c>
      <c r="Q12" s="60">
        <v>243258</v>
      </c>
      <c r="R12" s="60">
        <v>1971436</v>
      </c>
      <c r="S12" s="60"/>
      <c r="T12" s="60"/>
      <c r="U12" s="60"/>
      <c r="V12" s="60"/>
      <c r="W12" s="60">
        <v>3118520</v>
      </c>
      <c r="X12" s="60">
        <v>7397946</v>
      </c>
      <c r="Y12" s="60">
        <v>-4279426</v>
      </c>
      <c r="Z12" s="140">
        <v>-57.85</v>
      </c>
      <c r="AA12" s="155">
        <v>9641341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60043717</v>
      </c>
      <c r="D15" s="153">
        <f>SUM(D16:D18)</f>
        <v>0</v>
      </c>
      <c r="E15" s="154">
        <f t="shared" si="2"/>
        <v>72581120</v>
      </c>
      <c r="F15" s="100">
        <f t="shared" si="2"/>
        <v>76560120</v>
      </c>
      <c r="G15" s="100">
        <f t="shared" si="2"/>
        <v>19008202</v>
      </c>
      <c r="H15" s="100">
        <f t="shared" si="2"/>
        <v>8927164</v>
      </c>
      <c r="I15" s="100">
        <f t="shared" si="2"/>
        <v>5591491</v>
      </c>
      <c r="J15" s="100">
        <f t="shared" si="2"/>
        <v>33526857</v>
      </c>
      <c r="K15" s="100">
        <f t="shared" si="2"/>
        <v>3014697</v>
      </c>
      <c r="L15" s="100">
        <f t="shared" si="2"/>
        <v>946134</v>
      </c>
      <c r="M15" s="100">
        <f t="shared" si="2"/>
        <v>9188201</v>
      </c>
      <c r="N15" s="100">
        <f t="shared" si="2"/>
        <v>13149032</v>
      </c>
      <c r="O15" s="100">
        <f t="shared" si="2"/>
        <v>203468</v>
      </c>
      <c r="P15" s="100">
        <f t="shared" si="2"/>
        <v>4213683</v>
      </c>
      <c r="Q15" s="100">
        <f t="shared" si="2"/>
        <v>3203555</v>
      </c>
      <c r="R15" s="100">
        <f t="shared" si="2"/>
        <v>7620706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54296595</v>
      </c>
      <c r="X15" s="100">
        <f t="shared" si="2"/>
        <v>54435843</v>
      </c>
      <c r="Y15" s="100">
        <f t="shared" si="2"/>
        <v>-139248</v>
      </c>
      <c r="Z15" s="137">
        <f>+IF(X15&lt;&gt;0,+(Y15/X15)*100,0)</f>
        <v>-0.25580204572197035</v>
      </c>
      <c r="AA15" s="153">
        <f>SUM(AA16:AA18)</f>
        <v>76560120</v>
      </c>
    </row>
    <row r="16" spans="1:27" ht="12.75">
      <c r="A16" s="138" t="s">
        <v>85</v>
      </c>
      <c r="B16" s="136"/>
      <c r="C16" s="155">
        <v>12943000</v>
      </c>
      <c r="D16" s="155"/>
      <c r="E16" s="156">
        <v>6870120</v>
      </c>
      <c r="F16" s="60">
        <v>6849120</v>
      </c>
      <c r="G16" s="60">
        <v>3239</v>
      </c>
      <c r="H16" s="60">
        <v>6830453</v>
      </c>
      <c r="I16" s="60">
        <v>4227</v>
      </c>
      <c r="J16" s="60">
        <v>6837919</v>
      </c>
      <c r="K16" s="60">
        <v>97</v>
      </c>
      <c r="L16" s="60">
        <v>289</v>
      </c>
      <c r="M16" s="60">
        <v>3638525</v>
      </c>
      <c r="N16" s="60">
        <v>3638911</v>
      </c>
      <c r="O16" s="60">
        <v>2454</v>
      </c>
      <c r="P16" s="60">
        <v>2804</v>
      </c>
      <c r="Q16" s="60">
        <v>8604</v>
      </c>
      <c r="R16" s="60">
        <v>13862</v>
      </c>
      <c r="S16" s="60"/>
      <c r="T16" s="60"/>
      <c r="U16" s="60"/>
      <c r="V16" s="60"/>
      <c r="W16" s="60">
        <v>10490692</v>
      </c>
      <c r="X16" s="60">
        <v>5152590</v>
      </c>
      <c r="Y16" s="60">
        <v>5338102</v>
      </c>
      <c r="Z16" s="140">
        <v>103.6</v>
      </c>
      <c r="AA16" s="155">
        <v>6849120</v>
      </c>
    </row>
    <row r="17" spans="1:27" ht="12.75">
      <c r="A17" s="138" t="s">
        <v>86</v>
      </c>
      <c r="B17" s="136"/>
      <c r="C17" s="155">
        <v>47100717</v>
      </c>
      <c r="D17" s="155"/>
      <c r="E17" s="156">
        <v>65711000</v>
      </c>
      <c r="F17" s="60">
        <v>69711000</v>
      </c>
      <c r="G17" s="60">
        <v>19004963</v>
      </c>
      <c r="H17" s="60">
        <v>2096711</v>
      </c>
      <c r="I17" s="60">
        <v>5587264</v>
      </c>
      <c r="J17" s="60">
        <v>26688938</v>
      </c>
      <c r="K17" s="60">
        <v>3014600</v>
      </c>
      <c r="L17" s="60">
        <v>945845</v>
      </c>
      <c r="M17" s="60">
        <v>5549676</v>
      </c>
      <c r="N17" s="60">
        <v>9510121</v>
      </c>
      <c r="O17" s="60">
        <v>201014</v>
      </c>
      <c r="P17" s="60">
        <v>4210879</v>
      </c>
      <c r="Q17" s="60">
        <v>3194951</v>
      </c>
      <c r="R17" s="60">
        <v>7606844</v>
      </c>
      <c r="S17" s="60"/>
      <c r="T17" s="60"/>
      <c r="U17" s="60"/>
      <c r="V17" s="60"/>
      <c r="W17" s="60">
        <v>43805903</v>
      </c>
      <c r="X17" s="60">
        <v>49283253</v>
      </c>
      <c r="Y17" s="60">
        <v>-5477350</v>
      </c>
      <c r="Z17" s="140">
        <v>-11.11</v>
      </c>
      <c r="AA17" s="155">
        <v>69711000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16379043</v>
      </c>
      <c r="D19" s="153">
        <f>SUM(D20:D23)</f>
        <v>0</v>
      </c>
      <c r="E19" s="154">
        <f t="shared" si="3"/>
        <v>16604380</v>
      </c>
      <c r="F19" s="100">
        <f t="shared" si="3"/>
        <v>16604380</v>
      </c>
      <c r="G19" s="100">
        <f t="shared" si="3"/>
        <v>335087</v>
      </c>
      <c r="H19" s="100">
        <f t="shared" si="3"/>
        <v>335301</v>
      </c>
      <c r="I19" s="100">
        <f t="shared" si="3"/>
        <v>333697</v>
      </c>
      <c r="J19" s="100">
        <f t="shared" si="3"/>
        <v>1004085</v>
      </c>
      <c r="K19" s="100">
        <f t="shared" si="3"/>
        <v>333355</v>
      </c>
      <c r="L19" s="100">
        <f t="shared" si="3"/>
        <v>335943</v>
      </c>
      <c r="M19" s="100">
        <f t="shared" si="3"/>
        <v>332886</v>
      </c>
      <c r="N19" s="100">
        <f t="shared" si="3"/>
        <v>1002184</v>
      </c>
      <c r="O19" s="100">
        <f t="shared" si="3"/>
        <v>277387</v>
      </c>
      <c r="P19" s="100">
        <f t="shared" si="3"/>
        <v>387143</v>
      </c>
      <c r="Q19" s="100">
        <f t="shared" si="3"/>
        <v>335836</v>
      </c>
      <c r="R19" s="100">
        <f t="shared" si="3"/>
        <v>1000366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3006635</v>
      </c>
      <c r="X19" s="100">
        <f t="shared" si="3"/>
        <v>12453282</v>
      </c>
      <c r="Y19" s="100">
        <f t="shared" si="3"/>
        <v>-9446647</v>
      </c>
      <c r="Z19" s="137">
        <f>+IF(X19&lt;&gt;0,+(Y19/X19)*100,0)</f>
        <v>-75.85668581182054</v>
      </c>
      <c r="AA19" s="153">
        <f>SUM(AA20:AA23)</f>
        <v>16604380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16379043</v>
      </c>
      <c r="D23" s="155"/>
      <c r="E23" s="156">
        <v>16604380</v>
      </c>
      <c r="F23" s="60">
        <v>16604380</v>
      </c>
      <c r="G23" s="60">
        <v>335087</v>
      </c>
      <c r="H23" s="60">
        <v>335301</v>
      </c>
      <c r="I23" s="60">
        <v>333697</v>
      </c>
      <c r="J23" s="60">
        <v>1004085</v>
      </c>
      <c r="K23" s="60">
        <v>333355</v>
      </c>
      <c r="L23" s="60">
        <v>335943</v>
      </c>
      <c r="M23" s="60">
        <v>332886</v>
      </c>
      <c r="N23" s="60">
        <v>1002184</v>
      </c>
      <c r="O23" s="60">
        <v>277387</v>
      </c>
      <c r="P23" s="60">
        <v>387143</v>
      </c>
      <c r="Q23" s="60">
        <v>335836</v>
      </c>
      <c r="R23" s="60">
        <v>1000366</v>
      </c>
      <c r="S23" s="60"/>
      <c r="T23" s="60"/>
      <c r="U23" s="60"/>
      <c r="V23" s="60"/>
      <c r="W23" s="60">
        <v>3006635</v>
      </c>
      <c r="X23" s="60">
        <v>12453282</v>
      </c>
      <c r="Y23" s="60">
        <v>-9446647</v>
      </c>
      <c r="Z23" s="140">
        <v>-75.86</v>
      </c>
      <c r="AA23" s="155">
        <v>16604380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204083331</v>
      </c>
      <c r="D25" s="168">
        <f>+D5+D9+D15+D19+D24</f>
        <v>0</v>
      </c>
      <c r="E25" s="169">
        <f t="shared" si="4"/>
        <v>223239532</v>
      </c>
      <c r="F25" s="73">
        <f t="shared" si="4"/>
        <v>232382955</v>
      </c>
      <c r="G25" s="73">
        <f t="shared" si="4"/>
        <v>73053569</v>
      </c>
      <c r="H25" s="73">
        <f t="shared" si="4"/>
        <v>12884315</v>
      </c>
      <c r="I25" s="73">
        <f t="shared" si="4"/>
        <v>24950694</v>
      </c>
      <c r="J25" s="73">
        <f t="shared" si="4"/>
        <v>110888578</v>
      </c>
      <c r="K25" s="73">
        <f t="shared" si="4"/>
        <v>8634398</v>
      </c>
      <c r="L25" s="73">
        <f t="shared" si="4"/>
        <v>4792474</v>
      </c>
      <c r="M25" s="73">
        <f t="shared" si="4"/>
        <v>39813848</v>
      </c>
      <c r="N25" s="73">
        <f t="shared" si="4"/>
        <v>53240720</v>
      </c>
      <c r="O25" s="73">
        <f t="shared" si="4"/>
        <v>5498391</v>
      </c>
      <c r="P25" s="73">
        <f t="shared" si="4"/>
        <v>9920611</v>
      </c>
      <c r="Q25" s="73">
        <f t="shared" si="4"/>
        <v>39669521</v>
      </c>
      <c r="R25" s="73">
        <f t="shared" si="4"/>
        <v>55088523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219217821</v>
      </c>
      <c r="X25" s="73">
        <f t="shared" si="4"/>
        <v>167429655</v>
      </c>
      <c r="Y25" s="73">
        <f t="shared" si="4"/>
        <v>51788166</v>
      </c>
      <c r="Z25" s="170">
        <f>+IF(X25&lt;&gt;0,+(Y25/X25)*100,0)</f>
        <v>30.931298281657455</v>
      </c>
      <c r="AA25" s="168">
        <f>+AA5+AA9+AA15+AA19+AA24</f>
        <v>232382955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101759349</v>
      </c>
      <c r="D28" s="153">
        <f>SUM(D29:D31)</f>
        <v>0</v>
      </c>
      <c r="E28" s="154">
        <f t="shared" si="5"/>
        <v>89451721</v>
      </c>
      <c r="F28" s="100">
        <f t="shared" si="5"/>
        <v>98474169</v>
      </c>
      <c r="G28" s="100">
        <f t="shared" si="5"/>
        <v>4409753</v>
      </c>
      <c r="H28" s="100">
        <f t="shared" si="5"/>
        <v>6378062</v>
      </c>
      <c r="I28" s="100">
        <f t="shared" si="5"/>
        <v>9922124</v>
      </c>
      <c r="J28" s="100">
        <f t="shared" si="5"/>
        <v>20709939</v>
      </c>
      <c r="K28" s="100">
        <f t="shared" si="5"/>
        <v>6526214</v>
      </c>
      <c r="L28" s="100">
        <f t="shared" si="5"/>
        <v>5323068</v>
      </c>
      <c r="M28" s="100">
        <f t="shared" si="5"/>
        <v>9729710</v>
      </c>
      <c r="N28" s="100">
        <f t="shared" si="5"/>
        <v>21578992</v>
      </c>
      <c r="O28" s="100">
        <f t="shared" si="5"/>
        <v>7091791</v>
      </c>
      <c r="P28" s="100">
        <f t="shared" si="5"/>
        <v>4109653</v>
      </c>
      <c r="Q28" s="100">
        <f t="shared" si="5"/>
        <v>6288261</v>
      </c>
      <c r="R28" s="100">
        <f t="shared" si="5"/>
        <v>17489705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59778636</v>
      </c>
      <c r="X28" s="100">
        <f t="shared" si="5"/>
        <v>67371930</v>
      </c>
      <c r="Y28" s="100">
        <f t="shared" si="5"/>
        <v>-7593294</v>
      </c>
      <c r="Z28" s="137">
        <f>+IF(X28&lt;&gt;0,+(Y28/X28)*100,0)</f>
        <v>-11.270708735819206</v>
      </c>
      <c r="AA28" s="153">
        <f>SUM(AA29:AA31)</f>
        <v>98474169</v>
      </c>
    </row>
    <row r="29" spans="1:27" ht="12.75">
      <c r="A29" s="138" t="s">
        <v>75</v>
      </c>
      <c r="B29" s="136"/>
      <c r="C29" s="155">
        <v>27082689</v>
      </c>
      <c r="D29" s="155"/>
      <c r="E29" s="156">
        <v>28881393</v>
      </c>
      <c r="F29" s="60">
        <v>34496277</v>
      </c>
      <c r="G29" s="60">
        <v>2390091</v>
      </c>
      <c r="H29" s="60">
        <v>2755405</v>
      </c>
      <c r="I29" s="60">
        <v>4715491</v>
      </c>
      <c r="J29" s="60">
        <v>9860987</v>
      </c>
      <c r="K29" s="60">
        <v>3624078</v>
      </c>
      <c r="L29" s="60">
        <v>2732396</v>
      </c>
      <c r="M29" s="60">
        <v>6034496</v>
      </c>
      <c r="N29" s="60">
        <v>12390970</v>
      </c>
      <c r="O29" s="60">
        <v>3093118</v>
      </c>
      <c r="P29" s="60">
        <v>790495</v>
      </c>
      <c r="Q29" s="60">
        <v>4094344</v>
      </c>
      <c r="R29" s="60">
        <v>7977957</v>
      </c>
      <c r="S29" s="60"/>
      <c r="T29" s="60"/>
      <c r="U29" s="60"/>
      <c r="V29" s="60"/>
      <c r="W29" s="60">
        <v>30229914</v>
      </c>
      <c r="X29" s="60">
        <v>21661047</v>
      </c>
      <c r="Y29" s="60">
        <v>8568867</v>
      </c>
      <c r="Z29" s="140">
        <v>39.56</v>
      </c>
      <c r="AA29" s="155">
        <v>34496277</v>
      </c>
    </row>
    <row r="30" spans="1:27" ht="12.75">
      <c r="A30" s="138" t="s">
        <v>76</v>
      </c>
      <c r="B30" s="136"/>
      <c r="C30" s="157">
        <v>62749758</v>
      </c>
      <c r="D30" s="157"/>
      <c r="E30" s="158">
        <v>45255400</v>
      </c>
      <c r="F30" s="159">
        <v>48567138</v>
      </c>
      <c r="G30" s="159">
        <v>1274953</v>
      </c>
      <c r="H30" s="159">
        <v>2830298</v>
      </c>
      <c r="I30" s="159">
        <v>3607545</v>
      </c>
      <c r="J30" s="159">
        <v>7712796</v>
      </c>
      <c r="K30" s="159">
        <v>1409471</v>
      </c>
      <c r="L30" s="159">
        <v>1580126</v>
      </c>
      <c r="M30" s="159">
        <v>2546605</v>
      </c>
      <c r="N30" s="159">
        <v>5536202</v>
      </c>
      <c r="O30" s="159">
        <v>3060011</v>
      </c>
      <c r="P30" s="159">
        <v>1673001</v>
      </c>
      <c r="Q30" s="159">
        <v>1080769</v>
      </c>
      <c r="R30" s="159">
        <v>5813781</v>
      </c>
      <c r="S30" s="159"/>
      <c r="T30" s="159"/>
      <c r="U30" s="159"/>
      <c r="V30" s="159"/>
      <c r="W30" s="159">
        <v>19062779</v>
      </c>
      <c r="X30" s="159">
        <v>33941547</v>
      </c>
      <c r="Y30" s="159">
        <v>-14878768</v>
      </c>
      <c r="Z30" s="141">
        <v>-43.84</v>
      </c>
      <c r="AA30" s="157">
        <v>48567138</v>
      </c>
    </row>
    <row r="31" spans="1:27" ht="12.75">
      <c r="A31" s="138" t="s">
        <v>77</v>
      </c>
      <c r="B31" s="136"/>
      <c r="C31" s="155">
        <v>11926902</v>
      </c>
      <c r="D31" s="155"/>
      <c r="E31" s="156">
        <v>15314928</v>
      </c>
      <c r="F31" s="60">
        <v>15410754</v>
      </c>
      <c r="G31" s="60">
        <v>744709</v>
      </c>
      <c r="H31" s="60">
        <v>792359</v>
      </c>
      <c r="I31" s="60">
        <v>1599088</v>
      </c>
      <c r="J31" s="60">
        <v>3136156</v>
      </c>
      <c r="K31" s="60">
        <v>1492665</v>
      </c>
      <c r="L31" s="60">
        <v>1010546</v>
      </c>
      <c r="M31" s="60">
        <v>1148609</v>
      </c>
      <c r="N31" s="60">
        <v>3651820</v>
      </c>
      <c r="O31" s="60">
        <v>938662</v>
      </c>
      <c r="P31" s="60">
        <v>1646157</v>
      </c>
      <c r="Q31" s="60">
        <v>1113148</v>
      </c>
      <c r="R31" s="60">
        <v>3697967</v>
      </c>
      <c r="S31" s="60"/>
      <c r="T31" s="60"/>
      <c r="U31" s="60"/>
      <c r="V31" s="60"/>
      <c r="W31" s="60">
        <v>10485943</v>
      </c>
      <c r="X31" s="60">
        <v>11769336</v>
      </c>
      <c r="Y31" s="60">
        <v>-1283393</v>
      </c>
      <c r="Z31" s="140">
        <v>-10.9</v>
      </c>
      <c r="AA31" s="155">
        <v>15410754</v>
      </c>
    </row>
    <row r="32" spans="1:27" ht="12.75">
      <c r="A32" s="135" t="s">
        <v>78</v>
      </c>
      <c r="B32" s="136"/>
      <c r="C32" s="153">
        <f aca="true" t="shared" si="6" ref="C32:Y32">SUM(C33:C37)</f>
        <v>31186990</v>
      </c>
      <c r="D32" s="153">
        <f>SUM(D33:D37)</f>
        <v>0</v>
      </c>
      <c r="E32" s="154">
        <f t="shared" si="6"/>
        <v>25716466</v>
      </c>
      <c r="F32" s="100">
        <f t="shared" si="6"/>
        <v>42968709</v>
      </c>
      <c r="G32" s="100">
        <f t="shared" si="6"/>
        <v>5905854</v>
      </c>
      <c r="H32" s="100">
        <f t="shared" si="6"/>
        <v>3848840</v>
      </c>
      <c r="I32" s="100">
        <f t="shared" si="6"/>
        <v>4414128</v>
      </c>
      <c r="J32" s="100">
        <f t="shared" si="6"/>
        <v>14168822</v>
      </c>
      <c r="K32" s="100">
        <f t="shared" si="6"/>
        <v>3167870</v>
      </c>
      <c r="L32" s="100">
        <f t="shared" si="6"/>
        <v>4305306</v>
      </c>
      <c r="M32" s="100">
        <f t="shared" si="6"/>
        <v>6169825</v>
      </c>
      <c r="N32" s="100">
        <f t="shared" si="6"/>
        <v>13643001</v>
      </c>
      <c r="O32" s="100">
        <f t="shared" si="6"/>
        <v>4403408</v>
      </c>
      <c r="P32" s="100">
        <f t="shared" si="6"/>
        <v>3478361</v>
      </c>
      <c r="Q32" s="100">
        <f t="shared" si="6"/>
        <v>2429660</v>
      </c>
      <c r="R32" s="100">
        <f t="shared" si="6"/>
        <v>10311429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38123252</v>
      </c>
      <c r="X32" s="100">
        <f t="shared" si="6"/>
        <v>19287351</v>
      </c>
      <c r="Y32" s="100">
        <f t="shared" si="6"/>
        <v>18835901</v>
      </c>
      <c r="Z32" s="137">
        <f>+IF(X32&lt;&gt;0,+(Y32/X32)*100,0)</f>
        <v>97.65934679158377</v>
      </c>
      <c r="AA32" s="153">
        <f>SUM(AA33:AA37)</f>
        <v>42968709</v>
      </c>
    </row>
    <row r="33" spans="1:27" ht="12.75">
      <c r="A33" s="138" t="s">
        <v>79</v>
      </c>
      <c r="B33" s="136"/>
      <c r="C33" s="155">
        <v>21280016</v>
      </c>
      <c r="D33" s="155"/>
      <c r="E33" s="156">
        <v>20000601</v>
      </c>
      <c r="F33" s="60">
        <v>30425377</v>
      </c>
      <c r="G33" s="60">
        <v>5168740</v>
      </c>
      <c r="H33" s="60">
        <v>3106627</v>
      </c>
      <c r="I33" s="60">
        <v>3365736</v>
      </c>
      <c r="J33" s="60">
        <v>11641103</v>
      </c>
      <c r="K33" s="60">
        <v>2446036</v>
      </c>
      <c r="L33" s="60">
        <v>3271207</v>
      </c>
      <c r="M33" s="60">
        <v>4528223</v>
      </c>
      <c r="N33" s="60">
        <v>10245466</v>
      </c>
      <c r="O33" s="60">
        <v>3232495</v>
      </c>
      <c r="P33" s="60">
        <v>2245141</v>
      </c>
      <c r="Q33" s="60">
        <v>1522197</v>
      </c>
      <c r="R33" s="60">
        <v>6999833</v>
      </c>
      <c r="S33" s="60"/>
      <c r="T33" s="60"/>
      <c r="U33" s="60"/>
      <c r="V33" s="60"/>
      <c r="W33" s="60">
        <v>28886402</v>
      </c>
      <c r="X33" s="60">
        <v>15000453</v>
      </c>
      <c r="Y33" s="60">
        <v>13885949</v>
      </c>
      <c r="Z33" s="140">
        <v>92.57</v>
      </c>
      <c r="AA33" s="155">
        <v>30425377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9906974</v>
      </c>
      <c r="D35" s="155"/>
      <c r="E35" s="156">
        <v>5715865</v>
      </c>
      <c r="F35" s="60">
        <v>12543332</v>
      </c>
      <c r="G35" s="60">
        <v>737114</v>
      </c>
      <c r="H35" s="60">
        <v>742213</v>
      </c>
      <c r="I35" s="60">
        <v>1048392</v>
      </c>
      <c r="J35" s="60">
        <v>2527719</v>
      </c>
      <c r="K35" s="60">
        <v>721834</v>
      </c>
      <c r="L35" s="60">
        <v>1034099</v>
      </c>
      <c r="M35" s="60">
        <v>1641602</v>
      </c>
      <c r="N35" s="60">
        <v>3397535</v>
      </c>
      <c r="O35" s="60">
        <v>1170913</v>
      </c>
      <c r="P35" s="60">
        <v>1233220</v>
      </c>
      <c r="Q35" s="60">
        <v>907463</v>
      </c>
      <c r="R35" s="60">
        <v>3311596</v>
      </c>
      <c r="S35" s="60"/>
      <c r="T35" s="60"/>
      <c r="U35" s="60"/>
      <c r="V35" s="60"/>
      <c r="W35" s="60">
        <v>9236850</v>
      </c>
      <c r="X35" s="60">
        <v>4286898</v>
      </c>
      <c r="Y35" s="60">
        <v>4949952</v>
      </c>
      <c r="Z35" s="140">
        <v>115.47</v>
      </c>
      <c r="AA35" s="155">
        <v>12543332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26478405</v>
      </c>
      <c r="D38" s="153">
        <f>SUM(D39:D41)</f>
        <v>0</v>
      </c>
      <c r="E38" s="154">
        <f t="shared" si="7"/>
        <v>28621952</v>
      </c>
      <c r="F38" s="100">
        <f t="shared" si="7"/>
        <v>21548856</v>
      </c>
      <c r="G38" s="100">
        <f t="shared" si="7"/>
        <v>5552326</v>
      </c>
      <c r="H38" s="100">
        <f t="shared" si="7"/>
        <v>2723017</v>
      </c>
      <c r="I38" s="100">
        <f t="shared" si="7"/>
        <v>-2013012</v>
      </c>
      <c r="J38" s="100">
        <f t="shared" si="7"/>
        <v>6262331</v>
      </c>
      <c r="K38" s="100">
        <f t="shared" si="7"/>
        <v>2772303</v>
      </c>
      <c r="L38" s="100">
        <f t="shared" si="7"/>
        <v>1028719</v>
      </c>
      <c r="M38" s="100">
        <f t="shared" si="7"/>
        <v>2855658</v>
      </c>
      <c r="N38" s="100">
        <f t="shared" si="7"/>
        <v>6656680</v>
      </c>
      <c r="O38" s="100">
        <f t="shared" si="7"/>
        <v>1373707</v>
      </c>
      <c r="P38" s="100">
        <f t="shared" si="7"/>
        <v>8898202</v>
      </c>
      <c r="Q38" s="100">
        <f t="shared" si="7"/>
        <v>712728</v>
      </c>
      <c r="R38" s="100">
        <f t="shared" si="7"/>
        <v>10984637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23903648</v>
      </c>
      <c r="X38" s="100">
        <f t="shared" si="7"/>
        <v>21466467</v>
      </c>
      <c r="Y38" s="100">
        <f t="shared" si="7"/>
        <v>2437181</v>
      </c>
      <c r="Z38" s="137">
        <f>+IF(X38&lt;&gt;0,+(Y38/X38)*100,0)</f>
        <v>11.353433240784335</v>
      </c>
      <c r="AA38" s="153">
        <f>SUM(AA39:AA41)</f>
        <v>21548856</v>
      </c>
    </row>
    <row r="39" spans="1:27" ht="12.75">
      <c r="A39" s="138" t="s">
        <v>85</v>
      </c>
      <c r="B39" s="136"/>
      <c r="C39" s="155">
        <v>7882212</v>
      </c>
      <c r="D39" s="155"/>
      <c r="E39" s="156">
        <v>7350626</v>
      </c>
      <c r="F39" s="60">
        <v>4236523</v>
      </c>
      <c r="G39" s="60">
        <v>133058</v>
      </c>
      <c r="H39" s="60">
        <v>353913</v>
      </c>
      <c r="I39" s="60">
        <v>291964</v>
      </c>
      <c r="J39" s="60">
        <v>778935</v>
      </c>
      <c r="K39" s="60">
        <v>406512</v>
      </c>
      <c r="L39" s="60">
        <v>302159</v>
      </c>
      <c r="M39" s="60">
        <v>362201</v>
      </c>
      <c r="N39" s="60">
        <v>1070872</v>
      </c>
      <c r="O39" s="60">
        <v>154133</v>
      </c>
      <c r="P39" s="60">
        <v>421497</v>
      </c>
      <c r="Q39" s="60">
        <v>210193</v>
      </c>
      <c r="R39" s="60">
        <v>785823</v>
      </c>
      <c r="S39" s="60"/>
      <c r="T39" s="60"/>
      <c r="U39" s="60"/>
      <c r="V39" s="60"/>
      <c r="W39" s="60">
        <v>2635630</v>
      </c>
      <c r="X39" s="60">
        <v>5512968</v>
      </c>
      <c r="Y39" s="60">
        <v>-2877338</v>
      </c>
      <c r="Z39" s="140">
        <v>-52.19</v>
      </c>
      <c r="AA39" s="155">
        <v>4236523</v>
      </c>
    </row>
    <row r="40" spans="1:27" ht="12.75">
      <c r="A40" s="138" t="s">
        <v>86</v>
      </c>
      <c r="B40" s="136"/>
      <c r="C40" s="155">
        <v>18596193</v>
      </c>
      <c r="D40" s="155"/>
      <c r="E40" s="156">
        <v>21271326</v>
      </c>
      <c r="F40" s="60">
        <v>17312333</v>
      </c>
      <c r="G40" s="60">
        <v>5419268</v>
      </c>
      <c r="H40" s="60">
        <v>2369104</v>
      </c>
      <c r="I40" s="60">
        <v>-2304976</v>
      </c>
      <c r="J40" s="60">
        <v>5483396</v>
      </c>
      <c r="K40" s="60">
        <v>2365791</v>
      </c>
      <c r="L40" s="60">
        <v>726560</v>
      </c>
      <c r="M40" s="60">
        <v>2493457</v>
      </c>
      <c r="N40" s="60">
        <v>5585808</v>
      </c>
      <c r="O40" s="60">
        <v>1219574</v>
      </c>
      <c r="P40" s="60">
        <v>8476705</v>
      </c>
      <c r="Q40" s="60">
        <v>502535</v>
      </c>
      <c r="R40" s="60">
        <v>10198814</v>
      </c>
      <c r="S40" s="60"/>
      <c r="T40" s="60"/>
      <c r="U40" s="60"/>
      <c r="V40" s="60"/>
      <c r="W40" s="60">
        <v>21268018</v>
      </c>
      <c r="X40" s="60">
        <v>15953499</v>
      </c>
      <c r="Y40" s="60">
        <v>5314519</v>
      </c>
      <c r="Z40" s="140">
        <v>33.31</v>
      </c>
      <c r="AA40" s="155">
        <v>17312333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18072008</v>
      </c>
      <c r="D42" s="153">
        <f>SUM(D43:D46)</f>
        <v>0</v>
      </c>
      <c r="E42" s="154">
        <f t="shared" si="8"/>
        <v>14604380</v>
      </c>
      <c r="F42" s="100">
        <f t="shared" si="8"/>
        <v>12556035</v>
      </c>
      <c r="G42" s="100">
        <f t="shared" si="8"/>
        <v>1201677</v>
      </c>
      <c r="H42" s="100">
        <f t="shared" si="8"/>
        <v>1049592</v>
      </c>
      <c r="I42" s="100">
        <f t="shared" si="8"/>
        <v>580942</v>
      </c>
      <c r="J42" s="100">
        <f t="shared" si="8"/>
        <v>2832211</v>
      </c>
      <c r="K42" s="100">
        <f t="shared" si="8"/>
        <v>1263743</v>
      </c>
      <c r="L42" s="100">
        <f t="shared" si="8"/>
        <v>688273</v>
      </c>
      <c r="M42" s="100">
        <f t="shared" si="8"/>
        <v>1419117</v>
      </c>
      <c r="N42" s="100">
        <f t="shared" si="8"/>
        <v>3371133</v>
      </c>
      <c r="O42" s="100">
        <f t="shared" si="8"/>
        <v>1511966</v>
      </c>
      <c r="P42" s="100">
        <f t="shared" si="8"/>
        <v>856159</v>
      </c>
      <c r="Q42" s="100">
        <f t="shared" si="8"/>
        <v>984014</v>
      </c>
      <c r="R42" s="100">
        <f t="shared" si="8"/>
        <v>3352139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9555483</v>
      </c>
      <c r="X42" s="100">
        <f t="shared" si="8"/>
        <v>10595142</v>
      </c>
      <c r="Y42" s="100">
        <f t="shared" si="8"/>
        <v>-1039659</v>
      </c>
      <c r="Z42" s="137">
        <f>+IF(X42&lt;&gt;0,+(Y42/X42)*100,0)</f>
        <v>-9.81260090709497</v>
      </c>
      <c r="AA42" s="153">
        <f>SUM(AA43:AA46)</f>
        <v>12556035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18072008</v>
      </c>
      <c r="D46" s="155"/>
      <c r="E46" s="156">
        <v>14604380</v>
      </c>
      <c r="F46" s="60">
        <v>12556035</v>
      </c>
      <c r="G46" s="60">
        <v>1201677</v>
      </c>
      <c r="H46" s="60">
        <v>1049592</v>
      </c>
      <c r="I46" s="60">
        <v>580942</v>
      </c>
      <c r="J46" s="60">
        <v>2832211</v>
      </c>
      <c r="K46" s="60">
        <v>1263743</v>
      </c>
      <c r="L46" s="60">
        <v>688273</v>
      </c>
      <c r="M46" s="60">
        <v>1419117</v>
      </c>
      <c r="N46" s="60">
        <v>3371133</v>
      </c>
      <c r="O46" s="60">
        <v>1511966</v>
      </c>
      <c r="P46" s="60">
        <v>856159</v>
      </c>
      <c r="Q46" s="60">
        <v>984014</v>
      </c>
      <c r="R46" s="60">
        <v>3352139</v>
      </c>
      <c r="S46" s="60"/>
      <c r="T46" s="60"/>
      <c r="U46" s="60"/>
      <c r="V46" s="60"/>
      <c r="W46" s="60">
        <v>9555483</v>
      </c>
      <c r="X46" s="60">
        <v>10595142</v>
      </c>
      <c r="Y46" s="60">
        <v>-1039659</v>
      </c>
      <c r="Z46" s="140">
        <v>-9.81</v>
      </c>
      <c r="AA46" s="155">
        <v>12556035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177496752</v>
      </c>
      <c r="D48" s="168">
        <f>+D28+D32+D38+D42+D47</f>
        <v>0</v>
      </c>
      <c r="E48" s="169">
        <f t="shared" si="9"/>
        <v>158394519</v>
      </c>
      <c r="F48" s="73">
        <f t="shared" si="9"/>
        <v>175547769</v>
      </c>
      <c r="G48" s="73">
        <f t="shared" si="9"/>
        <v>17069610</v>
      </c>
      <c r="H48" s="73">
        <f t="shared" si="9"/>
        <v>13999511</v>
      </c>
      <c r="I48" s="73">
        <f t="shared" si="9"/>
        <v>12904182</v>
      </c>
      <c r="J48" s="73">
        <f t="shared" si="9"/>
        <v>43973303</v>
      </c>
      <c r="K48" s="73">
        <f t="shared" si="9"/>
        <v>13730130</v>
      </c>
      <c r="L48" s="73">
        <f t="shared" si="9"/>
        <v>11345366</v>
      </c>
      <c r="M48" s="73">
        <f t="shared" si="9"/>
        <v>20174310</v>
      </c>
      <c r="N48" s="73">
        <f t="shared" si="9"/>
        <v>45249806</v>
      </c>
      <c r="O48" s="73">
        <f t="shared" si="9"/>
        <v>14380872</v>
      </c>
      <c r="P48" s="73">
        <f t="shared" si="9"/>
        <v>17342375</v>
      </c>
      <c r="Q48" s="73">
        <f t="shared" si="9"/>
        <v>10414663</v>
      </c>
      <c r="R48" s="73">
        <f t="shared" si="9"/>
        <v>42137910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131361019</v>
      </c>
      <c r="X48" s="73">
        <f t="shared" si="9"/>
        <v>118720890</v>
      </c>
      <c r="Y48" s="73">
        <f t="shared" si="9"/>
        <v>12640129</v>
      </c>
      <c r="Z48" s="170">
        <f>+IF(X48&lt;&gt;0,+(Y48/X48)*100,0)</f>
        <v>10.646929112475489</v>
      </c>
      <c r="AA48" s="168">
        <f>+AA28+AA32+AA38+AA42+AA47</f>
        <v>175547769</v>
      </c>
    </row>
    <row r="49" spans="1:27" ht="12.75">
      <c r="A49" s="148" t="s">
        <v>49</v>
      </c>
      <c r="B49" s="149"/>
      <c r="C49" s="171">
        <f aca="true" t="shared" si="10" ref="C49:Y49">+C25-C48</f>
        <v>26586579</v>
      </c>
      <c r="D49" s="171">
        <f>+D25-D48</f>
        <v>0</v>
      </c>
      <c r="E49" s="172">
        <f t="shared" si="10"/>
        <v>64845013</v>
      </c>
      <c r="F49" s="173">
        <f t="shared" si="10"/>
        <v>56835186</v>
      </c>
      <c r="G49" s="173">
        <f t="shared" si="10"/>
        <v>55983959</v>
      </c>
      <c r="H49" s="173">
        <f t="shared" si="10"/>
        <v>-1115196</v>
      </c>
      <c r="I49" s="173">
        <f t="shared" si="10"/>
        <v>12046512</v>
      </c>
      <c r="J49" s="173">
        <f t="shared" si="10"/>
        <v>66915275</v>
      </c>
      <c r="K49" s="173">
        <f t="shared" si="10"/>
        <v>-5095732</v>
      </c>
      <c r="L49" s="173">
        <f t="shared" si="10"/>
        <v>-6552892</v>
      </c>
      <c r="M49" s="173">
        <f t="shared" si="10"/>
        <v>19639538</v>
      </c>
      <c r="N49" s="173">
        <f t="shared" si="10"/>
        <v>7990914</v>
      </c>
      <c r="O49" s="173">
        <f t="shared" si="10"/>
        <v>-8882481</v>
      </c>
      <c r="P49" s="173">
        <f t="shared" si="10"/>
        <v>-7421764</v>
      </c>
      <c r="Q49" s="173">
        <f t="shared" si="10"/>
        <v>29254858</v>
      </c>
      <c r="R49" s="173">
        <f t="shared" si="10"/>
        <v>12950613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87856802</v>
      </c>
      <c r="X49" s="173">
        <f>IF(F25=F48,0,X25-X48)</f>
        <v>48708765</v>
      </c>
      <c r="Y49" s="173">
        <f t="shared" si="10"/>
        <v>39148037</v>
      </c>
      <c r="Z49" s="174">
        <f>+IF(X49&lt;&gt;0,+(Y49/X49)*100,0)</f>
        <v>80.37164769010259</v>
      </c>
      <c r="AA49" s="171">
        <f>+AA25-AA48</f>
        <v>56835186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28739395</v>
      </c>
      <c r="D5" s="155">
        <v>0</v>
      </c>
      <c r="E5" s="156">
        <v>30455040</v>
      </c>
      <c r="F5" s="60">
        <v>35507709</v>
      </c>
      <c r="G5" s="60">
        <v>2214272</v>
      </c>
      <c r="H5" s="60">
        <v>2202139</v>
      </c>
      <c r="I5" s="60">
        <v>2201632</v>
      </c>
      <c r="J5" s="60">
        <v>6618043</v>
      </c>
      <c r="K5" s="60">
        <v>2201139</v>
      </c>
      <c r="L5" s="60">
        <v>2136915</v>
      </c>
      <c r="M5" s="60">
        <v>7012399</v>
      </c>
      <c r="N5" s="60">
        <v>11350453</v>
      </c>
      <c r="O5" s="60">
        <v>2143700</v>
      </c>
      <c r="P5" s="60">
        <v>2163530</v>
      </c>
      <c r="Q5" s="60">
        <v>2146951</v>
      </c>
      <c r="R5" s="60">
        <v>6454181</v>
      </c>
      <c r="S5" s="60">
        <v>0</v>
      </c>
      <c r="T5" s="60">
        <v>0</v>
      </c>
      <c r="U5" s="60">
        <v>0</v>
      </c>
      <c r="V5" s="60">
        <v>0</v>
      </c>
      <c r="W5" s="60">
        <v>24422677</v>
      </c>
      <c r="X5" s="60">
        <v>22841280</v>
      </c>
      <c r="Y5" s="60">
        <v>1581397</v>
      </c>
      <c r="Z5" s="140">
        <v>6.92</v>
      </c>
      <c r="AA5" s="155">
        <v>35507709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3436043</v>
      </c>
      <c r="D10" s="155">
        <v>0</v>
      </c>
      <c r="E10" s="156">
        <v>4050731</v>
      </c>
      <c r="F10" s="54">
        <v>4050731</v>
      </c>
      <c r="G10" s="54">
        <v>335087</v>
      </c>
      <c r="H10" s="54">
        <v>335301</v>
      </c>
      <c r="I10" s="54">
        <v>333697</v>
      </c>
      <c r="J10" s="54">
        <v>1004085</v>
      </c>
      <c r="K10" s="54">
        <v>333355</v>
      </c>
      <c r="L10" s="54">
        <v>335943</v>
      </c>
      <c r="M10" s="54">
        <v>332886</v>
      </c>
      <c r="N10" s="54">
        <v>1002184</v>
      </c>
      <c r="O10" s="54">
        <v>277387</v>
      </c>
      <c r="P10" s="54">
        <v>387143</v>
      </c>
      <c r="Q10" s="54">
        <v>335836</v>
      </c>
      <c r="R10" s="54">
        <v>1000366</v>
      </c>
      <c r="S10" s="54">
        <v>0</v>
      </c>
      <c r="T10" s="54">
        <v>0</v>
      </c>
      <c r="U10" s="54">
        <v>0</v>
      </c>
      <c r="V10" s="54">
        <v>0</v>
      </c>
      <c r="W10" s="54">
        <v>3006635</v>
      </c>
      <c r="X10" s="54">
        <v>3038049</v>
      </c>
      <c r="Y10" s="54">
        <v>-31414</v>
      </c>
      <c r="Z10" s="184">
        <v>-1.03</v>
      </c>
      <c r="AA10" s="130">
        <v>4050731</v>
      </c>
    </row>
    <row r="11" spans="1:27" ht="12.75">
      <c r="A11" s="183" t="s">
        <v>107</v>
      </c>
      <c r="B11" s="185"/>
      <c r="C11" s="155">
        <v>1650474</v>
      </c>
      <c r="D11" s="155">
        <v>0</v>
      </c>
      <c r="E11" s="156">
        <v>1960558</v>
      </c>
      <c r="F11" s="60">
        <v>1960558</v>
      </c>
      <c r="G11" s="60">
        <v>168091</v>
      </c>
      <c r="H11" s="60">
        <v>166906</v>
      </c>
      <c r="I11" s="60">
        <v>164234</v>
      </c>
      <c r="J11" s="60">
        <v>499231</v>
      </c>
      <c r="K11" s="60">
        <v>163496</v>
      </c>
      <c r="L11" s="60">
        <v>163198</v>
      </c>
      <c r="M11" s="60">
        <v>162899</v>
      </c>
      <c r="N11" s="60">
        <v>489593</v>
      </c>
      <c r="O11" s="60">
        <v>152448</v>
      </c>
      <c r="P11" s="60">
        <v>159638</v>
      </c>
      <c r="Q11" s="60">
        <v>159937</v>
      </c>
      <c r="R11" s="60">
        <v>472023</v>
      </c>
      <c r="S11" s="60">
        <v>0</v>
      </c>
      <c r="T11" s="60">
        <v>0</v>
      </c>
      <c r="U11" s="60">
        <v>0</v>
      </c>
      <c r="V11" s="60">
        <v>0</v>
      </c>
      <c r="W11" s="60">
        <v>1460847</v>
      </c>
      <c r="X11" s="60">
        <v>1470420</v>
      </c>
      <c r="Y11" s="60">
        <v>-9573</v>
      </c>
      <c r="Z11" s="140">
        <v>-0.65</v>
      </c>
      <c r="AA11" s="155">
        <v>1960558</v>
      </c>
    </row>
    <row r="12" spans="1:27" ht="12.75">
      <c r="A12" s="183" t="s">
        <v>108</v>
      </c>
      <c r="B12" s="185"/>
      <c r="C12" s="155">
        <v>214128</v>
      </c>
      <c r="D12" s="155">
        <v>0</v>
      </c>
      <c r="E12" s="156">
        <v>205566</v>
      </c>
      <c r="F12" s="60">
        <v>253530</v>
      </c>
      <c r="G12" s="60">
        <v>17750</v>
      </c>
      <c r="H12" s="60">
        <v>22756</v>
      </c>
      <c r="I12" s="60">
        <v>17455</v>
      </c>
      <c r="J12" s="60">
        <v>57961</v>
      </c>
      <c r="K12" s="60">
        <v>18629</v>
      </c>
      <c r="L12" s="60">
        <v>19132</v>
      </c>
      <c r="M12" s="60">
        <v>25732</v>
      </c>
      <c r="N12" s="60">
        <v>63493</v>
      </c>
      <c r="O12" s="60">
        <v>17809</v>
      </c>
      <c r="P12" s="60">
        <v>23663</v>
      </c>
      <c r="Q12" s="60">
        <v>6800</v>
      </c>
      <c r="R12" s="60">
        <v>48272</v>
      </c>
      <c r="S12" s="60">
        <v>0</v>
      </c>
      <c r="T12" s="60">
        <v>0</v>
      </c>
      <c r="U12" s="60">
        <v>0</v>
      </c>
      <c r="V12" s="60">
        <v>0</v>
      </c>
      <c r="W12" s="60">
        <v>169726</v>
      </c>
      <c r="X12" s="60">
        <v>154179</v>
      </c>
      <c r="Y12" s="60">
        <v>15547</v>
      </c>
      <c r="Z12" s="140">
        <v>10.08</v>
      </c>
      <c r="AA12" s="155">
        <v>253530</v>
      </c>
    </row>
    <row r="13" spans="1:27" ht="12.75">
      <c r="A13" s="181" t="s">
        <v>109</v>
      </c>
      <c r="B13" s="185"/>
      <c r="C13" s="155">
        <v>1677647</v>
      </c>
      <c r="D13" s="155">
        <v>0</v>
      </c>
      <c r="E13" s="156">
        <v>3500000</v>
      </c>
      <c r="F13" s="60">
        <v>2776741</v>
      </c>
      <c r="G13" s="60">
        <v>240568</v>
      </c>
      <c r="H13" s="60">
        <v>310911</v>
      </c>
      <c r="I13" s="60">
        <v>249939</v>
      </c>
      <c r="J13" s="60">
        <v>801418</v>
      </c>
      <c r="K13" s="60">
        <v>131352</v>
      </c>
      <c r="L13" s="60">
        <v>74232</v>
      </c>
      <c r="M13" s="60">
        <v>114014</v>
      </c>
      <c r="N13" s="60">
        <v>319598</v>
      </c>
      <c r="O13" s="60">
        <v>157456</v>
      </c>
      <c r="P13" s="60">
        <v>6446</v>
      </c>
      <c r="Q13" s="60">
        <v>42559</v>
      </c>
      <c r="R13" s="60">
        <v>206461</v>
      </c>
      <c r="S13" s="60">
        <v>0</v>
      </c>
      <c r="T13" s="60">
        <v>0</v>
      </c>
      <c r="U13" s="60">
        <v>0</v>
      </c>
      <c r="V13" s="60">
        <v>0</v>
      </c>
      <c r="W13" s="60">
        <v>1327477</v>
      </c>
      <c r="X13" s="60">
        <v>2625003</v>
      </c>
      <c r="Y13" s="60">
        <v>-1297526</v>
      </c>
      <c r="Z13" s="140">
        <v>-49.43</v>
      </c>
      <c r="AA13" s="155">
        <v>2776741</v>
      </c>
    </row>
    <row r="14" spans="1:27" ht="12.75">
      <c r="A14" s="181" t="s">
        <v>110</v>
      </c>
      <c r="B14" s="185"/>
      <c r="C14" s="155">
        <v>6152530</v>
      </c>
      <c r="D14" s="155">
        <v>0</v>
      </c>
      <c r="E14" s="156">
        <v>7302357</v>
      </c>
      <c r="F14" s="60">
        <v>7907377</v>
      </c>
      <c r="G14" s="60">
        <v>620997</v>
      </c>
      <c r="H14" s="60">
        <v>619656</v>
      </c>
      <c r="I14" s="60">
        <v>630970</v>
      </c>
      <c r="J14" s="60">
        <v>1871623</v>
      </c>
      <c r="K14" s="60">
        <v>651854</v>
      </c>
      <c r="L14" s="60">
        <v>725096</v>
      </c>
      <c r="M14" s="60">
        <v>673769</v>
      </c>
      <c r="N14" s="60">
        <v>2050719</v>
      </c>
      <c r="O14" s="60">
        <v>690295</v>
      </c>
      <c r="P14" s="60">
        <v>652660</v>
      </c>
      <c r="Q14" s="60">
        <v>759282</v>
      </c>
      <c r="R14" s="60">
        <v>2102237</v>
      </c>
      <c r="S14" s="60">
        <v>0</v>
      </c>
      <c r="T14" s="60">
        <v>0</v>
      </c>
      <c r="U14" s="60">
        <v>0</v>
      </c>
      <c r="V14" s="60">
        <v>0</v>
      </c>
      <c r="W14" s="60">
        <v>6024579</v>
      </c>
      <c r="X14" s="60">
        <v>5476770</v>
      </c>
      <c r="Y14" s="60">
        <v>547809</v>
      </c>
      <c r="Z14" s="140">
        <v>10</v>
      </c>
      <c r="AA14" s="155">
        <v>7907377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1644835</v>
      </c>
      <c r="D16" s="155">
        <v>0</v>
      </c>
      <c r="E16" s="156">
        <v>1356369</v>
      </c>
      <c r="F16" s="60">
        <v>2083517</v>
      </c>
      <c r="G16" s="60">
        <v>258</v>
      </c>
      <c r="H16" s="60">
        <v>0</v>
      </c>
      <c r="I16" s="60">
        <v>276</v>
      </c>
      <c r="J16" s="60">
        <v>534</v>
      </c>
      <c r="K16" s="60">
        <v>810</v>
      </c>
      <c r="L16" s="60">
        <v>590</v>
      </c>
      <c r="M16" s="60">
        <v>808</v>
      </c>
      <c r="N16" s="60">
        <v>2208</v>
      </c>
      <c r="O16" s="60">
        <v>1131060</v>
      </c>
      <c r="P16" s="60">
        <v>192746</v>
      </c>
      <c r="Q16" s="60">
        <v>929</v>
      </c>
      <c r="R16" s="60">
        <v>1324735</v>
      </c>
      <c r="S16" s="60">
        <v>0</v>
      </c>
      <c r="T16" s="60">
        <v>0</v>
      </c>
      <c r="U16" s="60">
        <v>0</v>
      </c>
      <c r="V16" s="60">
        <v>0</v>
      </c>
      <c r="W16" s="60">
        <v>1327477</v>
      </c>
      <c r="X16" s="60">
        <v>1017279</v>
      </c>
      <c r="Y16" s="60">
        <v>310198</v>
      </c>
      <c r="Z16" s="140">
        <v>30.49</v>
      </c>
      <c r="AA16" s="155">
        <v>2083517</v>
      </c>
    </row>
    <row r="17" spans="1:27" ht="12.75">
      <c r="A17" s="181" t="s">
        <v>113</v>
      </c>
      <c r="B17" s="185"/>
      <c r="C17" s="155">
        <v>2347949</v>
      </c>
      <c r="D17" s="155">
        <v>0</v>
      </c>
      <c r="E17" s="156">
        <v>3336470</v>
      </c>
      <c r="F17" s="60">
        <v>2388240</v>
      </c>
      <c r="G17" s="60">
        <v>189397</v>
      </c>
      <c r="H17" s="60">
        <v>194218</v>
      </c>
      <c r="I17" s="60">
        <v>182764</v>
      </c>
      <c r="J17" s="60">
        <v>566379</v>
      </c>
      <c r="K17" s="60">
        <v>219333</v>
      </c>
      <c r="L17" s="60">
        <v>212261</v>
      </c>
      <c r="M17" s="60">
        <v>180205</v>
      </c>
      <c r="N17" s="60">
        <v>611799</v>
      </c>
      <c r="O17" s="60">
        <v>214962</v>
      </c>
      <c r="P17" s="60">
        <v>193130</v>
      </c>
      <c r="Q17" s="60">
        <v>243258</v>
      </c>
      <c r="R17" s="60">
        <v>651350</v>
      </c>
      <c r="S17" s="60">
        <v>0</v>
      </c>
      <c r="T17" s="60">
        <v>0</v>
      </c>
      <c r="U17" s="60">
        <v>0</v>
      </c>
      <c r="V17" s="60">
        <v>0</v>
      </c>
      <c r="W17" s="60">
        <v>1829528</v>
      </c>
      <c r="X17" s="60">
        <v>2502351</v>
      </c>
      <c r="Y17" s="60">
        <v>-672823</v>
      </c>
      <c r="Z17" s="140">
        <v>-26.89</v>
      </c>
      <c r="AA17" s="155">
        <v>2388240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126119379</v>
      </c>
      <c r="D19" s="155">
        <v>0</v>
      </c>
      <c r="E19" s="156">
        <v>127839149</v>
      </c>
      <c r="F19" s="60">
        <v>127839149</v>
      </c>
      <c r="G19" s="60">
        <v>51981679</v>
      </c>
      <c r="H19" s="60">
        <v>329346</v>
      </c>
      <c r="I19" s="60">
        <v>15632934</v>
      </c>
      <c r="J19" s="60">
        <v>67943959</v>
      </c>
      <c r="K19" s="60">
        <v>4908554</v>
      </c>
      <c r="L19" s="60">
        <v>386909</v>
      </c>
      <c r="M19" s="60">
        <v>22378857</v>
      </c>
      <c r="N19" s="60">
        <v>27674320</v>
      </c>
      <c r="O19" s="60">
        <v>710329</v>
      </c>
      <c r="P19" s="60">
        <v>552630</v>
      </c>
      <c r="Q19" s="60">
        <v>32949787</v>
      </c>
      <c r="R19" s="60">
        <v>34212746</v>
      </c>
      <c r="S19" s="60">
        <v>0</v>
      </c>
      <c r="T19" s="60">
        <v>0</v>
      </c>
      <c r="U19" s="60">
        <v>0</v>
      </c>
      <c r="V19" s="60">
        <v>0</v>
      </c>
      <c r="W19" s="60">
        <v>129831025</v>
      </c>
      <c r="X19" s="60">
        <v>127839150</v>
      </c>
      <c r="Y19" s="60">
        <v>1991875</v>
      </c>
      <c r="Z19" s="140">
        <v>1.56</v>
      </c>
      <c r="AA19" s="155">
        <v>127839149</v>
      </c>
    </row>
    <row r="20" spans="1:27" ht="12.75">
      <c r="A20" s="181" t="s">
        <v>35</v>
      </c>
      <c r="B20" s="185"/>
      <c r="C20" s="155">
        <v>752634</v>
      </c>
      <c r="D20" s="155">
        <v>0</v>
      </c>
      <c r="E20" s="156">
        <v>445442</v>
      </c>
      <c r="F20" s="54">
        <v>251368</v>
      </c>
      <c r="G20" s="54">
        <v>18966</v>
      </c>
      <c r="H20" s="54">
        <v>6075</v>
      </c>
      <c r="I20" s="54">
        <v>14281</v>
      </c>
      <c r="J20" s="54">
        <v>39322</v>
      </c>
      <c r="K20" s="54">
        <v>5876</v>
      </c>
      <c r="L20" s="54">
        <v>16122</v>
      </c>
      <c r="M20" s="54">
        <v>7341</v>
      </c>
      <c r="N20" s="54">
        <v>29339</v>
      </c>
      <c r="O20" s="54">
        <v>2945</v>
      </c>
      <c r="P20" s="54">
        <v>-27957</v>
      </c>
      <c r="Q20" s="54">
        <v>18168</v>
      </c>
      <c r="R20" s="54">
        <v>-6844</v>
      </c>
      <c r="S20" s="54">
        <v>0</v>
      </c>
      <c r="T20" s="54">
        <v>0</v>
      </c>
      <c r="U20" s="54">
        <v>0</v>
      </c>
      <c r="V20" s="54">
        <v>0</v>
      </c>
      <c r="W20" s="54">
        <v>61817</v>
      </c>
      <c r="X20" s="54">
        <v>334080</v>
      </c>
      <c r="Y20" s="54">
        <v>-272263</v>
      </c>
      <c r="Z20" s="184">
        <v>-81.5</v>
      </c>
      <c r="AA20" s="130">
        <v>251368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576185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576185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172735014</v>
      </c>
      <c r="D22" s="188">
        <f>SUM(D5:D21)</f>
        <v>0</v>
      </c>
      <c r="E22" s="189">
        <f t="shared" si="0"/>
        <v>180451682</v>
      </c>
      <c r="F22" s="190">
        <f t="shared" si="0"/>
        <v>185595105</v>
      </c>
      <c r="G22" s="190">
        <f t="shared" si="0"/>
        <v>55787065</v>
      </c>
      <c r="H22" s="190">
        <f t="shared" si="0"/>
        <v>4187308</v>
      </c>
      <c r="I22" s="190">
        <f t="shared" si="0"/>
        <v>19428182</v>
      </c>
      <c r="J22" s="190">
        <f t="shared" si="0"/>
        <v>79402555</v>
      </c>
      <c r="K22" s="190">
        <f t="shared" si="0"/>
        <v>8634398</v>
      </c>
      <c r="L22" s="190">
        <f t="shared" si="0"/>
        <v>4070398</v>
      </c>
      <c r="M22" s="190">
        <f t="shared" si="0"/>
        <v>30888910</v>
      </c>
      <c r="N22" s="190">
        <f t="shared" si="0"/>
        <v>43593706</v>
      </c>
      <c r="O22" s="190">
        <f t="shared" si="0"/>
        <v>5498391</v>
      </c>
      <c r="P22" s="190">
        <f t="shared" si="0"/>
        <v>4303629</v>
      </c>
      <c r="Q22" s="190">
        <f t="shared" si="0"/>
        <v>36663507</v>
      </c>
      <c r="R22" s="190">
        <f t="shared" si="0"/>
        <v>46465527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169461788</v>
      </c>
      <c r="X22" s="190">
        <f t="shared" si="0"/>
        <v>167298561</v>
      </c>
      <c r="Y22" s="190">
        <f t="shared" si="0"/>
        <v>2163227</v>
      </c>
      <c r="Z22" s="191">
        <f>+IF(X22&lt;&gt;0,+(Y22/X22)*100,0)</f>
        <v>1.293033835479314</v>
      </c>
      <c r="AA22" s="188">
        <f>SUM(AA5:AA21)</f>
        <v>185595105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40510380</v>
      </c>
      <c r="D25" s="155">
        <v>0</v>
      </c>
      <c r="E25" s="156">
        <v>48318274</v>
      </c>
      <c r="F25" s="60">
        <v>54295736</v>
      </c>
      <c r="G25" s="60">
        <v>3496472</v>
      </c>
      <c r="H25" s="60">
        <v>3766530</v>
      </c>
      <c r="I25" s="60">
        <v>3802998</v>
      </c>
      <c r="J25" s="60">
        <v>11066000</v>
      </c>
      <c r="K25" s="60">
        <v>3769491</v>
      </c>
      <c r="L25" s="60">
        <v>3831987</v>
      </c>
      <c r="M25" s="60">
        <v>6685454</v>
      </c>
      <c r="N25" s="60">
        <v>14286932</v>
      </c>
      <c r="O25" s="60">
        <v>4062615</v>
      </c>
      <c r="P25" s="60">
        <v>4128725</v>
      </c>
      <c r="Q25" s="60">
        <v>3977214</v>
      </c>
      <c r="R25" s="60">
        <v>12168554</v>
      </c>
      <c r="S25" s="60">
        <v>0</v>
      </c>
      <c r="T25" s="60">
        <v>0</v>
      </c>
      <c r="U25" s="60">
        <v>0</v>
      </c>
      <c r="V25" s="60">
        <v>0</v>
      </c>
      <c r="W25" s="60">
        <v>37521486</v>
      </c>
      <c r="X25" s="60">
        <v>36163710</v>
      </c>
      <c r="Y25" s="60">
        <v>1357776</v>
      </c>
      <c r="Z25" s="140">
        <v>3.75</v>
      </c>
      <c r="AA25" s="155">
        <v>54295736</v>
      </c>
    </row>
    <row r="26" spans="1:27" ht="12.75">
      <c r="A26" s="183" t="s">
        <v>38</v>
      </c>
      <c r="B26" s="182"/>
      <c r="C26" s="155">
        <v>11801471</v>
      </c>
      <c r="D26" s="155">
        <v>0</v>
      </c>
      <c r="E26" s="156">
        <v>11219248</v>
      </c>
      <c r="F26" s="60">
        <v>12923162</v>
      </c>
      <c r="G26" s="60">
        <v>933455</v>
      </c>
      <c r="H26" s="60">
        <v>945337</v>
      </c>
      <c r="I26" s="60">
        <v>1016240</v>
      </c>
      <c r="J26" s="60">
        <v>2895032</v>
      </c>
      <c r="K26" s="60">
        <v>985889</v>
      </c>
      <c r="L26" s="60">
        <v>1007311</v>
      </c>
      <c r="M26" s="60">
        <v>993395</v>
      </c>
      <c r="N26" s="60">
        <v>2986595</v>
      </c>
      <c r="O26" s="60">
        <v>993396</v>
      </c>
      <c r="P26" s="60">
        <v>1219516</v>
      </c>
      <c r="Q26" s="60">
        <v>1298290</v>
      </c>
      <c r="R26" s="60">
        <v>3511202</v>
      </c>
      <c r="S26" s="60">
        <v>0</v>
      </c>
      <c r="T26" s="60">
        <v>0</v>
      </c>
      <c r="U26" s="60">
        <v>0</v>
      </c>
      <c r="V26" s="60">
        <v>0</v>
      </c>
      <c r="W26" s="60">
        <v>9392829</v>
      </c>
      <c r="X26" s="60">
        <v>8414433</v>
      </c>
      <c r="Y26" s="60">
        <v>978396</v>
      </c>
      <c r="Z26" s="140">
        <v>11.63</v>
      </c>
      <c r="AA26" s="155">
        <v>12923162</v>
      </c>
    </row>
    <row r="27" spans="1:27" ht="12.75">
      <c r="A27" s="183" t="s">
        <v>118</v>
      </c>
      <c r="B27" s="182"/>
      <c r="C27" s="155">
        <v>17517981</v>
      </c>
      <c r="D27" s="155">
        <v>0</v>
      </c>
      <c r="E27" s="156">
        <v>9124464</v>
      </c>
      <c r="F27" s="60">
        <v>9124464</v>
      </c>
      <c r="G27" s="60">
        <v>223309</v>
      </c>
      <c r="H27" s="60">
        <v>-49736</v>
      </c>
      <c r="I27" s="60">
        <v>96565</v>
      </c>
      <c r="J27" s="60">
        <v>270138</v>
      </c>
      <c r="K27" s="60">
        <v>100652</v>
      </c>
      <c r="L27" s="60">
        <v>11501</v>
      </c>
      <c r="M27" s="60">
        <v>7190</v>
      </c>
      <c r="N27" s="60">
        <v>119343</v>
      </c>
      <c r="O27" s="60">
        <v>183</v>
      </c>
      <c r="P27" s="60">
        <v>2965</v>
      </c>
      <c r="Q27" s="60">
        <v>128368</v>
      </c>
      <c r="R27" s="60">
        <v>131516</v>
      </c>
      <c r="S27" s="60">
        <v>0</v>
      </c>
      <c r="T27" s="60">
        <v>0</v>
      </c>
      <c r="U27" s="60">
        <v>0</v>
      </c>
      <c r="V27" s="60">
        <v>0</v>
      </c>
      <c r="W27" s="60">
        <v>520997</v>
      </c>
      <c r="X27" s="60">
        <v>6843348</v>
      </c>
      <c r="Y27" s="60">
        <v>-6322351</v>
      </c>
      <c r="Z27" s="140">
        <v>-92.39</v>
      </c>
      <c r="AA27" s="155">
        <v>9124464</v>
      </c>
    </row>
    <row r="28" spans="1:27" ht="12.75">
      <c r="A28" s="183" t="s">
        <v>39</v>
      </c>
      <c r="B28" s="182"/>
      <c r="C28" s="155">
        <v>21479977</v>
      </c>
      <c r="D28" s="155">
        <v>0</v>
      </c>
      <c r="E28" s="156">
        <v>18500000</v>
      </c>
      <c r="F28" s="60">
        <v>19500000</v>
      </c>
      <c r="G28" s="60">
        <v>0</v>
      </c>
      <c r="H28" s="60">
        <v>2058452</v>
      </c>
      <c r="I28" s="60">
        <v>4116807</v>
      </c>
      <c r="J28" s="60">
        <v>6175259</v>
      </c>
      <c r="K28" s="60">
        <v>2058452</v>
      </c>
      <c r="L28" s="60">
        <v>0</v>
      </c>
      <c r="M28" s="60">
        <v>4398536</v>
      </c>
      <c r="N28" s="60">
        <v>6456988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12632247</v>
      </c>
      <c r="X28" s="60">
        <v>13875003</v>
      </c>
      <c r="Y28" s="60">
        <v>-1242756</v>
      </c>
      <c r="Z28" s="140">
        <v>-8.96</v>
      </c>
      <c r="AA28" s="155">
        <v>19500000</v>
      </c>
    </row>
    <row r="29" spans="1:27" ht="12.75">
      <c r="A29" s="183" t="s">
        <v>40</v>
      </c>
      <c r="B29" s="182"/>
      <c r="C29" s="155">
        <v>6655050</v>
      </c>
      <c r="D29" s="155">
        <v>0</v>
      </c>
      <c r="E29" s="156">
        <v>200000</v>
      </c>
      <c r="F29" s="60">
        <v>617693</v>
      </c>
      <c r="G29" s="60">
        <v>237</v>
      </c>
      <c r="H29" s="60">
        <v>1132</v>
      </c>
      <c r="I29" s="60">
        <v>0</v>
      </c>
      <c r="J29" s="60">
        <v>1369</v>
      </c>
      <c r="K29" s="60">
        <v>118419</v>
      </c>
      <c r="L29" s="60">
        <v>892</v>
      </c>
      <c r="M29" s="60">
        <v>349102</v>
      </c>
      <c r="N29" s="60">
        <v>468413</v>
      </c>
      <c r="O29" s="60">
        <v>775</v>
      </c>
      <c r="P29" s="60">
        <v>2468</v>
      </c>
      <c r="Q29" s="60">
        <v>127</v>
      </c>
      <c r="R29" s="60">
        <v>3370</v>
      </c>
      <c r="S29" s="60">
        <v>0</v>
      </c>
      <c r="T29" s="60">
        <v>0</v>
      </c>
      <c r="U29" s="60">
        <v>0</v>
      </c>
      <c r="V29" s="60">
        <v>0</v>
      </c>
      <c r="W29" s="60">
        <v>473152</v>
      </c>
      <c r="X29" s="60">
        <v>150003</v>
      </c>
      <c r="Y29" s="60">
        <v>323149</v>
      </c>
      <c r="Z29" s="140">
        <v>215.43</v>
      </c>
      <c r="AA29" s="155">
        <v>617693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18834141</v>
      </c>
      <c r="D31" s="155">
        <v>0</v>
      </c>
      <c r="E31" s="156">
        <v>18330000</v>
      </c>
      <c r="F31" s="60">
        <v>12900428</v>
      </c>
      <c r="G31" s="60">
        <v>5020384</v>
      </c>
      <c r="H31" s="60">
        <v>497687</v>
      </c>
      <c r="I31" s="60">
        <v>-4064575</v>
      </c>
      <c r="J31" s="60">
        <v>1453496</v>
      </c>
      <c r="K31" s="60">
        <v>711410</v>
      </c>
      <c r="L31" s="60">
        <v>352863</v>
      </c>
      <c r="M31" s="60">
        <v>-1653302</v>
      </c>
      <c r="N31" s="60">
        <v>-589029</v>
      </c>
      <c r="O31" s="60">
        <v>828492</v>
      </c>
      <c r="P31" s="60">
        <v>8765271</v>
      </c>
      <c r="Q31" s="60">
        <v>229071</v>
      </c>
      <c r="R31" s="60">
        <v>9822834</v>
      </c>
      <c r="S31" s="60">
        <v>0</v>
      </c>
      <c r="T31" s="60">
        <v>0</v>
      </c>
      <c r="U31" s="60">
        <v>0</v>
      </c>
      <c r="V31" s="60">
        <v>0</v>
      </c>
      <c r="W31" s="60">
        <v>10687301</v>
      </c>
      <c r="X31" s="60">
        <v>13747500</v>
      </c>
      <c r="Y31" s="60">
        <v>-3060199</v>
      </c>
      <c r="Z31" s="140">
        <v>-22.26</v>
      </c>
      <c r="AA31" s="155">
        <v>12900428</v>
      </c>
    </row>
    <row r="32" spans="1:27" ht="12.75">
      <c r="A32" s="183" t="s">
        <v>121</v>
      </c>
      <c r="B32" s="182"/>
      <c r="C32" s="155">
        <v>16747412</v>
      </c>
      <c r="D32" s="155">
        <v>0</v>
      </c>
      <c r="E32" s="156">
        <v>18817068</v>
      </c>
      <c r="F32" s="60">
        <v>20681206</v>
      </c>
      <c r="G32" s="60">
        <v>1772978</v>
      </c>
      <c r="H32" s="60">
        <v>1387817</v>
      </c>
      <c r="I32" s="60">
        <v>518672</v>
      </c>
      <c r="J32" s="60">
        <v>3679467</v>
      </c>
      <c r="K32" s="60">
        <v>1661153</v>
      </c>
      <c r="L32" s="60">
        <v>2293798</v>
      </c>
      <c r="M32" s="60">
        <v>3457234</v>
      </c>
      <c r="N32" s="60">
        <v>7412185</v>
      </c>
      <c r="O32" s="60">
        <v>2234727</v>
      </c>
      <c r="P32" s="60">
        <v>1660077</v>
      </c>
      <c r="Q32" s="60">
        <v>1639334</v>
      </c>
      <c r="R32" s="60">
        <v>5534138</v>
      </c>
      <c r="S32" s="60">
        <v>0</v>
      </c>
      <c r="T32" s="60">
        <v>0</v>
      </c>
      <c r="U32" s="60">
        <v>0</v>
      </c>
      <c r="V32" s="60">
        <v>0</v>
      </c>
      <c r="W32" s="60">
        <v>16625790</v>
      </c>
      <c r="X32" s="60">
        <v>14112801</v>
      </c>
      <c r="Y32" s="60">
        <v>2512989</v>
      </c>
      <c r="Z32" s="140">
        <v>17.81</v>
      </c>
      <c r="AA32" s="155">
        <v>20681206</v>
      </c>
    </row>
    <row r="33" spans="1:27" ht="12.75">
      <c r="A33" s="183" t="s">
        <v>42</v>
      </c>
      <c r="B33" s="182"/>
      <c r="C33" s="155">
        <v>79817</v>
      </c>
      <c r="D33" s="155">
        <v>0</v>
      </c>
      <c r="E33" s="156">
        <v>150000</v>
      </c>
      <c r="F33" s="60">
        <v>150000</v>
      </c>
      <c r="G33" s="60">
        <v>0</v>
      </c>
      <c r="H33" s="60">
        <v>49608</v>
      </c>
      <c r="I33" s="60">
        <v>0</v>
      </c>
      <c r="J33" s="60">
        <v>49608</v>
      </c>
      <c r="K33" s="60">
        <v>0</v>
      </c>
      <c r="L33" s="60">
        <v>0</v>
      </c>
      <c r="M33" s="60">
        <v>10878</v>
      </c>
      <c r="N33" s="60">
        <v>10878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60486</v>
      </c>
      <c r="X33" s="60">
        <v>112500</v>
      </c>
      <c r="Y33" s="60">
        <v>-52014</v>
      </c>
      <c r="Z33" s="140">
        <v>-46.23</v>
      </c>
      <c r="AA33" s="155">
        <v>150000</v>
      </c>
    </row>
    <row r="34" spans="1:27" ht="12.75">
      <c r="A34" s="183" t="s">
        <v>43</v>
      </c>
      <c r="B34" s="182"/>
      <c r="C34" s="155">
        <v>42856312</v>
      </c>
      <c r="D34" s="155">
        <v>0</v>
      </c>
      <c r="E34" s="156">
        <v>33735465</v>
      </c>
      <c r="F34" s="60">
        <v>45355080</v>
      </c>
      <c r="G34" s="60">
        <v>5622775</v>
      </c>
      <c r="H34" s="60">
        <v>5342684</v>
      </c>
      <c r="I34" s="60">
        <v>7417475</v>
      </c>
      <c r="J34" s="60">
        <v>18382934</v>
      </c>
      <c r="K34" s="60">
        <v>4324664</v>
      </c>
      <c r="L34" s="60">
        <v>3847014</v>
      </c>
      <c r="M34" s="60">
        <v>5925823</v>
      </c>
      <c r="N34" s="60">
        <v>14097501</v>
      </c>
      <c r="O34" s="60">
        <v>6260684</v>
      </c>
      <c r="P34" s="60">
        <v>1563353</v>
      </c>
      <c r="Q34" s="60">
        <v>3142259</v>
      </c>
      <c r="R34" s="60">
        <v>10966296</v>
      </c>
      <c r="S34" s="60">
        <v>0</v>
      </c>
      <c r="T34" s="60">
        <v>0</v>
      </c>
      <c r="U34" s="60">
        <v>0</v>
      </c>
      <c r="V34" s="60">
        <v>0</v>
      </c>
      <c r="W34" s="60">
        <v>43446731</v>
      </c>
      <c r="X34" s="60">
        <v>25301601</v>
      </c>
      <c r="Y34" s="60">
        <v>18145130</v>
      </c>
      <c r="Z34" s="140">
        <v>71.72</v>
      </c>
      <c r="AA34" s="155">
        <v>45355080</v>
      </c>
    </row>
    <row r="35" spans="1:27" ht="12.75">
      <c r="A35" s="181" t="s">
        <v>122</v>
      </c>
      <c r="B35" s="185"/>
      <c r="C35" s="155">
        <v>1014211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177496752</v>
      </c>
      <c r="D36" s="188">
        <f>SUM(D25:D35)</f>
        <v>0</v>
      </c>
      <c r="E36" s="189">
        <f t="shared" si="1"/>
        <v>158394519</v>
      </c>
      <c r="F36" s="190">
        <f t="shared" si="1"/>
        <v>175547769</v>
      </c>
      <c r="G36" s="190">
        <f t="shared" si="1"/>
        <v>17069610</v>
      </c>
      <c r="H36" s="190">
        <f t="shared" si="1"/>
        <v>13999511</v>
      </c>
      <c r="I36" s="190">
        <f t="shared" si="1"/>
        <v>12904182</v>
      </c>
      <c r="J36" s="190">
        <f t="shared" si="1"/>
        <v>43973303</v>
      </c>
      <c r="K36" s="190">
        <f t="shared" si="1"/>
        <v>13730130</v>
      </c>
      <c r="L36" s="190">
        <f t="shared" si="1"/>
        <v>11345366</v>
      </c>
      <c r="M36" s="190">
        <f t="shared" si="1"/>
        <v>20174310</v>
      </c>
      <c r="N36" s="190">
        <f t="shared" si="1"/>
        <v>45249806</v>
      </c>
      <c r="O36" s="190">
        <f t="shared" si="1"/>
        <v>14380872</v>
      </c>
      <c r="P36" s="190">
        <f t="shared" si="1"/>
        <v>17342375</v>
      </c>
      <c r="Q36" s="190">
        <f t="shared" si="1"/>
        <v>10414663</v>
      </c>
      <c r="R36" s="190">
        <f t="shared" si="1"/>
        <v>42137910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131361019</v>
      </c>
      <c r="X36" s="190">
        <f t="shared" si="1"/>
        <v>118720899</v>
      </c>
      <c r="Y36" s="190">
        <f t="shared" si="1"/>
        <v>12640120</v>
      </c>
      <c r="Z36" s="191">
        <f>+IF(X36&lt;&gt;0,+(Y36/X36)*100,0)</f>
        <v>10.64692072454741</v>
      </c>
      <c r="AA36" s="188">
        <f>SUM(AA25:AA35)</f>
        <v>175547769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-4761738</v>
      </c>
      <c r="D38" s="199">
        <f>+D22-D36</f>
        <v>0</v>
      </c>
      <c r="E38" s="200">
        <f t="shared" si="2"/>
        <v>22057163</v>
      </c>
      <c r="F38" s="106">
        <f t="shared" si="2"/>
        <v>10047336</v>
      </c>
      <c r="G38" s="106">
        <f t="shared" si="2"/>
        <v>38717455</v>
      </c>
      <c r="H38" s="106">
        <f t="shared" si="2"/>
        <v>-9812203</v>
      </c>
      <c r="I38" s="106">
        <f t="shared" si="2"/>
        <v>6524000</v>
      </c>
      <c r="J38" s="106">
        <f t="shared" si="2"/>
        <v>35429252</v>
      </c>
      <c r="K38" s="106">
        <f t="shared" si="2"/>
        <v>-5095732</v>
      </c>
      <c r="L38" s="106">
        <f t="shared" si="2"/>
        <v>-7274968</v>
      </c>
      <c r="M38" s="106">
        <f t="shared" si="2"/>
        <v>10714600</v>
      </c>
      <c r="N38" s="106">
        <f t="shared" si="2"/>
        <v>-1656100</v>
      </c>
      <c r="O38" s="106">
        <f t="shared" si="2"/>
        <v>-8882481</v>
      </c>
      <c r="P38" s="106">
        <f t="shared" si="2"/>
        <v>-13038746</v>
      </c>
      <c r="Q38" s="106">
        <f t="shared" si="2"/>
        <v>26248844</v>
      </c>
      <c r="R38" s="106">
        <f t="shared" si="2"/>
        <v>4327617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38100769</v>
      </c>
      <c r="X38" s="106">
        <f>IF(F22=F36,0,X22-X36)</f>
        <v>48577662</v>
      </c>
      <c r="Y38" s="106">
        <f t="shared" si="2"/>
        <v>-10476893</v>
      </c>
      <c r="Z38" s="201">
        <f>+IF(X38&lt;&gt;0,+(Y38/X38)*100,0)</f>
        <v>-21.56730597697353</v>
      </c>
      <c r="AA38" s="199">
        <f>+AA22-AA36</f>
        <v>10047336</v>
      </c>
    </row>
    <row r="39" spans="1:27" ht="12.75">
      <c r="A39" s="181" t="s">
        <v>46</v>
      </c>
      <c r="B39" s="185"/>
      <c r="C39" s="155">
        <v>31348317</v>
      </c>
      <c r="D39" s="155">
        <v>0</v>
      </c>
      <c r="E39" s="156">
        <v>42787850</v>
      </c>
      <c r="F39" s="60">
        <v>46787850</v>
      </c>
      <c r="G39" s="60">
        <v>17266504</v>
      </c>
      <c r="H39" s="60">
        <v>8697007</v>
      </c>
      <c r="I39" s="60">
        <v>5522512</v>
      </c>
      <c r="J39" s="60">
        <v>31486023</v>
      </c>
      <c r="K39" s="60">
        <v>0</v>
      </c>
      <c r="L39" s="60">
        <v>722076</v>
      </c>
      <c r="M39" s="60">
        <v>8924938</v>
      </c>
      <c r="N39" s="60">
        <v>9647014</v>
      </c>
      <c r="O39" s="60">
        <v>0</v>
      </c>
      <c r="P39" s="60">
        <v>5616982</v>
      </c>
      <c r="Q39" s="60">
        <v>3006014</v>
      </c>
      <c r="R39" s="60">
        <v>8622996</v>
      </c>
      <c r="S39" s="60">
        <v>0</v>
      </c>
      <c r="T39" s="60">
        <v>0</v>
      </c>
      <c r="U39" s="60">
        <v>0</v>
      </c>
      <c r="V39" s="60">
        <v>0</v>
      </c>
      <c r="W39" s="60">
        <v>49756033</v>
      </c>
      <c r="X39" s="60">
        <v>32090886</v>
      </c>
      <c r="Y39" s="60">
        <v>17665147</v>
      </c>
      <c r="Z39" s="140">
        <v>55.05</v>
      </c>
      <c r="AA39" s="155">
        <v>46787850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26586579</v>
      </c>
      <c r="D42" s="206">
        <f>SUM(D38:D41)</f>
        <v>0</v>
      </c>
      <c r="E42" s="207">
        <f t="shared" si="3"/>
        <v>64845013</v>
      </c>
      <c r="F42" s="88">
        <f t="shared" si="3"/>
        <v>56835186</v>
      </c>
      <c r="G42" s="88">
        <f t="shared" si="3"/>
        <v>55983959</v>
      </c>
      <c r="H42" s="88">
        <f t="shared" si="3"/>
        <v>-1115196</v>
      </c>
      <c r="I42" s="88">
        <f t="shared" si="3"/>
        <v>12046512</v>
      </c>
      <c r="J42" s="88">
        <f t="shared" si="3"/>
        <v>66915275</v>
      </c>
      <c r="K42" s="88">
        <f t="shared" si="3"/>
        <v>-5095732</v>
      </c>
      <c r="L42" s="88">
        <f t="shared" si="3"/>
        <v>-6552892</v>
      </c>
      <c r="M42" s="88">
        <f t="shared" si="3"/>
        <v>19639538</v>
      </c>
      <c r="N42" s="88">
        <f t="shared" si="3"/>
        <v>7990914</v>
      </c>
      <c r="O42" s="88">
        <f t="shared" si="3"/>
        <v>-8882481</v>
      </c>
      <c r="P42" s="88">
        <f t="shared" si="3"/>
        <v>-7421764</v>
      </c>
      <c r="Q42" s="88">
        <f t="shared" si="3"/>
        <v>29254858</v>
      </c>
      <c r="R42" s="88">
        <f t="shared" si="3"/>
        <v>12950613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87856802</v>
      </c>
      <c r="X42" s="88">
        <f t="shared" si="3"/>
        <v>80668548</v>
      </c>
      <c r="Y42" s="88">
        <f t="shared" si="3"/>
        <v>7188254</v>
      </c>
      <c r="Z42" s="208">
        <f>+IF(X42&lt;&gt;0,+(Y42/X42)*100,0)</f>
        <v>8.910850856023837</v>
      </c>
      <c r="AA42" s="206">
        <f>SUM(AA38:AA41)</f>
        <v>56835186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26586579</v>
      </c>
      <c r="D44" s="210">
        <f>+D42-D43</f>
        <v>0</v>
      </c>
      <c r="E44" s="211">
        <f t="shared" si="4"/>
        <v>64845013</v>
      </c>
      <c r="F44" s="77">
        <f t="shared" si="4"/>
        <v>56835186</v>
      </c>
      <c r="G44" s="77">
        <f t="shared" si="4"/>
        <v>55983959</v>
      </c>
      <c r="H44" s="77">
        <f t="shared" si="4"/>
        <v>-1115196</v>
      </c>
      <c r="I44" s="77">
        <f t="shared" si="4"/>
        <v>12046512</v>
      </c>
      <c r="J44" s="77">
        <f t="shared" si="4"/>
        <v>66915275</v>
      </c>
      <c r="K44" s="77">
        <f t="shared" si="4"/>
        <v>-5095732</v>
      </c>
      <c r="L44" s="77">
        <f t="shared" si="4"/>
        <v>-6552892</v>
      </c>
      <c r="M44" s="77">
        <f t="shared" si="4"/>
        <v>19639538</v>
      </c>
      <c r="N44" s="77">
        <f t="shared" si="4"/>
        <v>7990914</v>
      </c>
      <c r="O44" s="77">
        <f t="shared" si="4"/>
        <v>-8882481</v>
      </c>
      <c r="P44" s="77">
        <f t="shared" si="4"/>
        <v>-7421764</v>
      </c>
      <c r="Q44" s="77">
        <f t="shared" si="4"/>
        <v>29254858</v>
      </c>
      <c r="R44" s="77">
        <f t="shared" si="4"/>
        <v>12950613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87856802</v>
      </c>
      <c r="X44" s="77">
        <f t="shared" si="4"/>
        <v>80668548</v>
      </c>
      <c r="Y44" s="77">
        <f t="shared" si="4"/>
        <v>7188254</v>
      </c>
      <c r="Z44" s="212">
        <f>+IF(X44&lt;&gt;0,+(Y44/X44)*100,0)</f>
        <v>8.910850856023837</v>
      </c>
      <c r="AA44" s="210">
        <f>+AA42-AA43</f>
        <v>56835186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26586579</v>
      </c>
      <c r="D46" s="206">
        <f>SUM(D44:D45)</f>
        <v>0</v>
      </c>
      <c r="E46" s="207">
        <f t="shared" si="5"/>
        <v>64845013</v>
      </c>
      <c r="F46" s="88">
        <f t="shared" si="5"/>
        <v>56835186</v>
      </c>
      <c r="G46" s="88">
        <f t="shared" si="5"/>
        <v>55983959</v>
      </c>
      <c r="H46" s="88">
        <f t="shared" si="5"/>
        <v>-1115196</v>
      </c>
      <c r="I46" s="88">
        <f t="shared" si="5"/>
        <v>12046512</v>
      </c>
      <c r="J46" s="88">
        <f t="shared" si="5"/>
        <v>66915275</v>
      </c>
      <c r="K46" s="88">
        <f t="shared" si="5"/>
        <v>-5095732</v>
      </c>
      <c r="L46" s="88">
        <f t="shared" si="5"/>
        <v>-6552892</v>
      </c>
      <c r="M46" s="88">
        <f t="shared" si="5"/>
        <v>19639538</v>
      </c>
      <c r="N46" s="88">
        <f t="shared" si="5"/>
        <v>7990914</v>
      </c>
      <c r="O46" s="88">
        <f t="shared" si="5"/>
        <v>-8882481</v>
      </c>
      <c r="P46" s="88">
        <f t="shared" si="5"/>
        <v>-7421764</v>
      </c>
      <c r="Q46" s="88">
        <f t="shared" si="5"/>
        <v>29254858</v>
      </c>
      <c r="R46" s="88">
        <f t="shared" si="5"/>
        <v>12950613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87856802</v>
      </c>
      <c r="X46" s="88">
        <f t="shared" si="5"/>
        <v>80668548</v>
      </c>
      <c r="Y46" s="88">
        <f t="shared" si="5"/>
        <v>7188254</v>
      </c>
      <c r="Z46" s="208">
        <f>+IF(X46&lt;&gt;0,+(Y46/X46)*100,0)</f>
        <v>8.910850856023837</v>
      </c>
      <c r="AA46" s="206">
        <f>SUM(AA44:AA45)</f>
        <v>56835186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26586579</v>
      </c>
      <c r="D48" s="217">
        <f>SUM(D46:D47)</f>
        <v>0</v>
      </c>
      <c r="E48" s="218">
        <f t="shared" si="6"/>
        <v>64845013</v>
      </c>
      <c r="F48" s="219">
        <f t="shared" si="6"/>
        <v>56835186</v>
      </c>
      <c r="G48" s="219">
        <f t="shared" si="6"/>
        <v>55983959</v>
      </c>
      <c r="H48" s="220">
        <f t="shared" si="6"/>
        <v>-1115196</v>
      </c>
      <c r="I48" s="220">
        <f t="shared" si="6"/>
        <v>12046512</v>
      </c>
      <c r="J48" s="220">
        <f t="shared" si="6"/>
        <v>66915275</v>
      </c>
      <c r="K48" s="220">
        <f t="shared" si="6"/>
        <v>-5095732</v>
      </c>
      <c r="L48" s="220">
        <f t="shared" si="6"/>
        <v>-6552892</v>
      </c>
      <c r="M48" s="219">
        <f t="shared" si="6"/>
        <v>19639538</v>
      </c>
      <c r="N48" s="219">
        <f t="shared" si="6"/>
        <v>7990914</v>
      </c>
      <c r="O48" s="220">
        <f t="shared" si="6"/>
        <v>-8882481</v>
      </c>
      <c r="P48" s="220">
        <f t="shared" si="6"/>
        <v>-7421764</v>
      </c>
      <c r="Q48" s="220">
        <f t="shared" si="6"/>
        <v>29254858</v>
      </c>
      <c r="R48" s="220">
        <f t="shared" si="6"/>
        <v>12950613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87856802</v>
      </c>
      <c r="X48" s="220">
        <f t="shared" si="6"/>
        <v>80668548</v>
      </c>
      <c r="Y48" s="220">
        <f t="shared" si="6"/>
        <v>7188254</v>
      </c>
      <c r="Z48" s="221">
        <f>+IF(X48&lt;&gt;0,+(Y48/X48)*100,0)</f>
        <v>8.910850856023837</v>
      </c>
      <c r="AA48" s="222">
        <f>SUM(AA46:AA47)</f>
        <v>56835186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1983654</v>
      </c>
      <c r="D5" s="153">
        <f>SUM(D6:D8)</f>
        <v>0</v>
      </c>
      <c r="E5" s="154">
        <f t="shared" si="0"/>
        <v>3050000</v>
      </c>
      <c r="F5" s="100">
        <f t="shared" si="0"/>
        <v>2673010</v>
      </c>
      <c r="G5" s="100">
        <f t="shared" si="0"/>
        <v>133320</v>
      </c>
      <c r="H5" s="100">
        <f t="shared" si="0"/>
        <v>49908</v>
      </c>
      <c r="I5" s="100">
        <f t="shared" si="0"/>
        <v>56100</v>
      </c>
      <c r="J5" s="100">
        <f t="shared" si="0"/>
        <v>239328</v>
      </c>
      <c r="K5" s="100">
        <f t="shared" si="0"/>
        <v>175129</v>
      </c>
      <c r="L5" s="100">
        <f t="shared" si="0"/>
        <v>354369</v>
      </c>
      <c r="M5" s="100">
        <f t="shared" si="0"/>
        <v>1523010</v>
      </c>
      <c r="N5" s="100">
        <f t="shared" si="0"/>
        <v>2052508</v>
      </c>
      <c r="O5" s="100">
        <f t="shared" si="0"/>
        <v>367906</v>
      </c>
      <c r="P5" s="100">
        <f t="shared" si="0"/>
        <v>367906</v>
      </c>
      <c r="Q5" s="100">
        <f t="shared" si="0"/>
        <v>65000</v>
      </c>
      <c r="R5" s="100">
        <f t="shared" si="0"/>
        <v>800812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3092648</v>
      </c>
      <c r="X5" s="100">
        <f t="shared" si="0"/>
        <v>2787500</v>
      </c>
      <c r="Y5" s="100">
        <f t="shared" si="0"/>
        <v>305148</v>
      </c>
      <c r="Z5" s="137">
        <f>+IF(X5&lt;&gt;0,+(Y5/X5)*100,0)</f>
        <v>10.947013452914799</v>
      </c>
      <c r="AA5" s="153">
        <f>SUM(AA6:AA8)</f>
        <v>2673010</v>
      </c>
    </row>
    <row r="6" spans="1:27" ht="12.75">
      <c r="A6" s="138" t="s">
        <v>75</v>
      </c>
      <c r="B6" s="136"/>
      <c r="C6" s="155"/>
      <c r="D6" s="155"/>
      <c r="E6" s="156">
        <v>1800000</v>
      </c>
      <c r="F6" s="60">
        <v>1523010</v>
      </c>
      <c r="G6" s="60"/>
      <c r="H6" s="60"/>
      <c r="I6" s="60"/>
      <c r="J6" s="60"/>
      <c r="K6" s="60"/>
      <c r="L6" s="60"/>
      <c r="M6" s="60">
        <v>1523010</v>
      </c>
      <c r="N6" s="60">
        <v>1523010</v>
      </c>
      <c r="O6" s="60"/>
      <c r="P6" s="60"/>
      <c r="Q6" s="60"/>
      <c r="R6" s="60"/>
      <c r="S6" s="60"/>
      <c r="T6" s="60"/>
      <c r="U6" s="60"/>
      <c r="V6" s="60"/>
      <c r="W6" s="60">
        <v>1523010</v>
      </c>
      <c r="X6" s="60">
        <v>1800000</v>
      </c>
      <c r="Y6" s="60">
        <v>-276990</v>
      </c>
      <c r="Z6" s="140">
        <v>-15.39</v>
      </c>
      <c r="AA6" s="62">
        <v>1523010</v>
      </c>
    </row>
    <row r="7" spans="1:27" ht="12.75">
      <c r="A7" s="138" t="s">
        <v>76</v>
      </c>
      <c r="B7" s="136"/>
      <c r="C7" s="157"/>
      <c r="D7" s="157"/>
      <c r="E7" s="158">
        <v>200000</v>
      </c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200000</v>
      </c>
      <c r="Y7" s="159">
        <v>-200000</v>
      </c>
      <c r="Z7" s="141">
        <v>-100</v>
      </c>
      <c r="AA7" s="225"/>
    </row>
    <row r="8" spans="1:27" ht="12.75">
      <c r="A8" s="138" t="s">
        <v>77</v>
      </c>
      <c r="B8" s="136"/>
      <c r="C8" s="155">
        <v>1983654</v>
      </c>
      <c r="D8" s="155"/>
      <c r="E8" s="156">
        <v>1050000</v>
      </c>
      <c r="F8" s="60">
        <v>1150000</v>
      </c>
      <c r="G8" s="60">
        <v>133320</v>
      </c>
      <c r="H8" s="60">
        <v>49908</v>
      </c>
      <c r="I8" s="60">
        <v>56100</v>
      </c>
      <c r="J8" s="60">
        <v>239328</v>
      </c>
      <c r="K8" s="60">
        <v>175129</v>
      </c>
      <c r="L8" s="60">
        <v>354369</v>
      </c>
      <c r="M8" s="60"/>
      <c r="N8" s="60">
        <v>529498</v>
      </c>
      <c r="O8" s="60">
        <v>367906</v>
      </c>
      <c r="P8" s="60">
        <v>367906</v>
      </c>
      <c r="Q8" s="60">
        <v>65000</v>
      </c>
      <c r="R8" s="60">
        <v>800812</v>
      </c>
      <c r="S8" s="60"/>
      <c r="T8" s="60"/>
      <c r="U8" s="60"/>
      <c r="V8" s="60"/>
      <c r="W8" s="60">
        <v>1569638</v>
      </c>
      <c r="X8" s="60">
        <v>787500</v>
      </c>
      <c r="Y8" s="60">
        <v>782138</v>
      </c>
      <c r="Z8" s="140">
        <v>99.32</v>
      </c>
      <c r="AA8" s="62">
        <v>1150000</v>
      </c>
    </row>
    <row r="9" spans="1:27" ht="12.75">
      <c r="A9" s="135" t="s">
        <v>78</v>
      </c>
      <c r="B9" s="136"/>
      <c r="C9" s="153">
        <f aca="true" t="shared" si="1" ref="C9:Y9">SUM(C10:C14)</f>
        <v>5043870</v>
      </c>
      <c r="D9" s="153">
        <f>SUM(D10:D14)</f>
        <v>0</v>
      </c>
      <c r="E9" s="154">
        <f t="shared" si="1"/>
        <v>4080000</v>
      </c>
      <c r="F9" s="100">
        <f t="shared" si="1"/>
        <v>1950000</v>
      </c>
      <c r="G9" s="100">
        <f t="shared" si="1"/>
        <v>1980000</v>
      </c>
      <c r="H9" s="100">
        <f t="shared" si="1"/>
        <v>0</v>
      </c>
      <c r="I9" s="100">
        <f t="shared" si="1"/>
        <v>0</v>
      </c>
      <c r="J9" s="100">
        <f t="shared" si="1"/>
        <v>1980000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173684</v>
      </c>
      <c r="P9" s="100">
        <f t="shared" si="1"/>
        <v>173684</v>
      </c>
      <c r="Q9" s="100">
        <f t="shared" si="1"/>
        <v>0</v>
      </c>
      <c r="R9" s="100">
        <f t="shared" si="1"/>
        <v>347368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2327368</v>
      </c>
      <c r="X9" s="100">
        <f t="shared" si="1"/>
        <v>3417272</v>
      </c>
      <c r="Y9" s="100">
        <f t="shared" si="1"/>
        <v>-1089904</v>
      </c>
      <c r="Z9" s="137">
        <f>+IF(X9&lt;&gt;0,+(Y9/X9)*100,0)</f>
        <v>-31.893978588769052</v>
      </c>
      <c r="AA9" s="102">
        <f>SUM(AA10:AA14)</f>
        <v>1950000</v>
      </c>
    </row>
    <row r="10" spans="1:27" ht="12.75">
      <c r="A10" s="138" t="s">
        <v>79</v>
      </c>
      <c r="B10" s="136"/>
      <c r="C10" s="155">
        <v>4680522</v>
      </c>
      <c r="D10" s="155"/>
      <c r="E10" s="156">
        <v>3430000</v>
      </c>
      <c r="F10" s="60">
        <v>1850000</v>
      </c>
      <c r="G10" s="60">
        <v>1980000</v>
      </c>
      <c r="H10" s="60"/>
      <c r="I10" s="60"/>
      <c r="J10" s="60">
        <v>1980000</v>
      </c>
      <c r="K10" s="60"/>
      <c r="L10" s="60"/>
      <c r="M10" s="60"/>
      <c r="N10" s="60"/>
      <c r="O10" s="60">
        <v>173684</v>
      </c>
      <c r="P10" s="60">
        <v>173684</v>
      </c>
      <c r="Q10" s="60"/>
      <c r="R10" s="60">
        <v>347368</v>
      </c>
      <c r="S10" s="60"/>
      <c r="T10" s="60"/>
      <c r="U10" s="60"/>
      <c r="V10" s="60"/>
      <c r="W10" s="60">
        <v>2327368</v>
      </c>
      <c r="X10" s="60">
        <v>2767272</v>
      </c>
      <c r="Y10" s="60">
        <v>-439904</v>
      </c>
      <c r="Z10" s="140">
        <v>-15.9</v>
      </c>
      <c r="AA10" s="62">
        <v>1850000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363348</v>
      </c>
      <c r="D12" s="155"/>
      <c r="E12" s="156">
        <v>650000</v>
      </c>
      <c r="F12" s="60">
        <v>100000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650000</v>
      </c>
      <c r="Y12" s="60">
        <v>-650000</v>
      </c>
      <c r="Z12" s="140">
        <v>-100</v>
      </c>
      <c r="AA12" s="62">
        <v>100000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36381909</v>
      </c>
      <c r="D15" s="153">
        <f>SUM(D16:D18)</f>
        <v>0</v>
      </c>
      <c r="E15" s="154">
        <f t="shared" si="2"/>
        <v>49460000</v>
      </c>
      <c r="F15" s="100">
        <f t="shared" si="2"/>
        <v>50050000</v>
      </c>
      <c r="G15" s="100">
        <f t="shared" si="2"/>
        <v>1423167</v>
      </c>
      <c r="H15" s="100">
        <f t="shared" si="2"/>
        <v>10033495</v>
      </c>
      <c r="I15" s="100">
        <f t="shared" si="2"/>
        <v>8000833</v>
      </c>
      <c r="J15" s="100">
        <f t="shared" si="2"/>
        <v>19457495</v>
      </c>
      <c r="K15" s="100">
        <f t="shared" si="2"/>
        <v>4976273</v>
      </c>
      <c r="L15" s="100">
        <f t="shared" si="2"/>
        <v>10590694</v>
      </c>
      <c r="M15" s="100">
        <f t="shared" si="2"/>
        <v>2797040</v>
      </c>
      <c r="N15" s="100">
        <f t="shared" si="2"/>
        <v>18364007</v>
      </c>
      <c r="O15" s="100">
        <f t="shared" si="2"/>
        <v>0</v>
      </c>
      <c r="P15" s="100">
        <f t="shared" si="2"/>
        <v>0</v>
      </c>
      <c r="Q15" s="100">
        <f t="shared" si="2"/>
        <v>3159248</v>
      </c>
      <c r="R15" s="100">
        <f t="shared" si="2"/>
        <v>3159248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40980750</v>
      </c>
      <c r="X15" s="100">
        <f t="shared" si="2"/>
        <v>37095003</v>
      </c>
      <c r="Y15" s="100">
        <f t="shared" si="2"/>
        <v>3885747</v>
      </c>
      <c r="Z15" s="137">
        <f>+IF(X15&lt;&gt;0,+(Y15/X15)*100,0)</f>
        <v>10.475122484826326</v>
      </c>
      <c r="AA15" s="102">
        <f>SUM(AA16:AA18)</f>
        <v>50050000</v>
      </c>
    </row>
    <row r="16" spans="1:27" ht="12.75">
      <c r="A16" s="138" t="s">
        <v>85</v>
      </c>
      <c r="B16" s="136"/>
      <c r="C16" s="155"/>
      <c r="D16" s="155"/>
      <c r="E16" s="156"/>
      <c r="F16" s="60">
        <v>100000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100000</v>
      </c>
    </row>
    <row r="17" spans="1:27" ht="12.75">
      <c r="A17" s="138" t="s">
        <v>86</v>
      </c>
      <c r="B17" s="136"/>
      <c r="C17" s="155">
        <v>36381909</v>
      </c>
      <c r="D17" s="155"/>
      <c r="E17" s="156">
        <v>49460000</v>
      </c>
      <c r="F17" s="60">
        <v>49950000</v>
      </c>
      <c r="G17" s="60">
        <v>1423167</v>
      </c>
      <c r="H17" s="60">
        <v>10033495</v>
      </c>
      <c r="I17" s="60">
        <v>8000833</v>
      </c>
      <c r="J17" s="60">
        <v>19457495</v>
      </c>
      <c r="K17" s="60">
        <v>4976273</v>
      </c>
      <c r="L17" s="60">
        <v>10590694</v>
      </c>
      <c r="M17" s="60">
        <v>2797040</v>
      </c>
      <c r="N17" s="60">
        <v>18364007</v>
      </c>
      <c r="O17" s="60"/>
      <c r="P17" s="60"/>
      <c r="Q17" s="60">
        <v>3159248</v>
      </c>
      <c r="R17" s="60">
        <v>3159248</v>
      </c>
      <c r="S17" s="60"/>
      <c r="T17" s="60"/>
      <c r="U17" s="60"/>
      <c r="V17" s="60"/>
      <c r="W17" s="60">
        <v>40980750</v>
      </c>
      <c r="X17" s="60">
        <v>37095003</v>
      </c>
      <c r="Y17" s="60">
        <v>3885747</v>
      </c>
      <c r="Z17" s="140">
        <v>10.48</v>
      </c>
      <c r="AA17" s="62">
        <v>49950000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5546676</v>
      </c>
      <c r="D19" s="153">
        <f>SUM(D20:D23)</f>
        <v>0</v>
      </c>
      <c r="E19" s="154">
        <f t="shared" si="3"/>
        <v>2000000</v>
      </c>
      <c r="F19" s="100">
        <f t="shared" si="3"/>
        <v>850000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580000</v>
      </c>
      <c r="M19" s="100">
        <f t="shared" si="3"/>
        <v>0</v>
      </c>
      <c r="N19" s="100">
        <f t="shared" si="3"/>
        <v>580000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580000</v>
      </c>
      <c r="X19" s="100">
        <f t="shared" si="3"/>
        <v>2000000</v>
      </c>
      <c r="Y19" s="100">
        <f t="shared" si="3"/>
        <v>-1420000</v>
      </c>
      <c r="Z19" s="137">
        <f>+IF(X19&lt;&gt;0,+(Y19/X19)*100,0)</f>
        <v>-71</v>
      </c>
      <c r="AA19" s="102">
        <f>SUM(AA20:AA23)</f>
        <v>850000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5546676</v>
      </c>
      <c r="D23" s="155"/>
      <c r="E23" s="156">
        <v>2000000</v>
      </c>
      <c r="F23" s="60">
        <v>850000</v>
      </c>
      <c r="G23" s="60"/>
      <c r="H23" s="60"/>
      <c r="I23" s="60"/>
      <c r="J23" s="60"/>
      <c r="K23" s="60"/>
      <c r="L23" s="60">
        <v>580000</v>
      </c>
      <c r="M23" s="60"/>
      <c r="N23" s="60">
        <v>580000</v>
      </c>
      <c r="O23" s="60"/>
      <c r="P23" s="60"/>
      <c r="Q23" s="60"/>
      <c r="R23" s="60"/>
      <c r="S23" s="60"/>
      <c r="T23" s="60"/>
      <c r="U23" s="60"/>
      <c r="V23" s="60"/>
      <c r="W23" s="60">
        <v>580000</v>
      </c>
      <c r="X23" s="60">
        <v>2000000</v>
      </c>
      <c r="Y23" s="60">
        <v>-1420000</v>
      </c>
      <c r="Z23" s="140">
        <v>-71</v>
      </c>
      <c r="AA23" s="62">
        <v>850000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48956109</v>
      </c>
      <c r="D25" s="217">
        <f>+D5+D9+D15+D19+D24</f>
        <v>0</v>
      </c>
      <c r="E25" s="230">
        <f t="shared" si="4"/>
        <v>58590000</v>
      </c>
      <c r="F25" s="219">
        <f t="shared" si="4"/>
        <v>55523010</v>
      </c>
      <c r="G25" s="219">
        <f t="shared" si="4"/>
        <v>3536487</v>
      </c>
      <c r="H25" s="219">
        <f t="shared" si="4"/>
        <v>10083403</v>
      </c>
      <c r="I25" s="219">
        <f t="shared" si="4"/>
        <v>8056933</v>
      </c>
      <c r="J25" s="219">
        <f t="shared" si="4"/>
        <v>21676823</v>
      </c>
      <c r="K25" s="219">
        <f t="shared" si="4"/>
        <v>5151402</v>
      </c>
      <c r="L25" s="219">
        <f t="shared" si="4"/>
        <v>11525063</v>
      </c>
      <c r="M25" s="219">
        <f t="shared" si="4"/>
        <v>4320050</v>
      </c>
      <c r="N25" s="219">
        <f t="shared" si="4"/>
        <v>20996515</v>
      </c>
      <c r="O25" s="219">
        <f t="shared" si="4"/>
        <v>541590</v>
      </c>
      <c r="P25" s="219">
        <f t="shared" si="4"/>
        <v>541590</v>
      </c>
      <c r="Q25" s="219">
        <f t="shared" si="4"/>
        <v>3224248</v>
      </c>
      <c r="R25" s="219">
        <f t="shared" si="4"/>
        <v>4307428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46980766</v>
      </c>
      <c r="X25" s="219">
        <f t="shared" si="4"/>
        <v>45299775</v>
      </c>
      <c r="Y25" s="219">
        <f t="shared" si="4"/>
        <v>1680991</v>
      </c>
      <c r="Z25" s="231">
        <f>+IF(X25&lt;&gt;0,+(Y25/X25)*100,0)</f>
        <v>3.710815340694297</v>
      </c>
      <c r="AA25" s="232">
        <f>+AA5+AA9+AA15+AA19+AA24</f>
        <v>55523010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31348317</v>
      </c>
      <c r="D28" s="155"/>
      <c r="E28" s="156">
        <v>42787850</v>
      </c>
      <c r="F28" s="60">
        <v>46787850</v>
      </c>
      <c r="G28" s="60">
        <v>707434</v>
      </c>
      <c r="H28" s="60">
        <v>10033495</v>
      </c>
      <c r="I28" s="60">
        <v>7556611</v>
      </c>
      <c r="J28" s="60">
        <v>18297540</v>
      </c>
      <c r="K28" s="60">
        <v>3010190</v>
      </c>
      <c r="L28" s="60">
        <v>8927488</v>
      </c>
      <c r="M28" s="60">
        <v>2797040</v>
      </c>
      <c r="N28" s="60">
        <v>14734718</v>
      </c>
      <c r="O28" s="60"/>
      <c r="P28" s="60"/>
      <c r="Q28" s="60">
        <v>2636854</v>
      </c>
      <c r="R28" s="60">
        <v>2636854</v>
      </c>
      <c r="S28" s="60"/>
      <c r="T28" s="60"/>
      <c r="U28" s="60"/>
      <c r="V28" s="60"/>
      <c r="W28" s="60">
        <v>35669112</v>
      </c>
      <c r="X28" s="60">
        <v>32090886</v>
      </c>
      <c r="Y28" s="60">
        <v>3578226</v>
      </c>
      <c r="Z28" s="140">
        <v>11.15</v>
      </c>
      <c r="AA28" s="155">
        <v>46787850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31348317</v>
      </c>
      <c r="D32" s="210">
        <f>SUM(D28:D31)</f>
        <v>0</v>
      </c>
      <c r="E32" s="211">
        <f t="shared" si="5"/>
        <v>42787850</v>
      </c>
      <c r="F32" s="77">
        <f t="shared" si="5"/>
        <v>46787850</v>
      </c>
      <c r="G32" s="77">
        <f t="shared" si="5"/>
        <v>707434</v>
      </c>
      <c r="H32" s="77">
        <f t="shared" si="5"/>
        <v>10033495</v>
      </c>
      <c r="I32" s="77">
        <f t="shared" si="5"/>
        <v>7556611</v>
      </c>
      <c r="J32" s="77">
        <f t="shared" si="5"/>
        <v>18297540</v>
      </c>
      <c r="K32" s="77">
        <f t="shared" si="5"/>
        <v>3010190</v>
      </c>
      <c r="L32" s="77">
        <f t="shared" si="5"/>
        <v>8927488</v>
      </c>
      <c r="M32" s="77">
        <f t="shared" si="5"/>
        <v>2797040</v>
      </c>
      <c r="N32" s="77">
        <f t="shared" si="5"/>
        <v>14734718</v>
      </c>
      <c r="O32" s="77">
        <f t="shared" si="5"/>
        <v>0</v>
      </c>
      <c r="P32" s="77">
        <f t="shared" si="5"/>
        <v>0</v>
      </c>
      <c r="Q32" s="77">
        <f t="shared" si="5"/>
        <v>2636854</v>
      </c>
      <c r="R32" s="77">
        <f t="shared" si="5"/>
        <v>2636854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35669112</v>
      </c>
      <c r="X32" s="77">
        <f t="shared" si="5"/>
        <v>32090886</v>
      </c>
      <c r="Y32" s="77">
        <f t="shared" si="5"/>
        <v>3578226</v>
      </c>
      <c r="Z32" s="212">
        <f>+IF(X32&lt;&gt;0,+(Y32/X32)*100,0)</f>
        <v>11.150287343266246</v>
      </c>
      <c r="AA32" s="79">
        <f>SUM(AA28:AA31)</f>
        <v>46787850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17607792</v>
      </c>
      <c r="D35" s="155"/>
      <c r="E35" s="156">
        <v>15802150</v>
      </c>
      <c r="F35" s="60">
        <v>8735160</v>
      </c>
      <c r="G35" s="60">
        <v>2829053</v>
      </c>
      <c r="H35" s="60">
        <v>49908</v>
      </c>
      <c r="I35" s="60">
        <v>500322</v>
      </c>
      <c r="J35" s="60">
        <v>3379283</v>
      </c>
      <c r="K35" s="60">
        <v>2141212</v>
      </c>
      <c r="L35" s="60">
        <v>2597575</v>
      </c>
      <c r="M35" s="60">
        <v>1523010</v>
      </c>
      <c r="N35" s="60">
        <v>6261797</v>
      </c>
      <c r="O35" s="60">
        <v>541590</v>
      </c>
      <c r="P35" s="60">
        <v>541590</v>
      </c>
      <c r="Q35" s="60">
        <v>587394</v>
      </c>
      <c r="R35" s="60">
        <v>1670574</v>
      </c>
      <c r="S35" s="60"/>
      <c r="T35" s="60"/>
      <c r="U35" s="60"/>
      <c r="V35" s="60"/>
      <c r="W35" s="60">
        <v>11311654</v>
      </c>
      <c r="X35" s="60">
        <v>11851614</v>
      </c>
      <c r="Y35" s="60">
        <v>-539960</v>
      </c>
      <c r="Z35" s="140">
        <v>-4.56</v>
      </c>
      <c r="AA35" s="62">
        <v>8735160</v>
      </c>
    </row>
    <row r="36" spans="1:27" ht="12.75">
      <c r="A36" s="238" t="s">
        <v>139</v>
      </c>
      <c r="B36" s="149"/>
      <c r="C36" s="222">
        <f aca="true" t="shared" si="6" ref="C36:Y36">SUM(C32:C35)</f>
        <v>48956109</v>
      </c>
      <c r="D36" s="222">
        <f>SUM(D32:D35)</f>
        <v>0</v>
      </c>
      <c r="E36" s="218">
        <f t="shared" si="6"/>
        <v>58590000</v>
      </c>
      <c r="F36" s="220">
        <f t="shared" si="6"/>
        <v>55523010</v>
      </c>
      <c r="G36" s="220">
        <f t="shared" si="6"/>
        <v>3536487</v>
      </c>
      <c r="H36" s="220">
        <f t="shared" si="6"/>
        <v>10083403</v>
      </c>
      <c r="I36" s="220">
        <f t="shared" si="6"/>
        <v>8056933</v>
      </c>
      <c r="J36" s="220">
        <f t="shared" si="6"/>
        <v>21676823</v>
      </c>
      <c r="K36" s="220">
        <f t="shared" si="6"/>
        <v>5151402</v>
      </c>
      <c r="L36" s="220">
        <f t="shared" si="6"/>
        <v>11525063</v>
      </c>
      <c r="M36" s="220">
        <f t="shared" si="6"/>
        <v>4320050</v>
      </c>
      <c r="N36" s="220">
        <f t="shared" si="6"/>
        <v>20996515</v>
      </c>
      <c r="O36" s="220">
        <f t="shared" si="6"/>
        <v>541590</v>
      </c>
      <c r="P36" s="220">
        <f t="shared" si="6"/>
        <v>541590</v>
      </c>
      <c r="Q36" s="220">
        <f t="shared" si="6"/>
        <v>3224248</v>
      </c>
      <c r="R36" s="220">
        <f t="shared" si="6"/>
        <v>4307428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46980766</v>
      </c>
      <c r="X36" s="220">
        <f t="shared" si="6"/>
        <v>43942500</v>
      </c>
      <c r="Y36" s="220">
        <f t="shared" si="6"/>
        <v>3038266</v>
      </c>
      <c r="Z36" s="221">
        <f>+IF(X36&lt;&gt;0,+(Y36/X36)*100,0)</f>
        <v>6.914185583432896</v>
      </c>
      <c r="AA36" s="239">
        <f>SUM(AA32:AA35)</f>
        <v>55523010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14471394</v>
      </c>
      <c r="D6" s="155"/>
      <c r="E6" s="59">
        <v>5867586</v>
      </c>
      <c r="F6" s="60">
        <v>4304467</v>
      </c>
      <c r="G6" s="60">
        <v>9399493</v>
      </c>
      <c r="H6" s="60">
        <v>3388926</v>
      </c>
      <c r="I6" s="60">
        <v>2753300</v>
      </c>
      <c r="J6" s="60">
        <v>2753300</v>
      </c>
      <c r="K6" s="60">
        <v>2362441</v>
      </c>
      <c r="L6" s="60">
        <v>5994497</v>
      </c>
      <c r="M6" s="60">
        <v>13053370</v>
      </c>
      <c r="N6" s="60">
        <v>13053370</v>
      </c>
      <c r="O6" s="60">
        <v>7599532</v>
      </c>
      <c r="P6" s="60">
        <v>7599532</v>
      </c>
      <c r="Q6" s="60">
        <v>31929731</v>
      </c>
      <c r="R6" s="60">
        <v>31929731</v>
      </c>
      <c r="S6" s="60"/>
      <c r="T6" s="60"/>
      <c r="U6" s="60"/>
      <c r="V6" s="60"/>
      <c r="W6" s="60">
        <v>31929731</v>
      </c>
      <c r="X6" s="60">
        <v>3228350</v>
      </c>
      <c r="Y6" s="60">
        <v>28701381</v>
      </c>
      <c r="Z6" s="140">
        <v>889.04</v>
      </c>
      <c r="AA6" s="62">
        <v>4304467</v>
      </c>
    </row>
    <row r="7" spans="1:27" ht="12.75">
      <c r="A7" s="249" t="s">
        <v>144</v>
      </c>
      <c r="B7" s="182"/>
      <c r="C7" s="155">
        <v>1689501</v>
      </c>
      <c r="D7" s="155"/>
      <c r="E7" s="59">
        <v>20000000</v>
      </c>
      <c r="F7" s="60">
        <v>30000000</v>
      </c>
      <c r="G7" s="60">
        <v>59676654</v>
      </c>
      <c r="H7" s="60">
        <v>54973375</v>
      </c>
      <c r="I7" s="60">
        <v>32207260</v>
      </c>
      <c r="J7" s="60">
        <v>32207260</v>
      </c>
      <c r="K7" s="60">
        <v>19338611</v>
      </c>
      <c r="L7" s="60">
        <v>7418475</v>
      </c>
      <c r="M7" s="60">
        <v>22507243</v>
      </c>
      <c r="N7" s="60">
        <v>22507243</v>
      </c>
      <c r="O7" s="60">
        <v>22645468</v>
      </c>
      <c r="P7" s="60">
        <v>22645468</v>
      </c>
      <c r="Q7" s="60">
        <v>12829859</v>
      </c>
      <c r="R7" s="60">
        <v>12829859</v>
      </c>
      <c r="S7" s="60"/>
      <c r="T7" s="60"/>
      <c r="U7" s="60"/>
      <c r="V7" s="60"/>
      <c r="W7" s="60">
        <v>12829859</v>
      </c>
      <c r="X7" s="60">
        <v>22500000</v>
      </c>
      <c r="Y7" s="60">
        <v>-9670141</v>
      </c>
      <c r="Z7" s="140">
        <v>-42.98</v>
      </c>
      <c r="AA7" s="62">
        <v>30000000</v>
      </c>
    </row>
    <row r="8" spans="1:27" ht="12.75">
      <c r="A8" s="249" t="s">
        <v>145</v>
      </c>
      <c r="B8" s="182"/>
      <c r="C8" s="155">
        <v>23316216</v>
      </c>
      <c r="D8" s="155"/>
      <c r="E8" s="59">
        <v>57358687</v>
      </c>
      <c r="F8" s="60">
        <v>72965965</v>
      </c>
      <c r="G8" s="60">
        <v>22624967</v>
      </c>
      <c r="H8" s="60">
        <v>23938430</v>
      </c>
      <c r="I8" s="60">
        <v>24753250</v>
      </c>
      <c r="J8" s="60">
        <v>24753250</v>
      </c>
      <c r="K8" s="60">
        <v>26537504</v>
      </c>
      <c r="L8" s="60">
        <v>32449444</v>
      </c>
      <c r="M8" s="60">
        <v>30262070</v>
      </c>
      <c r="N8" s="60">
        <v>30262070</v>
      </c>
      <c r="O8" s="60">
        <v>32046640</v>
      </c>
      <c r="P8" s="60">
        <v>32046640</v>
      </c>
      <c r="Q8" s="60">
        <v>32403794</v>
      </c>
      <c r="R8" s="60">
        <v>32403794</v>
      </c>
      <c r="S8" s="60"/>
      <c r="T8" s="60"/>
      <c r="U8" s="60"/>
      <c r="V8" s="60"/>
      <c r="W8" s="60">
        <v>32403794</v>
      </c>
      <c r="X8" s="60">
        <v>54724474</v>
      </c>
      <c r="Y8" s="60">
        <v>-22320680</v>
      </c>
      <c r="Z8" s="140">
        <v>-40.79</v>
      </c>
      <c r="AA8" s="62">
        <v>72965965</v>
      </c>
    </row>
    <row r="9" spans="1:27" ht="12.75">
      <c r="A9" s="249" t="s">
        <v>146</v>
      </c>
      <c r="B9" s="182"/>
      <c r="C9" s="155">
        <v>1087698</v>
      </c>
      <c r="D9" s="155"/>
      <c r="E9" s="59"/>
      <c r="F9" s="60"/>
      <c r="G9" s="60">
        <v>4008869</v>
      </c>
      <c r="H9" s="60">
        <v>3802937</v>
      </c>
      <c r="I9" s="60">
        <v>409723</v>
      </c>
      <c r="J9" s="60">
        <v>409723</v>
      </c>
      <c r="K9" s="60"/>
      <c r="L9" s="60"/>
      <c r="M9" s="60">
        <v>16711346</v>
      </c>
      <c r="N9" s="60">
        <v>16711346</v>
      </c>
      <c r="O9" s="60">
        <v>18305196</v>
      </c>
      <c r="P9" s="60">
        <v>18305196</v>
      </c>
      <c r="Q9" s="60">
        <v>6614276</v>
      </c>
      <c r="R9" s="60">
        <v>6614276</v>
      </c>
      <c r="S9" s="60"/>
      <c r="T9" s="60"/>
      <c r="U9" s="60"/>
      <c r="V9" s="60"/>
      <c r="W9" s="60">
        <v>6614276</v>
      </c>
      <c r="X9" s="60"/>
      <c r="Y9" s="60">
        <v>6614276</v>
      </c>
      <c r="Z9" s="140"/>
      <c r="AA9" s="62"/>
    </row>
    <row r="10" spans="1:27" ht="12.75">
      <c r="A10" s="249" t="s">
        <v>147</v>
      </c>
      <c r="B10" s="182"/>
      <c r="C10" s="155">
        <v>9332501</v>
      </c>
      <c r="D10" s="155"/>
      <c r="E10" s="59"/>
      <c r="F10" s="60"/>
      <c r="G10" s="159"/>
      <c r="H10" s="159"/>
      <c r="I10" s="159"/>
      <c r="J10" s="60"/>
      <c r="K10" s="159">
        <v>2286264</v>
      </c>
      <c r="L10" s="159">
        <v>6498345</v>
      </c>
      <c r="M10" s="60"/>
      <c r="N10" s="159"/>
      <c r="O10" s="159">
        <v>10202233</v>
      </c>
      <c r="P10" s="159">
        <v>10202233</v>
      </c>
      <c r="Q10" s="60">
        <v>20390766</v>
      </c>
      <c r="R10" s="159">
        <v>20390766</v>
      </c>
      <c r="S10" s="159"/>
      <c r="T10" s="60"/>
      <c r="U10" s="159"/>
      <c r="V10" s="159"/>
      <c r="W10" s="159">
        <v>20390766</v>
      </c>
      <c r="X10" s="60"/>
      <c r="Y10" s="159">
        <v>20390766</v>
      </c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49897310</v>
      </c>
      <c r="D12" s="168">
        <f>SUM(D6:D11)</f>
        <v>0</v>
      </c>
      <c r="E12" s="72">
        <f t="shared" si="0"/>
        <v>83226273</v>
      </c>
      <c r="F12" s="73">
        <f t="shared" si="0"/>
        <v>107270432</v>
      </c>
      <c r="G12" s="73">
        <f t="shared" si="0"/>
        <v>95709983</v>
      </c>
      <c r="H12" s="73">
        <f t="shared" si="0"/>
        <v>86103668</v>
      </c>
      <c r="I12" s="73">
        <f t="shared" si="0"/>
        <v>60123533</v>
      </c>
      <c r="J12" s="73">
        <f t="shared" si="0"/>
        <v>60123533</v>
      </c>
      <c r="K12" s="73">
        <f t="shared" si="0"/>
        <v>50524820</v>
      </c>
      <c r="L12" s="73">
        <f t="shared" si="0"/>
        <v>52360761</v>
      </c>
      <c r="M12" s="73">
        <f t="shared" si="0"/>
        <v>82534029</v>
      </c>
      <c r="N12" s="73">
        <f t="shared" si="0"/>
        <v>82534029</v>
      </c>
      <c r="O12" s="73">
        <f t="shared" si="0"/>
        <v>90799069</v>
      </c>
      <c r="P12" s="73">
        <f t="shared" si="0"/>
        <v>90799069</v>
      </c>
      <c r="Q12" s="73">
        <f t="shared" si="0"/>
        <v>104168426</v>
      </c>
      <c r="R12" s="73">
        <f t="shared" si="0"/>
        <v>104168426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104168426</v>
      </c>
      <c r="X12" s="73">
        <f t="shared" si="0"/>
        <v>80452824</v>
      </c>
      <c r="Y12" s="73">
        <f t="shared" si="0"/>
        <v>23715602</v>
      </c>
      <c r="Z12" s="170">
        <f>+IF(X12&lt;&gt;0,+(Y12/X12)*100,0)</f>
        <v>29.477650156817365</v>
      </c>
      <c r="AA12" s="74">
        <f>SUM(AA6:AA11)</f>
        <v>107270432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41936000</v>
      </c>
      <c r="D17" s="155"/>
      <c r="E17" s="59">
        <v>45832130</v>
      </c>
      <c r="F17" s="60">
        <v>41936000</v>
      </c>
      <c r="G17" s="60">
        <v>44448000</v>
      </c>
      <c r="H17" s="60">
        <v>41936000</v>
      </c>
      <c r="I17" s="60">
        <v>41936000</v>
      </c>
      <c r="J17" s="60">
        <v>41936000</v>
      </c>
      <c r="K17" s="60">
        <v>41936000</v>
      </c>
      <c r="L17" s="60">
        <v>41936000</v>
      </c>
      <c r="M17" s="60">
        <v>41936000</v>
      </c>
      <c r="N17" s="60">
        <v>41936000</v>
      </c>
      <c r="O17" s="60">
        <v>41936000</v>
      </c>
      <c r="P17" s="60">
        <v>41936000</v>
      </c>
      <c r="Q17" s="60">
        <v>41936000</v>
      </c>
      <c r="R17" s="60">
        <v>41936000</v>
      </c>
      <c r="S17" s="60"/>
      <c r="T17" s="60"/>
      <c r="U17" s="60"/>
      <c r="V17" s="60"/>
      <c r="W17" s="60">
        <v>41936000</v>
      </c>
      <c r="X17" s="60">
        <v>31452000</v>
      </c>
      <c r="Y17" s="60">
        <v>10484000</v>
      </c>
      <c r="Z17" s="140">
        <v>33.33</v>
      </c>
      <c r="AA17" s="62">
        <v>41936000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321272121</v>
      </c>
      <c r="D19" s="155"/>
      <c r="E19" s="59">
        <v>326386796</v>
      </c>
      <c r="F19" s="60">
        <v>347515971</v>
      </c>
      <c r="G19" s="60">
        <v>345483225</v>
      </c>
      <c r="H19" s="60">
        <v>333541309</v>
      </c>
      <c r="I19" s="60">
        <v>339551352</v>
      </c>
      <c r="J19" s="60">
        <v>339551352</v>
      </c>
      <c r="K19" s="60">
        <v>340524637</v>
      </c>
      <c r="L19" s="60">
        <v>353829261</v>
      </c>
      <c r="M19" s="60">
        <v>345291569</v>
      </c>
      <c r="N19" s="60">
        <v>345291569</v>
      </c>
      <c r="O19" s="60">
        <v>345833160</v>
      </c>
      <c r="P19" s="60">
        <v>345833160</v>
      </c>
      <c r="Q19" s="60">
        <v>352745788</v>
      </c>
      <c r="R19" s="60">
        <v>352745788</v>
      </c>
      <c r="S19" s="60"/>
      <c r="T19" s="60"/>
      <c r="U19" s="60"/>
      <c r="V19" s="60"/>
      <c r="W19" s="60">
        <v>352745788</v>
      </c>
      <c r="X19" s="60">
        <v>260636978</v>
      </c>
      <c r="Y19" s="60">
        <v>92108810</v>
      </c>
      <c r="Z19" s="140">
        <v>35.34</v>
      </c>
      <c r="AA19" s="62">
        <v>347515971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178095</v>
      </c>
      <c r="D22" s="155"/>
      <c r="E22" s="59">
        <v>164500</v>
      </c>
      <c r="F22" s="60">
        <v>108712</v>
      </c>
      <c r="G22" s="60">
        <v>179186</v>
      </c>
      <c r="H22" s="60">
        <v>154967</v>
      </c>
      <c r="I22" s="60">
        <v>143404</v>
      </c>
      <c r="J22" s="60">
        <v>143404</v>
      </c>
      <c r="K22" s="60">
        <v>131840</v>
      </c>
      <c r="L22" s="60">
        <v>131840</v>
      </c>
      <c r="M22" s="60">
        <v>108713</v>
      </c>
      <c r="N22" s="60">
        <v>108713</v>
      </c>
      <c r="O22" s="60">
        <v>108712</v>
      </c>
      <c r="P22" s="60">
        <v>108712</v>
      </c>
      <c r="Q22" s="60">
        <v>108713</v>
      </c>
      <c r="R22" s="60">
        <v>108713</v>
      </c>
      <c r="S22" s="60"/>
      <c r="T22" s="60"/>
      <c r="U22" s="60"/>
      <c r="V22" s="60"/>
      <c r="W22" s="60">
        <v>108713</v>
      </c>
      <c r="X22" s="60">
        <v>81534</v>
      </c>
      <c r="Y22" s="60">
        <v>27179</v>
      </c>
      <c r="Z22" s="140">
        <v>33.33</v>
      </c>
      <c r="AA22" s="62">
        <v>108712</v>
      </c>
    </row>
    <row r="23" spans="1:27" ht="12.75">
      <c r="A23" s="249" t="s">
        <v>158</v>
      </c>
      <c r="B23" s="182"/>
      <c r="C23" s="155">
        <v>1024835</v>
      </c>
      <c r="D23" s="155"/>
      <c r="E23" s="59">
        <v>261973</v>
      </c>
      <c r="F23" s="60">
        <v>164500</v>
      </c>
      <c r="G23" s="159">
        <v>164500</v>
      </c>
      <c r="H23" s="159">
        <v>164500</v>
      </c>
      <c r="I23" s="159">
        <v>164500</v>
      </c>
      <c r="J23" s="60">
        <v>164500</v>
      </c>
      <c r="K23" s="159">
        <v>164500</v>
      </c>
      <c r="L23" s="159">
        <v>164500</v>
      </c>
      <c r="M23" s="60">
        <v>164500</v>
      </c>
      <c r="N23" s="159">
        <v>164500</v>
      </c>
      <c r="O23" s="159">
        <v>164500</v>
      </c>
      <c r="P23" s="159">
        <v>164500</v>
      </c>
      <c r="Q23" s="60">
        <v>164500</v>
      </c>
      <c r="R23" s="159">
        <v>164500</v>
      </c>
      <c r="S23" s="159"/>
      <c r="T23" s="60"/>
      <c r="U23" s="159"/>
      <c r="V23" s="159"/>
      <c r="W23" s="159">
        <v>164500</v>
      </c>
      <c r="X23" s="60">
        <v>123375</v>
      </c>
      <c r="Y23" s="159">
        <v>41125</v>
      </c>
      <c r="Z23" s="141">
        <v>33.33</v>
      </c>
      <c r="AA23" s="225">
        <v>164500</v>
      </c>
    </row>
    <row r="24" spans="1:27" ht="12.75">
      <c r="A24" s="250" t="s">
        <v>57</v>
      </c>
      <c r="B24" s="253"/>
      <c r="C24" s="168">
        <f aca="true" t="shared" si="1" ref="C24:Y24">SUM(C15:C23)</f>
        <v>364411051</v>
      </c>
      <c r="D24" s="168">
        <f>SUM(D15:D23)</f>
        <v>0</v>
      </c>
      <c r="E24" s="76">
        <f t="shared" si="1"/>
        <v>372645399</v>
      </c>
      <c r="F24" s="77">
        <f t="shared" si="1"/>
        <v>389725183</v>
      </c>
      <c r="G24" s="77">
        <f t="shared" si="1"/>
        <v>390274911</v>
      </c>
      <c r="H24" s="77">
        <f t="shared" si="1"/>
        <v>375796776</v>
      </c>
      <c r="I24" s="77">
        <f t="shared" si="1"/>
        <v>381795256</v>
      </c>
      <c r="J24" s="77">
        <f t="shared" si="1"/>
        <v>381795256</v>
      </c>
      <c r="K24" s="77">
        <f t="shared" si="1"/>
        <v>382756977</v>
      </c>
      <c r="L24" s="77">
        <f t="shared" si="1"/>
        <v>396061601</v>
      </c>
      <c r="M24" s="77">
        <f t="shared" si="1"/>
        <v>387500782</v>
      </c>
      <c r="N24" s="77">
        <f t="shared" si="1"/>
        <v>387500782</v>
      </c>
      <c r="O24" s="77">
        <f t="shared" si="1"/>
        <v>388042372</v>
      </c>
      <c r="P24" s="77">
        <f t="shared" si="1"/>
        <v>388042372</v>
      </c>
      <c r="Q24" s="77">
        <f t="shared" si="1"/>
        <v>394955001</v>
      </c>
      <c r="R24" s="77">
        <f t="shared" si="1"/>
        <v>394955001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394955001</v>
      </c>
      <c r="X24" s="77">
        <f t="shared" si="1"/>
        <v>292293887</v>
      </c>
      <c r="Y24" s="77">
        <f t="shared" si="1"/>
        <v>102661114</v>
      </c>
      <c r="Z24" s="212">
        <f>+IF(X24&lt;&gt;0,+(Y24/X24)*100,0)</f>
        <v>35.122566213641</v>
      </c>
      <c r="AA24" s="79">
        <f>SUM(AA15:AA23)</f>
        <v>389725183</v>
      </c>
    </row>
    <row r="25" spans="1:27" ht="12.75">
      <c r="A25" s="250" t="s">
        <v>159</v>
      </c>
      <c r="B25" s="251"/>
      <c r="C25" s="168">
        <f aca="true" t="shared" si="2" ref="C25:Y25">+C12+C24</f>
        <v>414308361</v>
      </c>
      <c r="D25" s="168">
        <f>+D12+D24</f>
        <v>0</v>
      </c>
      <c r="E25" s="72">
        <f t="shared" si="2"/>
        <v>455871672</v>
      </c>
      <c r="F25" s="73">
        <f t="shared" si="2"/>
        <v>496995615</v>
      </c>
      <c r="G25" s="73">
        <f t="shared" si="2"/>
        <v>485984894</v>
      </c>
      <c r="H25" s="73">
        <f t="shared" si="2"/>
        <v>461900444</v>
      </c>
      <c r="I25" s="73">
        <f t="shared" si="2"/>
        <v>441918789</v>
      </c>
      <c r="J25" s="73">
        <f t="shared" si="2"/>
        <v>441918789</v>
      </c>
      <c r="K25" s="73">
        <f t="shared" si="2"/>
        <v>433281797</v>
      </c>
      <c r="L25" s="73">
        <f t="shared" si="2"/>
        <v>448422362</v>
      </c>
      <c r="M25" s="73">
        <f t="shared" si="2"/>
        <v>470034811</v>
      </c>
      <c r="N25" s="73">
        <f t="shared" si="2"/>
        <v>470034811</v>
      </c>
      <c r="O25" s="73">
        <f t="shared" si="2"/>
        <v>478841441</v>
      </c>
      <c r="P25" s="73">
        <f t="shared" si="2"/>
        <v>478841441</v>
      </c>
      <c r="Q25" s="73">
        <f t="shared" si="2"/>
        <v>499123427</v>
      </c>
      <c r="R25" s="73">
        <f t="shared" si="2"/>
        <v>499123427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499123427</v>
      </c>
      <c r="X25" s="73">
        <f t="shared" si="2"/>
        <v>372746711</v>
      </c>
      <c r="Y25" s="73">
        <f t="shared" si="2"/>
        <v>126376716</v>
      </c>
      <c r="Z25" s="170">
        <f>+IF(X25&lt;&gt;0,+(Y25/X25)*100,0)</f>
        <v>33.90418004251686</v>
      </c>
      <c r="AA25" s="74">
        <f>+AA12+AA24</f>
        <v>496995615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49128</v>
      </c>
      <c r="D30" s="155"/>
      <c r="E30" s="59">
        <v>100000</v>
      </c>
      <c r="F30" s="60">
        <v>100000</v>
      </c>
      <c r="G30" s="60">
        <v>49127</v>
      </c>
      <c r="H30" s="60">
        <v>49128</v>
      </c>
      <c r="I30" s="60">
        <v>49128</v>
      </c>
      <c r="J30" s="60">
        <v>49128</v>
      </c>
      <c r="K30" s="60">
        <v>49127</v>
      </c>
      <c r="L30" s="60">
        <v>49127</v>
      </c>
      <c r="M30" s="60">
        <v>49128</v>
      </c>
      <c r="N30" s="60">
        <v>49128</v>
      </c>
      <c r="O30" s="60">
        <v>49127</v>
      </c>
      <c r="P30" s="60">
        <v>49127</v>
      </c>
      <c r="Q30" s="60">
        <v>49128</v>
      </c>
      <c r="R30" s="60">
        <v>49128</v>
      </c>
      <c r="S30" s="60"/>
      <c r="T30" s="60"/>
      <c r="U30" s="60"/>
      <c r="V30" s="60"/>
      <c r="W30" s="60">
        <v>49128</v>
      </c>
      <c r="X30" s="60">
        <v>75000</v>
      </c>
      <c r="Y30" s="60">
        <v>-25872</v>
      </c>
      <c r="Z30" s="140">
        <v>-34.5</v>
      </c>
      <c r="AA30" s="62">
        <v>100000</v>
      </c>
    </row>
    <row r="31" spans="1:27" ht="12.75">
      <c r="A31" s="249" t="s">
        <v>163</v>
      </c>
      <c r="B31" s="182"/>
      <c r="C31" s="155">
        <v>2343188</v>
      </c>
      <c r="D31" s="155"/>
      <c r="E31" s="59"/>
      <c r="F31" s="60"/>
      <c r="G31" s="60">
        <v>4825700</v>
      </c>
      <c r="H31" s="60">
        <v>3044383</v>
      </c>
      <c r="I31" s="60">
        <v>276920</v>
      </c>
      <c r="J31" s="60">
        <v>276920</v>
      </c>
      <c r="K31" s="60">
        <v>-1245259</v>
      </c>
      <c r="L31" s="60">
        <v>174177</v>
      </c>
      <c r="M31" s="60">
        <v>8948540</v>
      </c>
      <c r="N31" s="60">
        <v>8948540</v>
      </c>
      <c r="O31" s="60">
        <v>9288237</v>
      </c>
      <c r="P31" s="60">
        <v>9288237</v>
      </c>
      <c r="Q31" s="60">
        <v>10353983</v>
      </c>
      <c r="R31" s="60">
        <v>10353983</v>
      </c>
      <c r="S31" s="60"/>
      <c r="T31" s="60"/>
      <c r="U31" s="60"/>
      <c r="V31" s="60"/>
      <c r="W31" s="60">
        <v>10353983</v>
      </c>
      <c r="X31" s="60"/>
      <c r="Y31" s="60">
        <v>10353983</v>
      </c>
      <c r="Z31" s="140"/>
      <c r="AA31" s="62"/>
    </row>
    <row r="32" spans="1:27" ht="12.75">
      <c r="A32" s="249" t="s">
        <v>164</v>
      </c>
      <c r="B32" s="182"/>
      <c r="C32" s="155">
        <v>22705312</v>
      </c>
      <c r="D32" s="155"/>
      <c r="E32" s="59">
        <v>7500000</v>
      </c>
      <c r="F32" s="60">
        <v>5500000</v>
      </c>
      <c r="G32" s="60">
        <v>4048928</v>
      </c>
      <c r="H32" s="60">
        <v>13178452</v>
      </c>
      <c r="I32" s="60">
        <v>7241015</v>
      </c>
      <c r="J32" s="60">
        <v>7241015</v>
      </c>
      <c r="K32" s="60">
        <v>12167474</v>
      </c>
      <c r="L32" s="60">
        <v>23989285</v>
      </c>
      <c r="M32" s="60">
        <v>9684694</v>
      </c>
      <c r="N32" s="60">
        <v>9684694</v>
      </c>
      <c r="O32" s="60">
        <v>15026976</v>
      </c>
      <c r="P32" s="60">
        <v>15026976</v>
      </c>
      <c r="Q32" s="60">
        <v>14060076</v>
      </c>
      <c r="R32" s="60">
        <v>14060076</v>
      </c>
      <c r="S32" s="60"/>
      <c r="T32" s="60"/>
      <c r="U32" s="60"/>
      <c r="V32" s="60"/>
      <c r="W32" s="60">
        <v>14060076</v>
      </c>
      <c r="X32" s="60">
        <v>4125000</v>
      </c>
      <c r="Y32" s="60">
        <v>9935076</v>
      </c>
      <c r="Z32" s="140">
        <v>240.85</v>
      </c>
      <c r="AA32" s="62">
        <v>5500000</v>
      </c>
    </row>
    <row r="33" spans="1:27" ht="12.75">
      <c r="A33" s="249" t="s">
        <v>165</v>
      </c>
      <c r="B33" s="182"/>
      <c r="C33" s="155">
        <v>64261</v>
      </c>
      <c r="D33" s="155"/>
      <c r="E33" s="59">
        <v>9124464</v>
      </c>
      <c r="F33" s="60">
        <v>9124464</v>
      </c>
      <c r="G33" s="60">
        <v>2910079</v>
      </c>
      <c r="H33" s="60">
        <v>12077300</v>
      </c>
      <c r="I33" s="60">
        <v>10109642</v>
      </c>
      <c r="J33" s="60">
        <v>10109642</v>
      </c>
      <c r="K33" s="60">
        <v>6441615</v>
      </c>
      <c r="L33" s="60">
        <v>10020060</v>
      </c>
      <c r="M33" s="60">
        <v>5852979</v>
      </c>
      <c r="N33" s="60">
        <v>5852979</v>
      </c>
      <c r="O33" s="60">
        <v>9472018</v>
      </c>
      <c r="P33" s="60">
        <v>9472018</v>
      </c>
      <c r="Q33" s="60">
        <v>4441596</v>
      </c>
      <c r="R33" s="60">
        <v>4441596</v>
      </c>
      <c r="S33" s="60"/>
      <c r="T33" s="60"/>
      <c r="U33" s="60"/>
      <c r="V33" s="60"/>
      <c r="W33" s="60">
        <v>4441596</v>
      </c>
      <c r="X33" s="60">
        <v>6843348</v>
      </c>
      <c r="Y33" s="60">
        <v>-2401752</v>
      </c>
      <c r="Z33" s="140">
        <v>-35.1</v>
      </c>
      <c r="AA33" s="62">
        <v>9124464</v>
      </c>
    </row>
    <row r="34" spans="1:27" ht="12.75">
      <c r="A34" s="250" t="s">
        <v>58</v>
      </c>
      <c r="B34" s="251"/>
      <c r="C34" s="168">
        <f aca="true" t="shared" si="3" ref="C34:Y34">SUM(C29:C33)</f>
        <v>25161889</v>
      </c>
      <c r="D34" s="168">
        <f>SUM(D29:D33)</f>
        <v>0</v>
      </c>
      <c r="E34" s="72">
        <f t="shared" si="3"/>
        <v>16724464</v>
      </c>
      <c r="F34" s="73">
        <f t="shared" si="3"/>
        <v>14724464</v>
      </c>
      <c r="G34" s="73">
        <f t="shared" si="3"/>
        <v>11833834</v>
      </c>
      <c r="H34" s="73">
        <f t="shared" si="3"/>
        <v>28349263</v>
      </c>
      <c r="I34" s="73">
        <f t="shared" si="3"/>
        <v>17676705</v>
      </c>
      <c r="J34" s="73">
        <f t="shared" si="3"/>
        <v>17676705</v>
      </c>
      <c r="K34" s="73">
        <f t="shared" si="3"/>
        <v>17412957</v>
      </c>
      <c r="L34" s="73">
        <f t="shared" si="3"/>
        <v>34232649</v>
      </c>
      <c r="M34" s="73">
        <f t="shared" si="3"/>
        <v>24535341</v>
      </c>
      <c r="N34" s="73">
        <f t="shared" si="3"/>
        <v>24535341</v>
      </c>
      <c r="O34" s="73">
        <f t="shared" si="3"/>
        <v>33836358</v>
      </c>
      <c r="P34" s="73">
        <f t="shared" si="3"/>
        <v>33836358</v>
      </c>
      <c r="Q34" s="73">
        <f t="shared" si="3"/>
        <v>28904783</v>
      </c>
      <c r="R34" s="73">
        <f t="shared" si="3"/>
        <v>28904783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28904783</v>
      </c>
      <c r="X34" s="73">
        <f t="shared" si="3"/>
        <v>11043348</v>
      </c>
      <c r="Y34" s="73">
        <f t="shared" si="3"/>
        <v>17861435</v>
      </c>
      <c r="Z34" s="170">
        <f>+IF(X34&lt;&gt;0,+(Y34/X34)*100,0)</f>
        <v>161.73931130305775</v>
      </c>
      <c r="AA34" s="74">
        <f>SUM(AA29:AA33)</f>
        <v>14724464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>
        <v>-16553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25432371</v>
      </c>
      <c r="D38" s="155"/>
      <c r="E38" s="59">
        <v>11900879</v>
      </c>
      <c r="F38" s="60">
        <v>10300879</v>
      </c>
      <c r="G38" s="60">
        <v>18796384</v>
      </c>
      <c r="H38" s="60">
        <v>25463525</v>
      </c>
      <c r="I38" s="60">
        <v>25433208</v>
      </c>
      <c r="J38" s="60">
        <v>25433208</v>
      </c>
      <c r="K38" s="60">
        <v>25887138</v>
      </c>
      <c r="L38" s="60">
        <v>25887138</v>
      </c>
      <c r="M38" s="60">
        <v>24574267</v>
      </c>
      <c r="N38" s="60">
        <v>24574267</v>
      </c>
      <c r="O38" s="60">
        <v>24574267</v>
      </c>
      <c r="P38" s="60">
        <v>24574267</v>
      </c>
      <c r="Q38" s="60">
        <v>24547267</v>
      </c>
      <c r="R38" s="60">
        <v>24547267</v>
      </c>
      <c r="S38" s="60"/>
      <c r="T38" s="60"/>
      <c r="U38" s="60"/>
      <c r="V38" s="60"/>
      <c r="W38" s="60">
        <v>24547267</v>
      </c>
      <c r="X38" s="60">
        <v>7725659</v>
      </c>
      <c r="Y38" s="60">
        <v>16821608</v>
      </c>
      <c r="Z38" s="140">
        <v>217.74</v>
      </c>
      <c r="AA38" s="62">
        <v>10300879</v>
      </c>
    </row>
    <row r="39" spans="1:27" ht="12.75">
      <c r="A39" s="250" t="s">
        <v>59</v>
      </c>
      <c r="B39" s="253"/>
      <c r="C39" s="168">
        <f aca="true" t="shared" si="4" ref="C39:Y39">SUM(C37:C38)</f>
        <v>25432371</v>
      </c>
      <c r="D39" s="168">
        <f>SUM(D37:D38)</f>
        <v>0</v>
      </c>
      <c r="E39" s="76">
        <f t="shared" si="4"/>
        <v>11900879</v>
      </c>
      <c r="F39" s="77">
        <f t="shared" si="4"/>
        <v>10300879</v>
      </c>
      <c r="G39" s="77">
        <f t="shared" si="4"/>
        <v>18779831</v>
      </c>
      <c r="H39" s="77">
        <f t="shared" si="4"/>
        <v>25463525</v>
      </c>
      <c r="I39" s="77">
        <f t="shared" si="4"/>
        <v>25433208</v>
      </c>
      <c r="J39" s="77">
        <f t="shared" si="4"/>
        <v>25433208</v>
      </c>
      <c r="K39" s="77">
        <f t="shared" si="4"/>
        <v>25887138</v>
      </c>
      <c r="L39" s="77">
        <f t="shared" si="4"/>
        <v>25887138</v>
      </c>
      <c r="M39" s="77">
        <f t="shared" si="4"/>
        <v>24574267</v>
      </c>
      <c r="N39" s="77">
        <f t="shared" si="4"/>
        <v>24574267</v>
      </c>
      <c r="O39" s="77">
        <f t="shared" si="4"/>
        <v>24574267</v>
      </c>
      <c r="P39" s="77">
        <f t="shared" si="4"/>
        <v>24574267</v>
      </c>
      <c r="Q39" s="77">
        <f t="shared" si="4"/>
        <v>24547267</v>
      </c>
      <c r="R39" s="77">
        <f t="shared" si="4"/>
        <v>24547267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24547267</v>
      </c>
      <c r="X39" s="77">
        <f t="shared" si="4"/>
        <v>7725659</v>
      </c>
      <c r="Y39" s="77">
        <f t="shared" si="4"/>
        <v>16821608</v>
      </c>
      <c r="Z39" s="212">
        <f>+IF(X39&lt;&gt;0,+(Y39/X39)*100,0)</f>
        <v>217.73686879009287</v>
      </c>
      <c r="AA39" s="79">
        <f>SUM(AA37:AA38)</f>
        <v>10300879</v>
      </c>
    </row>
    <row r="40" spans="1:27" ht="12.75">
      <c r="A40" s="250" t="s">
        <v>167</v>
      </c>
      <c r="B40" s="251"/>
      <c r="C40" s="168">
        <f aca="true" t="shared" si="5" ref="C40:Y40">+C34+C39</f>
        <v>50594260</v>
      </c>
      <c r="D40" s="168">
        <f>+D34+D39</f>
        <v>0</v>
      </c>
      <c r="E40" s="72">
        <f t="shared" si="5"/>
        <v>28625343</v>
      </c>
      <c r="F40" s="73">
        <f t="shared" si="5"/>
        <v>25025343</v>
      </c>
      <c r="G40" s="73">
        <f t="shared" si="5"/>
        <v>30613665</v>
      </c>
      <c r="H40" s="73">
        <f t="shared" si="5"/>
        <v>53812788</v>
      </c>
      <c r="I40" s="73">
        <f t="shared" si="5"/>
        <v>43109913</v>
      </c>
      <c r="J40" s="73">
        <f t="shared" si="5"/>
        <v>43109913</v>
      </c>
      <c r="K40" s="73">
        <f t="shared" si="5"/>
        <v>43300095</v>
      </c>
      <c r="L40" s="73">
        <f t="shared" si="5"/>
        <v>60119787</v>
      </c>
      <c r="M40" s="73">
        <f t="shared" si="5"/>
        <v>49109608</v>
      </c>
      <c r="N40" s="73">
        <f t="shared" si="5"/>
        <v>49109608</v>
      </c>
      <c r="O40" s="73">
        <f t="shared" si="5"/>
        <v>58410625</v>
      </c>
      <c r="P40" s="73">
        <f t="shared" si="5"/>
        <v>58410625</v>
      </c>
      <c r="Q40" s="73">
        <f t="shared" si="5"/>
        <v>53452050</v>
      </c>
      <c r="R40" s="73">
        <f t="shared" si="5"/>
        <v>53452050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53452050</v>
      </c>
      <c r="X40" s="73">
        <f t="shared" si="5"/>
        <v>18769007</v>
      </c>
      <c r="Y40" s="73">
        <f t="shared" si="5"/>
        <v>34683043</v>
      </c>
      <c r="Z40" s="170">
        <f>+IF(X40&lt;&gt;0,+(Y40/X40)*100,0)</f>
        <v>184.78890758578757</v>
      </c>
      <c r="AA40" s="74">
        <f>+AA34+AA39</f>
        <v>25025343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363714101</v>
      </c>
      <c r="D42" s="257">
        <f>+D25-D40</f>
        <v>0</v>
      </c>
      <c r="E42" s="258">
        <f t="shared" si="6"/>
        <v>427246329</v>
      </c>
      <c r="F42" s="259">
        <f t="shared" si="6"/>
        <v>471970272</v>
      </c>
      <c r="G42" s="259">
        <f t="shared" si="6"/>
        <v>455371229</v>
      </c>
      <c r="H42" s="259">
        <f t="shared" si="6"/>
        <v>408087656</v>
      </c>
      <c r="I42" s="259">
        <f t="shared" si="6"/>
        <v>398808876</v>
      </c>
      <c r="J42" s="259">
        <f t="shared" si="6"/>
        <v>398808876</v>
      </c>
      <c r="K42" s="259">
        <f t="shared" si="6"/>
        <v>389981702</v>
      </c>
      <c r="L42" s="259">
        <f t="shared" si="6"/>
        <v>388302575</v>
      </c>
      <c r="M42" s="259">
        <f t="shared" si="6"/>
        <v>420925203</v>
      </c>
      <c r="N42" s="259">
        <f t="shared" si="6"/>
        <v>420925203</v>
      </c>
      <c r="O42" s="259">
        <f t="shared" si="6"/>
        <v>420430816</v>
      </c>
      <c r="P42" s="259">
        <f t="shared" si="6"/>
        <v>420430816</v>
      </c>
      <c r="Q42" s="259">
        <f t="shared" si="6"/>
        <v>445671377</v>
      </c>
      <c r="R42" s="259">
        <f t="shared" si="6"/>
        <v>445671377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445671377</v>
      </c>
      <c r="X42" s="259">
        <f t="shared" si="6"/>
        <v>353977704</v>
      </c>
      <c r="Y42" s="259">
        <f t="shared" si="6"/>
        <v>91693673</v>
      </c>
      <c r="Z42" s="260">
        <f>+IF(X42&lt;&gt;0,+(Y42/X42)*100,0)</f>
        <v>25.903799014414762</v>
      </c>
      <c r="AA42" s="261">
        <f>+AA25-AA40</f>
        <v>471970272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363714101</v>
      </c>
      <c r="D45" s="155"/>
      <c r="E45" s="59"/>
      <c r="F45" s="60">
        <v>471970272</v>
      </c>
      <c r="G45" s="60">
        <v>455371229</v>
      </c>
      <c r="H45" s="60">
        <v>408087656</v>
      </c>
      <c r="I45" s="60">
        <v>398808876</v>
      </c>
      <c r="J45" s="60">
        <v>398808876</v>
      </c>
      <c r="K45" s="60">
        <v>389981702</v>
      </c>
      <c r="L45" s="60">
        <v>388302575</v>
      </c>
      <c r="M45" s="60">
        <v>420925203</v>
      </c>
      <c r="N45" s="60">
        <v>420925203</v>
      </c>
      <c r="O45" s="60">
        <v>420430816</v>
      </c>
      <c r="P45" s="60">
        <v>420430816</v>
      </c>
      <c r="Q45" s="60">
        <v>445671377</v>
      </c>
      <c r="R45" s="60">
        <v>445671377</v>
      </c>
      <c r="S45" s="60"/>
      <c r="T45" s="60"/>
      <c r="U45" s="60"/>
      <c r="V45" s="60"/>
      <c r="W45" s="60">
        <v>445671377</v>
      </c>
      <c r="X45" s="60">
        <v>353977704</v>
      </c>
      <c r="Y45" s="60">
        <v>91693673</v>
      </c>
      <c r="Z45" s="139">
        <v>25.9</v>
      </c>
      <c r="AA45" s="62">
        <v>471970272</v>
      </c>
    </row>
    <row r="46" spans="1:27" ht="12.75">
      <c r="A46" s="249" t="s">
        <v>171</v>
      </c>
      <c r="B46" s="182"/>
      <c r="C46" s="155"/>
      <c r="D46" s="155"/>
      <c r="E46" s="59">
        <v>427246329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363714101</v>
      </c>
      <c r="D48" s="217">
        <f>SUM(D45:D47)</f>
        <v>0</v>
      </c>
      <c r="E48" s="264">
        <f t="shared" si="7"/>
        <v>427246329</v>
      </c>
      <c r="F48" s="219">
        <f t="shared" si="7"/>
        <v>471970272</v>
      </c>
      <c r="G48" s="219">
        <f t="shared" si="7"/>
        <v>455371229</v>
      </c>
      <c r="H48" s="219">
        <f t="shared" si="7"/>
        <v>408087656</v>
      </c>
      <c r="I48" s="219">
        <f t="shared" si="7"/>
        <v>398808876</v>
      </c>
      <c r="J48" s="219">
        <f t="shared" si="7"/>
        <v>398808876</v>
      </c>
      <c r="K48" s="219">
        <f t="shared" si="7"/>
        <v>389981702</v>
      </c>
      <c r="L48" s="219">
        <f t="shared" si="7"/>
        <v>388302575</v>
      </c>
      <c r="M48" s="219">
        <f t="shared" si="7"/>
        <v>420925203</v>
      </c>
      <c r="N48" s="219">
        <f t="shared" si="7"/>
        <v>420925203</v>
      </c>
      <c r="O48" s="219">
        <f t="shared" si="7"/>
        <v>420430816</v>
      </c>
      <c r="P48" s="219">
        <f t="shared" si="7"/>
        <v>420430816</v>
      </c>
      <c r="Q48" s="219">
        <f t="shared" si="7"/>
        <v>445671377</v>
      </c>
      <c r="R48" s="219">
        <f t="shared" si="7"/>
        <v>445671377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445671377</v>
      </c>
      <c r="X48" s="219">
        <f t="shared" si="7"/>
        <v>353977704</v>
      </c>
      <c r="Y48" s="219">
        <f t="shared" si="7"/>
        <v>91693673</v>
      </c>
      <c r="Z48" s="265">
        <f>+IF(X48&lt;&gt;0,+(Y48/X48)*100,0)</f>
        <v>25.903799014414762</v>
      </c>
      <c r="AA48" s="232">
        <f>SUM(AA45:AA47)</f>
        <v>471970272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17133092</v>
      </c>
      <c r="D6" s="155"/>
      <c r="E6" s="59">
        <v>18273024</v>
      </c>
      <c r="F6" s="60">
        <v>21304625</v>
      </c>
      <c r="G6" s="60">
        <v>1384533</v>
      </c>
      <c r="H6" s="60">
        <v>1416147</v>
      </c>
      <c r="I6" s="60">
        <v>1547234</v>
      </c>
      <c r="J6" s="60">
        <v>4347914</v>
      </c>
      <c r="K6" s="60">
        <v>1528479</v>
      </c>
      <c r="L6" s="60">
        <v>1354912</v>
      </c>
      <c r="M6" s="60">
        <v>3460271</v>
      </c>
      <c r="N6" s="60">
        <v>6343662</v>
      </c>
      <c r="O6" s="60">
        <v>1985014</v>
      </c>
      <c r="P6" s="60">
        <v>2568579</v>
      </c>
      <c r="Q6" s="60">
        <v>1285289</v>
      </c>
      <c r="R6" s="60">
        <v>5838882</v>
      </c>
      <c r="S6" s="60"/>
      <c r="T6" s="60"/>
      <c r="U6" s="60"/>
      <c r="V6" s="60"/>
      <c r="W6" s="60">
        <v>16530458</v>
      </c>
      <c r="X6" s="60">
        <v>16127804</v>
      </c>
      <c r="Y6" s="60">
        <v>402654</v>
      </c>
      <c r="Z6" s="140">
        <v>2.5</v>
      </c>
      <c r="AA6" s="62">
        <v>21304625</v>
      </c>
    </row>
    <row r="7" spans="1:27" ht="12.75">
      <c r="A7" s="249" t="s">
        <v>32</v>
      </c>
      <c r="B7" s="182"/>
      <c r="C7" s="155">
        <v>2827554</v>
      </c>
      <c r="D7" s="155"/>
      <c r="E7" s="59">
        <v>3606780</v>
      </c>
      <c r="F7" s="60">
        <v>3005642</v>
      </c>
      <c r="G7" s="60">
        <v>250180</v>
      </c>
      <c r="H7" s="60">
        <v>184304</v>
      </c>
      <c r="I7" s="60">
        <v>317229</v>
      </c>
      <c r="J7" s="60">
        <v>751713</v>
      </c>
      <c r="K7" s="60">
        <v>259303</v>
      </c>
      <c r="L7" s="60">
        <v>232803</v>
      </c>
      <c r="M7" s="60">
        <v>124879</v>
      </c>
      <c r="N7" s="60">
        <v>616985</v>
      </c>
      <c r="O7" s="60">
        <v>190184</v>
      </c>
      <c r="P7" s="60">
        <v>238666</v>
      </c>
      <c r="Q7" s="60">
        <v>196323</v>
      </c>
      <c r="R7" s="60">
        <v>625173</v>
      </c>
      <c r="S7" s="60"/>
      <c r="T7" s="60"/>
      <c r="U7" s="60"/>
      <c r="V7" s="60"/>
      <c r="W7" s="60">
        <v>1993871</v>
      </c>
      <c r="X7" s="60">
        <v>2137586</v>
      </c>
      <c r="Y7" s="60">
        <v>-143715</v>
      </c>
      <c r="Z7" s="140">
        <v>-6.72</v>
      </c>
      <c r="AA7" s="62">
        <v>3005642</v>
      </c>
    </row>
    <row r="8" spans="1:27" ht="12.75">
      <c r="A8" s="249" t="s">
        <v>178</v>
      </c>
      <c r="B8" s="182"/>
      <c r="C8" s="155">
        <v>2862469</v>
      </c>
      <c r="D8" s="155"/>
      <c r="E8" s="59">
        <v>3636228</v>
      </c>
      <c r="F8" s="60">
        <v>3430739</v>
      </c>
      <c r="G8" s="60">
        <v>226371</v>
      </c>
      <c r="H8" s="60">
        <v>223049</v>
      </c>
      <c r="I8" s="60">
        <v>246483</v>
      </c>
      <c r="J8" s="60">
        <v>695903</v>
      </c>
      <c r="K8" s="60">
        <v>244648</v>
      </c>
      <c r="L8" s="60">
        <v>248105</v>
      </c>
      <c r="M8" s="60">
        <v>201832</v>
      </c>
      <c r="N8" s="60">
        <v>694585</v>
      </c>
      <c r="O8" s="60">
        <v>238276</v>
      </c>
      <c r="P8" s="60">
        <v>230786</v>
      </c>
      <c r="Q8" s="60">
        <v>269155</v>
      </c>
      <c r="R8" s="60">
        <v>738217</v>
      </c>
      <c r="S8" s="60"/>
      <c r="T8" s="60"/>
      <c r="U8" s="60"/>
      <c r="V8" s="60"/>
      <c r="W8" s="60">
        <v>2128705</v>
      </c>
      <c r="X8" s="60">
        <v>2356688</v>
      </c>
      <c r="Y8" s="60">
        <v>-227983</v>
      </c>
      <c r="Z8" s="140">
        <v>-9.67</v>
      </c>
      <c r="AA8" s="62">
        <v>3430739</v>
      </c>
    </row>
    <row r="9" spans="1:27" ht="12.75">
      <c r="A9" s="249" t="s">
        <v>179</v>
      </c>
      <c r="B9" s="182"/>
      <c r="C9" s="155">
        <v>126119379</v>
      </c>
      <c r="D9" s="155"/>
      <c r="E9" s="59">
        <v>127839150</v>
      </c>
      <c r="F9" s="60">
        <v>127839150</v>
      </c>
      <c r="G9" s="60">
        <v>51651150</v>
      </c>
      <c r="H9" s="60">
        <v>3620000</v>
      </c>
      <c r="I9" s="60"/>
      <c r="J9" s="60">
        <v>55271150</v>
      </c>
      <c r="K9" s="60"/>
      <c r="L9" s="60"/>
      <c r="M9" s="60">
        <v>39195000</v>
      </c>
      <c r="N9" s="60">
        <v>39195000</v>
      </c>
      <c r="O9" s="60"/>
      <c r="P9" s="60"/>
      <c r="Q9" s="60">
        <v>30083000</v>
      </c>
      <c r="R9" s="60">
        <v>30083000</v>
      </c>
      <c r="S9" s="60"/>
      <c r="T9" s="60"/>
      <c r="U9" s="60"/>
      <c r="V9" s="60"/>
      <c r="W9" s="60">
        <v>124549150</v>
      </c>
      <c r="X9" s="60">
        <v>127839150</v>
      </c>
      <c r="Y9" s="60">
        <v>-3290000</v>
      </c>
      <c r="Z9" s="140">
        <v>-2.57</v>
      </c>
      <c r="AA9" s="62">
        <v>127839150</v>
      </c>
    </row>
    <row r="10" spans="1:27" ht="12.75">
      <c r="A10" s="249" t="s">
        <v>180</v>
      </c>
      <c r="B10" s="182"/>
      <c r="C10" s="155">
        <v>31348317</v>
      </c>
      <c r="D10" s="155"/>
      <c r="E10" s="59">
        <v>42787851</v>
      </c>
      <c r="F10" s="60">
        <v>46787850</v>
      </c>
      <c r="G10" s="60">
        <v>14484850</v>
      </c>
      <c r="H10" s="60"/>
      <c r="I10" s="60"/>
      <c r="J10" s="60">
        <v>14484850</v>
      </c>
      <c r="K10" s="60"/>
      <c r="L10" s="60"/>
      <c r="M10" s="60">
        <v>12000000</v>
      </c>
      <c r="N10" s="60">
        <v>12000000</v>
      </c>
      <c r="O10" s="60">
        <v>1333333</v>
      </c>
      <c r="P10" s="60"/>
      <c r="Q10" s="60">
        <v>11636333</v>
      </c>
      <c r="R10" s="60">
        <v>12969666</v>
      </c>
      <c r="S10" s="60"/>
      <c r="T10" s="60"/>
      <c r="U10" s="60"/>
      <c r="V10" s="60"/>
      <c r="W10" s="60">
        <v>39454516</v>
      </c>
      <c r="X10" s="60">
        <v>36484850</v>
      </c>
      <c r="Y10" s="60">
        <v>2969666</v>
      </c>
      <c r="Z10" s="140">
        <v>8.14</v>
      </c>
      <c r="AA10" s="62">
        <v>46787850</v>
      </c>
    </row>
    <row r="11" spans="1:27" ht="12.75">
      <c r="A11" s="249" t="s">
        <v>181</v>
      </c>
      <c r="B11" s="182"/>
      <c r="C11" s="155">
        <v>1677647</v>
      </c>
      <c r="D11" s="155"/>
      <c r="E11" s="59">
        <v>2450004</v>
      </c>
      <c r="F11" s="60">
        <v>2499066</v>
      </c>
      <c r="G11" s="60">
        <v>240568</v>
      </c>
      <c r="H11" s="60">
        <v>457076</v>
      </c>
      <c r="I11" s="60">
        <v>228263</v>
      </c>
      <c r="J11" s="60">
        <v>925907</v>
      </c>
      <c r="K11" s="60">
        <v>131352</v>
      </c>
      <c r="L11" s="60">
        <v>74232</v>
      </c>
      <c r="M11" s="60">
        <v>152194</v>
      </c>
      <c r="N11" s="60">
        <v>357778</v>
      </c>
      <c r="O11" s="60">
        <v>157456</v>
      </c>
      <c r="P11" s="60">
        <v>6446</v>
      </c>
      <c r="Q11" s="60">
        <v>42559</v>
      </c>
      <c r="R11" s="60">
        <v>206461</v>
      </c>
      <c r="S11" s="60"/>
      <c r="T11" s="60"/>
      <c r="U11" s="60"/>
      <c r="V11" s="60"/>
      <c r="W11" s="60">
        <v>1490146</v>
      </c>
      <c r="X11" s="60">
        <v>1864311</v>
      </c>
      <c r="Y11" s="60">
        <v>-374165</v>
      </c>
      <c r="Z11" s="140">
        <v>-20.07</v>
      </c>
      <c r="AA11" s="62">
        <v>2499066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-127235071</v>
      </c>
      <c r="D14" s="155"/>
      <c r="E14" s="59">
        <v>-127909140</v>
      </c>
      <c r="F14" s="60">
        <v>-131597827</v>
      </c>
      <c r="G14" s="60">
        <v>-11541773</v>
      </c>
      <c r="H14" s="60">
        <v>-6680279</v>
      </c>
      <c r="I14" s="60">
        <v>-16545168</v>
      </c>
      <c r="J14" s="60">
        <v>-34767220</v>
      </c>
      <c r="K14" s="60">
        <v>-10270691</v>
      </c>
      <c r="L14" s="60">
        <v>-9475164</v>
      </c>
      <c r="M14" s="60">
        <v>-17392510</v>
      </c>
      <c r="N14" s="60">
        <v>-37138365</v>
      </c>
      <c r="O14" s="60">
        <v>-8677511</v>
      </c>
      <c r="P14" s="60">
        <v>-13558920</v>
      </c>
      <c r="Q14" s="60">
        <v>-11579289</v>
      </c>
      <c r="R14" s="60">
        <v>-33815720</v>
      </c>
      <c r="S14" s="60"/>
      <c r="T14" s="60"/>
      <c r="U14" s="60"/>
      <c r="V14" s="60"/>
      <c r="W14" s="60">
        <v>-105721305</v>
      </c>
      <c r="X14" s="60">
        <v>-106882864</v>
      </c>
      <c r="Y14" s="60">
        <v>1161559</v>
      </c>
      <c r="Z14" s="140">
        <v>-1.09</v>
      </c>
      <c r="AA14" s="62">
        <v>-131597827</v>
      </c>
    </row>
    <row r="15" spans="1:27" ht="12.75">
      <c r="A15" s="249" t="s">
        <v>40</v>
      </c>
      <c r="B15" s="182"/>
      <c r="C15" s="155">
        <v>-1147305</v>
      </c>
      <c r="D15" s="155"/>
      <c r="E15" s="59">
        <v>-200004</v>
      </c>
      <c r="F15" s="60">
        <v>-199998</v>
      </c>
      <c r="G15" s="60">
        <v>-237</v>
      </c>
      <c r="H15" s="60">
        <v>-1132</v>
      </c>
      <c r="I15" s="60"/>
      <c r="J15" s="60">
        <v>-1369</v>
      </c>
      <c r="K15" s="60">
        <v>-1197</v>
      </c>
      <c r="L15" s="60">
        <v>-892</v>
      </c>
      <c r="M15" s="60"/>
      <c r="N15" s="60">
        <v>-2089</v>
      </c>
      <c r="O15" s="60">
        <v>-775</v>
      </c>
      <c r="P15" s="60">
        <v>-2468</v>
      </c>
      <c r="Q15" s="60">
        <v>-127</v>
      </c>
      <c r="R15" s="60">
        <v>-3370</v>
      </c>
      <c r="S15" s="60"/>
      <c r="T15" s="60"/>
      <c r="U15" s="60"/>
      <c r="V15" s="60"/>
      <c r="W15" s="60">
        <v>-6828</v>
      </c>
      <c r="X15" s="60">
        <v>-82539</v>
      </c>
      <c r="Y15" s="60">
        <v>75711</v>
      </c>
      <c r="Z15" s="140">
        <v>-91.73</v>
      </c>
      <c r="AA15" s="62">
        <v>-199998</v>
      </c>
    </row>
    <row r="16" spans="1:27" ht="12.75">
      <c r="A16" s="249" t="s">
        <v>42</v>
      </c>
      <c r="B16" s="182"/>
      <c r="C16" s="155">
        <v>-90832</v>
      </c>
      <c r="D16" s="155"/>
      <c r="E16" s="59">
        <v>-150000</v>
      </c>
      <c r="F16" s="60">
        <v>-142501</v>
      </c>
      <c r="G16" s="60"/>
      <c r="H16" s="60">
        <v>-49608</v>
      </c>
      <c r="I16" s="60">
        <v>-10878</v>
      </c>
      <c r="J16" s="60">
        <v>-60486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-60486</v>
      </c>
      <c r="X16" s="60">
        <v>-93292</v>
      </c>
      <c r="Y16" s="60">
        <v>32806</v>
      </c>
      <c r="Z16" s="140">
        <v>-35.16</v>
      </c>
      <c r="AA16" s="62">
        <v>-142501</v>
      </c>
    </row>
    <row r="17" spans="1:27" ht="12.75">
      <c r="A17" s="250" t="s">
        <v>185</v>
      </c>
      <c r="B17" s="251"/>
      <c r="C17" s="168">
        <f aca="true" t="shared" si="0" ref="C17:Y17">SUM(C6:C16)</f>
        <v>53495250</v>
      </c>
      <c r="D17" s="168">
        <f t="shared" si="0"/>
        <v>0</v>
      </c>
      <c r="E17" s="72">
        <f t="shared" si="0"/>
        <v>70333893</v>
      </c>
      <c r="F17" s="73">
        <f t="shared" si="0"/>
        <v>72926746</v>
      </c>
      <c r="G17" s="73">
        <f t="shared" si="0"/>
        <v>56695642</v>
      </c>
      <c r="H17" s="73">
        <f t="shared" si="0"/>
        <v>-830443</v>
      </c>
      <c r="I17" s="73">
        <f t="shared" si="0"/>
        <v>-14216837</v>
      </c>
      <c r="J17" s="73">
        <f t="shared" si="0"/>
        <v>41648362</v>
      </c>
      <c r="K17" s="73">
        <f t="shared" si="0"/>
        <v>-8108106</v>
      </c>
      <c r="L17" s="73">
        <f t="shared" si="0"/>
        <v>-7566004</v>
      </c>
      <c r="M17" s="73">
        <f t="shared" si="0"/>
        <v>37741666</v>
      </c>
      <c r="N17" s="73">
        <f t="shared" si="0"/>
        <v>22067556</v>
      </c>
      <c r="O17" s="73">
        <f t="shared" si="0"/>
        <v>-4774023</v>
      </c>
      <c r="P17" s="73">
        <f t="shared" si="0"/>
        <v>-10516911</v>
      </c>
      <c r="Q17" s="73">
        <f t="shared" si="0"/>
        <v>31933243</v>
      </c>
      <c r="R17" s="73">
        <f t="shared" si="0"/>
        <v>16642309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80358227</v>
      </c>
      <c r="X17" s="73">
        <f t="shared" si="0"/>
        <v>79751694</v>
      </c>
      <c r="Y17" s="73">
        <f t="shared" si="0"/>
        <v>606533</v>
      </c>
      <c r="Z17" s="170">
        <f>+IF(X17&lt;&gt;0,+(Y17/X17)*100,0)</f>
        <v>0.7605267920703979</v>
      </c>
      <c r="AA17" s="74">
        <f>SUM(AA6:AA16)</f>
        <v>72926746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>
        <v>576185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576185</v>
      </c>
      <c r="Y21" s="159">
        <v>-576185</v>
      </c>
      <c r="Z21" s="141">
        <v>-100</v>
      </c>
      <c r="AA21" s="225">
        <v>576185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-48956109</v>
      </c>
      <c r="D26" s="155"/>
      <c r="E26" s="59">
        <v>-58590000</v>
      </c>
      <c r="F26" s="60">
        <v>-55359357</v>
      </c>
      <c r="G26" s="60">
        <v>-3536487</v>
      </c>
      <c r="H26" s="60">
        <v>-10083403</v>
      </c>
      <c r="I26" s="60">
        <v>-9184904</v>
      </c>
      <c r="J26" s="60">
        <v>-22804794</v>
      </c>
      <c r="K26" s="60">
        <v>-5151402</v>
      </c>
      <c r="L26" s="60">
        <v>-722076</v>
      </c>
      <c r="M26" s="60">
        <v>-15594025</v>
      </c>
      <c r="N26" s="60">
        <v>-21467503</v>
      </c>
      <c r="O26" s="60">
        <v>-541590</v>
      </c>
      <c r="P26" s="60">
        <v>-3645057</v>
      </c>
      <c r="Q26" s="60">
        <v>-3224248</v>
      </c>
      <c r="R26" s="60">
        <v>-7410895</v>
      </c>
      <c r="S26" s="60"/>
      <c r="T26" s="60"/>
      <c r="U26" s="60"/>
      <c r="V26" s="60"/>
      <c r="W26" s="60">
        <v>-51683192</v>
      </c>
      <c r="X26" s="60">
        <v>-49032075</v>
      </c>
      <c r="Y26" s="60">
        <v>-2651117</v>
      </c>
      <c r="Z26" s="140">
        <v>5.41</v>
      </c>
      <c r="AA26" s="62">
        <v>-55359357</v>
      </c>
    </row>
    <row r="27" spans="1:27" ht="12.75">
      <c r="A27" s="250" t="s">
        <v>192</v>
      </c>
      <c r="B27" s="251"/>
      <c r="C27" s="168">
        <f aca="true" t="shared" si="1" ref="C27:Y27">SUM(C21:C26)</f>
        <v>-48956109</v>
      </c>
      <c r="D27" s="168">
        <f>SUM(D21:D26)</f>
        <v>0</v>
      </c>
      <c r="E27" s="72">
        <f t="shared" si="1"/>
        <v>-58590000</v>
      </c>
      <c r="F27" s="73">
        <f t="shared" si="1"/>
        <v>-54783172</v>
      </c>
      <c r="G27" s="73">
        <f t="shared" si="1"/>
        <v>-3536487</v>
      </c>
      <c r="H27" s="73">
        <f t="shared" si="1"/>
        <v>-10083403</v>
      </c>
      <c r="I27" s="73">
        <f t="shared" si="1"/>
        <v>-9184904</v>
      </c>
      <c r="J27" s="73">
        <f t="shared" si="1"/>
        <v>-22804794</v>
      </c>
      <c r="K27" s="73">
        <f t="shared" si="1"/>
        <v>-5151402</v>
      </c>
      <c r="L27" s="73">
        <f t="shared" si="1"/>
        <v>-722076</v>
      </c>
      <c r="M27" s="73">
        <f t="shared" si="1"/>
        <v>-15594025</v>
      </c>
      <c r="N27" s="73">
        <f t="shared" si="1"/>
        <v>-21467503</v>
      </c>
      <c r="O27" s="73">
        <f t="shared" si="1"/>
        <v>-541590</v>
      </c>
      <c r="P27" s="73">
        <f t="shared" si="1"/>
        <v>-3645057</v>
      </c>
      <c r="Q27" s="73">
        <f t="shared" si="1"/>
        <v>-3224248</v>
      </c>
      <c r="R27" s="73">
        <f t="shared" si="1"/>
        <v>-7410895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-51683192</v>
      </c>
      <c r="X27" s="73">
        <f t="shared" si="1"/>
        <v>-48455890</v>
      </c>
      <c r="Y27" s="73">
        <f t="shared" si="1"/>
        <v>-3227302</v>
      </c>
      <c r="Z27" s="170">
        <f>+IF(X27&lt;&gt;0,+(Y27/X27)*100,0)</f>
        <v>6.660288357101686</v>
      </c>
      <c r="AA27" s="74">
        <f>SUM(AA21:AA26)</f>
        <v>-54783172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-2222957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-2222957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2316184</v>
      </c>
      <c r="D38" s="153">
        <f>+D17+D27+D36</f>
        <v>0</v>
      </c>
      <c r="E38" s="99">
        <f t="shared" si="3"/>
        <v>11743893</v>
      </c>
      <c r="F38" s="100">
        <f t="shared" si="3"/>
        <v>18143574</v>
      </c>
      <c r="G38" s="100">
        <f t="shared" si="3"/>
        <v>53159155</v>
      </c>
      <c r="H38" s="100">
        <f t="shared" si="3"/>
        <v>-10913846</v>
      </c>
      <c r="I38" s="100">
        <f t="shared" si="3"/>
        <v>-23401741</v>
      </c>
      <c r="J38" s="100">
        <f t="shared" si="3"/>
        <v>18843568</v>
      </c>
      <c r="K38" s="100">
        <f t="shared" si="3"/>
        <v>-13259508</v>
      </c>
      <c r="L38" s="100">
        <f t="shared" si="3"/>
        <v>-8288080</v>
      </c>
      <c r="M38" s="100">
        <f t="shared" si="3"/>
        <v>22147641</v>
      </c>
      <c r="N38" s="100">
        <f t="shared" si="3"/>
        <v>600053</v>
      </c>
      <c r="O38" s="100">
        <f t="shared" si="3"/>
        <v>-5315613</v>
      </c>
      <c r="P38" s="100">
        <f t="shared" si="3"/>
        <v>-14161968</v>
      </c>
      <c r="Q38" s="100">
        <f t="shared" si="3"/>
        <v>28708995</v>
      </c>
      <c r="R38" s="100">
        <f t="shared" si="3"/>
        <v>9231414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28675035</v>
      </c>
      <c r="X38" s="100">
        <f t="shared" si="3"/>
        <v>31295804</v>
      </c>
      <c r="Y38" s="100">
        <f t="shared" si="3"/>
        <v>-2620769</v>
      </c>
      <c r="Z38" s="137">
        <f>+IF(X38&lt;&gt;0,+(Y38/X38)*100,0)</f>
        <v>-8.374186520339915</v>
      </c>
      <c r="AA38" s="102">
        <f>+AA17+AA27+AA36</f>
        <v>18143574</v>
      </c>
    </row>
    <row r="39" spans="1:27" ht="12.75">
      <c r="A39" s="249" t="s">
        <v>200</v>
      </c>
      <c r="B39" s="182"/>
      <c r="C39" s="153">
        <v>13844711</v>
      </c>
      <c r="D39" s="153"/>
      <c r="E39" s="99">
        <v>14123687</v>
      </c>
      <c r="F39" s="100">
        <v>16160895</v>
      </c>
      <c r="G39" s="100">
        <v>16116992</v>
      </c>
      <c r="H39" s="100">
        <v>69276147</v>
      </c>
      <c r="I39" s="100">
        <v>58362301</v>
      </c>
      <c r="J39" s="100">
        <v>16116992</v>
      </c>
      <c r="K39" s="100">
        <v>34960560</v>
      </c>
      <c r="L39" s="100">
        <v>21701052</v>
      </c>
      <c r="M39" s="100">
        <v>13412972</v>
      </c>
      <c r="N39" s="100">
        <v>34960560</v>
      </c>
      <c r="O39" s="100">
        <v>35560613</v>
      </c>
      <c r="P39" s="100">
        <v>30245000</v>
      </c>
      <c r="Q39" s="100">
        <v>16083032</v>
      </c>
      <c r="R39" s="100">
        <v>35560613</v>
      </c>
      <c r="S39" s="100"/>
      <c r="T39" s="100"/>
      <c r="U39" s="100"/>
      <c r="V39" s="100"/>
      <c r="W39" s="100">
        <v>16116992</v>
      </c>
      <c r="X39" s="100">
        <v>16160895</v>
      </c>
      <c r="Y39" s="100">
        <v>-43903</v>
      </c>
      <c r="Z39" s="137">
        <v>-0.27</v>
      </c>
      <c r="AA39" s="102">
        <v>16160895</v>
      </c>
    </row>
    <row r="40" spans="1:27" ht="12.75">
      <c r="A40" s="269" t="s">
        <v>201</v>
      </c>
      <c r="B40" s="256"/>
      <c r="C40" s="257">
        <v>16160895</v>
      </c>
      <c r="D40" s="257"/>
      <c r="E40" s="258">
        <v>25867580</v>
      </c>
      <c r="F40" s="259">
        <v>34304469</v>
      </c>
      <c r="G40" s="259">
        <v>69276147</v>
      </c>
      <c r="H40" s="259">
        <v>58362301</v>
      </c>
      <c r="I40" s="259">
        <v>34960560</v>
      </c>
      <c r="J40" s="259">
        <v>34960560</v>
      </c>
      <c r="K40" s="259">
        <v>21701052</v>
      </c>
      <c r="L40" s="259">
        <v>13412972</v>
      </c>
      <c r="M40" s="259">
        <v>35560613</v>
      </c>
      <c r="N40" s="259">
        <v>35560613</v>
      </c>
      <c r="O40" s="259">
        <v>30245000</v>
      </c>
      <c r="P40" s="259">
        <v>16083032</v>
      </c>
      <c r="Q40" s="259">
        <v>44792027</v>
      </c>
      <c r="R40" s="259">
        <v>44792027</v>
      </c>
      <c r="S40" s="259"/>
      <c r="T40" s="259"/>
      <c r="U40" s="259"/>
      <c r="V40" s="259"/>
      <c r="W40" s="259">
        <v>44792027</v>
      </c>
      <c r="X40" s="259">
        <v>47456699</v>
      </c>
      <c r="Y40" s="259">
        <v>-2664672</v>
      </c>
      <c r="Z40" s="260">
        <v>-5.61</v>
      </c>
      <c r="AA40" s="261">
        <v>34304469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16227024</v>
      </c>
      <c r="D5" s="200">
        <f t="shared" si="0"/>
        <v>0</v>
      </c>
      <c r="E5" s="106">
        <f t="shared" si="0"/>
        <v>37090000</v>
      </c>
      <c r="F5" s="106">
        <f t="shared" si="0"/>
        <v>32023010</v>
      </c>
      <c r="G5" s="106">
        <f t="shared" si="0"/>
        <v>2407483</v>
      </c>
      <c r="H5" s="106">
        <f t="shared" si="0"/>
        <v>7678862</v>
      </c>
      <c r="I5" s="106">
        <f t="shared" si="0"/>
        <v>3280424</v>
      </c>
      <c r="J5" s="106">
        <f t="shared" si="0"/>
        <v>13366769</v>
      </c>
      <c r="K5" s="106">
        <f t="shared" si="0"/>
        <v>3787616</v>
      </c>
      <c r="L5" s="106">
        <f t="shared" si="0"/>
        <v>11345823</v>
      </c>
      <c r="M5" s="106">
        <f t="shared" si="0"/>
        <v>4320050</v>
      </c>
      <c r="N5" s="106">
        <f t="shared" si="0"/>
        <v>19453489</v>
      </c>
      <c r="O5" s="106">
        <f t="shared" si="0"/>
        <v>541590</v>
      </c>
      <c r="P5" s="106">
        <f t="shared" si="0"/>
        <v>541590</v>
      </c>
      <c r="Q5" s="106">
        <f t="shared" si="0"/>
        <v>65000</v>
      </c>
      <c r="R5" s="106">
        <f t="shared" si="0"/>
        <v>1148180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33968438</v>
      </c>
      <c r="X5" s="106">
        <f t="shared" si="0"/>
        <v>24017258</v>
      </c>
      <c r="Y5" s="106">
        <f t="shared" si="0"/>
        <v>9951180</v>
      </c>
      <c r="Z5" s="201">
        <f>+IF(X5&lt;&gt;0,+(Y5/X5)*100,0)</f>
        <v>41.43345589242535</v>
      </c>
      <c r="AA5" s="199">
        <f>SUM(AA11:AA18)</f>
        <v>32023010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>
        <v>1129829</v>
      </c>
      <c r="L6" s="60">
        <v>1749695</v>
      </c>
      <c r="M6" s="60"/>
      <c r="N6" s="60">
        <v>2879524</v>
      </c>
      <c r="O6" s="60"/>
      <c r="P6" s="60"/>
      <c r="Q6" s="60"/>
      <c r="R6" s="60"/>
      <c r="S6" s="60"/>
      <c r="T6" s="60"/>
      <c r="U6" s="60"/>
      <c r="V6" s="60"/>
      <c r="W6" s="60">
        <v>2879524</v>
      </c>
      <c r="X6" s="60"/>
      <c r="Y6" s="60">
        <v>2879524</v>
      </c>
      <c r="Z6" s="140"/>
      <c r="AA6" s="155"/>
    </row>
    <row r="7" spans="1:27" ht="12.75">
      <c r="A7" s="291" t="s">
        <v>206</v>
      </c>
      <c r="B7" s="142"/>
      <c r="C7" s="62"/>
      <c r="D7" s="156"/>
      <c r="E7" s="60">
        <v>14000000</v>
      </c>
      <c r="F7" s="60">
        <v>16000000</v>
      </c>
      <c r="G7" s="60"/>
      <c r="H7" s="60">
        <v>5991366</v>
      </c>
      <c r="I7" s="60">
        <v>1333733</v>
      </c>
      <c r="J7" s="60">
        <v>7325099</v>
      </c>
      <c r="K7" s="60">
        <v>1398393</v>
      </c>
      <c r="L7" s="60">
        <v>3191520</v>
      </c>
      <c r="M7" s="60"/>
      <c r="N7" s="60">
        <v>4589913</v>
      </c>
      <c r="O7" s="60"/>
      <c r="P7" s="60"/>
      <c r="Q7" s="60"/>
      <c r="R7" s="60"/>
      <c r="S7" s="60"/>
      <c r="T7" s="60"/>
      <c r="U7" s="60"/>
      <c r="V7" s="60"/>
      <c r="W7" s="60">
        <v>11915012</v>
      </c>
      <c r="X7" s="60">
        <v>12000000</v>
      </c>
      <c r="Y7" s="60">
        <v>-84988</v>
      </c>
      <c r="Z7" s="140">
        <v>-0.71</v>
      </c>
      <c r="AA7" s="155">
        <v>16000000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1500000</v>
      </c>
      <c r="D10" s="156"/>
      <c r="E10" s="60"/>
      <c r="F10" s="60">
        <v>350000</v>
      </c>
      <c r="G10" s="60"/>
      <c r="H10" s="60"/>
      <c r="I10" s="60"/>
      <c r="J10" s="60"/>
      <c r="K10" s="60">
        <v>1084265</v>
      </c>
      <c r="L10" s="60">
        <v>45000</v>
      </c>
      <c r="M10" s="60"/>
      <c r="N10" s="60">
        <v>1129265</v>
      </c>
      <c r="O10" s="60"/>
      <c r="P10" s="60"/>
      <c r="Q10" s="60"/>
      <c r="R10" s="60"/>
      <c r="S10" s="60"/>
      <c r="T10" s="60"/>
      <c r="U10" s="60"/>
      <c r="V10" s="60"/>
      <c r="W10" s="60">
        <v>1129265</v>
      </c>
      <c r="X10" s="60">
        <v>262500</v>
      </c>
      <c r="Y10" s="60">
        <v>866765</v>
      </c>
      <c r="Z10" s="140">
        <v>330.2</v>
      </c>
      <c r="AA10" s="155">
        <v>350000</v>
      </c>
    </row>
    <row r="11" spans="1:27" ht="12.75">
      <c r="A11" s="292" t="s">
        <v>210</v>
      </c>
      <c r="B11" s="142"/>
      <c r="C11" s="293">
        <f aca="true" t="shared" si="1" ref="C11:Y11">SUM(C6:C10)</f>
        <v>1500000</v>
      </c>
      <c r="D11" s="294">
        <f t="shared" si="1"/>
        <v>0</v>
      </c>
      <c r="E11" s="295">
        <f t="shared" si="1"/>
        <v>14000000</v>
      </c>
      <c r="F11" s="295">
        <f t="shared" si="1"/>
        <v>16350000</v>
      </c>
      <c r="G11" s="295">
        <f t="shared" si="1"/>
        <v>0</v>
      </c>
      <c r="H11" s="295">
        <f t="shared" si="1"/>
        <v>5991366</v>
      </c>
      <c r="I11" s="295">
        <f t="shared" si="1"/>
        <v>1333733</v>
      </c>
      <c r="J11" s="295">
        <f t="shared" si="1"/>
        <v>7325099</v>
      </c>
      <c r="K11" s="295">
        <f t="shared" si="1"/>
        <v>3612487</v>
      </c>
      <c r="L11" s="295">
        <f t="shared" si="1"/>
        <v>4986215</v>
      </c>
      <c r="M11" s="295">
        <f t="shared" si="1"/>
        <v>0</v>
      </c>
      <c r="N11" s="295">
        <f t="shared" si="1"/>
        <v>8598702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15923801</v>
      </c>
      <c r="X11" s="295">
        <f t="shared" si="1"/>
        <v>12262500</v>
      </c>
      <c r="Y11" s="295">
        <f t="shared" si="1"/>
        <v>3661301</v>
      </c>
      <c r="Z11" s="296">
        <f>+IF(X11&lt;&gt;0,+(Y11/X11)*100,0)</f>
        <v>29.857704383282364</v>
      </c>
      <c r="AA11" s="297">
        <f>SUM(AA6:AA10)</f>
        <v>16350000</v>
      </c>
    </row>
    <row r="12" spans="1:27" ht="12.75">
      <c r="A12" s="298" t="s">
        <v>211</v>
      </c>
      <c r="B12" s="136"/>
      <c r="C12" s="62">
        <v>5117489</v>
      </c>
      <c r="D12" s="156"/>
      <c r="E12" s="60">
        <v>14300000</v>
      </c>
      <c r="F12" s="60"/>
      <c r="G12" s="60">
        <v>189633</v>
      </c>
      <c r="H12" s="60">
        <v>1637588</v>
      </c>
      <c r="I12" s="60">
        <v>269070</v>
      </c>
      <c r="J12" s="60">
        <v>2096291</v>
      </c>
      <c r="K12" s="60">
        <v>175129</v>
      </c>
      <c r="L12" s="60">
        <v>5779608</v>
      </c>
      <c r="M12" s="60"/>
      <c r="N12" s="60">
        <v>5954737</v>
      </c>
      <c r="O12" s="60">
        <v>173684</v>
      </c>
      <c r="P12" s="60">
        <v>173684</v>
      </c>
      <c r="Q12" s="60"/>
      <c r="R12" s="60">
        <v>347368</v>
      </c>
      <c r="S12" s="60"/>
      <c r="T12" s="60"/>
      <c r="U12" s="60"/>
      <c r="V12" s="60"/>
      <c r="W12" s="60">
        <v>8398396</v>
      </c>
      <c r="X12" s="60"/>
      <c r="Y12" s="60">
        <v>8398396</v>
      </c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9609535</v>
      </c>
      <c r="D15" s="156"/>
      <c r="E15" s="60">
        <v>8790000</v>
      </c>
      <c r="F15" s="60">
        <v>15673010</v>
      </c>
      <c r="G15" s="60">
        <v>2217850</v>
      </c>
      <c r="H15" s="60">
        <v>49908</v>
      </c>
      <c r="I15" s="60">
        <v>1677621</v>
      </c>
      <c r="J15" s="60">
        <v>3945379</v>
      </c>
      <c r="K15" s="60"/>
      <c r="L15" s="60">
        <v>580000</v>
      </c>
      <c r="M15" s="60">
        <v>4320050</v>
      </c>
      <c r="N15" s="60">
        <v>4900050</v>
      </c>
      <c r="O15" s="60">
        <v>367906</v>
      </c>
      <c r="P15" s="60">
        <v>367906</v>
      </c>
      <c r="Q15" s="60">
        <v>65000</v>
      </c>
      <c r="R15" s="60">
        <v>800812</v>
      </c>
      <c r="S15" s="60"/>
      <c r="T15" s="60"/>
      <c r="U15" s="60"/>
      <c r="V15" s="60"/>
      <c r="W15" s="60">
        <v>9646241</v>
      </c>
      <c r="X15" s="60">
        <v>11754758</v>
      </c>
      <c r="Y15" s="60">
        <v>-2108517</v>
      </c>
      <c r="Z15" s="140">
        <v>-17.94</v>
      </c>
      <c r="AA15" s="155">
        <v>15673010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32729085</v>
      </c>
      <c r="D20" s="154">
        <f t="shared" si="2"/>
        <v>0</v>
      </c>
      <c r="E20" s="100">
        <f t="shared" si="2"/>
        <v>21500000</v>
      </c>
      <c r="F20" s="100">
        <f t="shared" si="2"/>
        <v>23500000</v>
      </c>
      <c r="G20" s="100">
        <f t="shared" si="2"/>
        <v>1129004</v>
      </c>
      <c r="H20" s="100">
        <f t="shared" si="2"/>
        <v>2404541</v>
      </c>
      <c r="I20" s="100">
        <f t="shared" si="2"/>
        <v>4776509</v>
      </c>
      <c r="J20" s="100">
        <f t="shared" si="2"/>
        <v>8310054</v>
      </c>
      <c r="K20" s="100">
        <f t="shared" si="2"/>
        <v>1363786</v>
      </c>
      <c r="L20" s="100">
        <f t="shared" si="2"/>
        <v>179240</v>
      </c>
      <c r="M20" s="100">
        <f t="shared" si="2"/>
        <v>0</v>
      </c>
      <c r="N20" s="100">
        <f t="shared" si="2"/>
        <v>1543026</v>
      </c>
      <c r="O20" s="100">
        <f t="shared" si="2"/>
        <v>0</v>
      </c>
      <c r="P20" s="100">
        <f t="shared" si="2"/>
        <v>0</v>
      </c>
      <c r="Q20" s="100">
        <f t="shared" si="2"/>
        <v>3159248</v>
      </c>
      <c r="R20" s="100">
        <f t="shared" si="2"/>
        <v>3159248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13012328</v>
      </c>
      <c r="X20" s="100">
        <f t="shared" si="2"/>
        <v>17625000</v>
      </c>
      <c r="Y20" s="100">
        <f t="shared" si="2"/>
        <v>-4612672</v>
      </c>
      <c r="Z20" s="137">
        <f>+IF(X20&lt;&gt;0,+(Y20/X20)*100,0)</f>
        <v>-26.171188652482268</v>
      </c>
      <c r="AA20" s="153">
        <f>SUM(AA26:AA33)</f>
        <v>23500000</v>
      </c>
    </row>
    <row r="21" spans="1:27" ht="12.75">
      <c r="A21" s="291" t="s">
        <v>205</v>
      </c>
      <c r="B21" s="142"/>
      <c r="C21" s="62">
        <v>28881909</v>
      </c>
      <c r="D21" s="156"/>
      <c r="E21" s="60">
        <v>14500000</v>
      </c>
      <c r="F21" s="60">
        <v>13500000</v>
      </c>
      <c r="G21" s="60">
        <v>805829</v>
      </c>
      <c r="H21" s="60">
        <v>2358326</v>
      </c>
      <c r="I21" s="60">
        <v>4601357</v>
      </c>
      <c r="J21" s="60">
        <v>7765512</v>
      </c>
      <c r="K21" s="60">
        <v>1363786</v>
      </c>
      <c r="L21" s="60"/>
      <c r="M21" s="60"/>
      <c r="N21" s="60">
        <v>1363786</v>
      </c>
      <c r="O21" s="60"/>
      <c r="P21" s="60"/>
      <c r="Q21" s="60">
        <v>696385</v>
      </c>
      <c r="R21" s="60">
        <v>696385</v>
      </c>
      <c r="S21" s="60"/>
      <c r="T21" s="60"/>
      <c r="U21" s="60"/>
      <c r="V21" s="60"/>
      <c r="W21" s="60">
        <v>9825683</v>
      </c>
      <c r="X21" s="60">
        <v>10125000</v>
      </c>
      <c r="Y21" s="60">
        <v>-299317</v>
      </c>
      <c r="Z21" s="140">
        <v>-2.96</v>
      </c>
      <c r="AA21" s="155">
        <v>13500000</v>
      </c>
    </row>
    <row r="22" spans="1:27" ht="12.75">
      <c r="A22" s="291" t="s">
        <v>206</v>
      </c>
      <c r="B22" s="142"/>
      <c r="C22" s="62">
        <v>2000000</v>
      </c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>
        <v>490501</v>
      </c>
      <c r="R22" s="60">
        <v>490501</v>
      </c>
      <c r="S22" s="60"/>
      <c r="T22" s="60"/>
      <c r="U22" s="60"/>
      <c r="V22" s="60"/>
      <c r="W22" s="60">
        <v>490501</v>
      </c>
      <c r="X22" s="60"/>
      <c r="Y22" s="60">
        <v>490501</v>
      </c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>
        <v>1746676</v>
      </c>
      <c r="D25" s="156"/>
      <c r="E25" s="60"/>
      <c r="F25" s="60"/>
      <c r="G25" s="60"/>
      <c r="H25" s="60"/>
      <c r="I25" s="60">
        <v>175152</v>
      </c>
      <c r="J25" s="60">
        <v>175152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>
        <v>175152</v>
      </c>
      <c r="X25" s="60"/>
      <c r="Y25" s="60">
        <v>175152</v>
      </c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32628585</v>
      </c>
      <c r="D26" s="294">
        <f t="shared" si="3"/>
        <v>0</v>
      </c>
      <c r="E26" s="295">
        <f t="shared" si="3"/>
        <v>14500000</v>
      </c>
      <c r="F26" s="295">
        <f t="shared" si="3"/>
        <v>13500000</v>
      </c>
      <c r="G26" s="295">
        <f t="shared" si="3"/>
        <v>805829</v>
      </c>
      <c r="H26" s="295">
        <f t="shared" si="3"/>
        <v>2358326</v>
      </c>
      <c r="I26" s="295">
        <f t="shared" si="3"/>
        <v>4776509</v>
      </c>
      <c r="J26" s="295">
        <f t="shared" si="3"/>
        <v>7940664</v>
      </c>
      <c r="K26" s="295">
        <f t="shared" si="3"/>
        <v>1363786</v>
      </c>
      <c r="L26" s="295">
        <f t="shared" si="3"/>
        <v>0</v>
      </c>
      <c r="M26" s="295">
        <f t="shared" si="3"/>
        <v>0</v>
      </c>
      <c r="N26" s="295">
        <f t="shared" si="3"/>
        <v>1363786</v>
      </c>
      <c r="O26" s="295">
        <f t="shared" si="3"/>
        <v>0</v>
      </c>
      <c r="P26" s="295">
        <f t="shared" si="3"/>
        <v>0</v>
      </c>
      <c r="Q26" s="295">
        <f t="shared" si="3"/>
        <v>1186886</v>
      </c>
      <c r="R26" s="295">
        <f t="shared" si="3"/>
        <v>1186886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10491336</v>
      </c>
      <c r="X26" s="295">
        <f t="shared" si="3"/>
        <v>10125000</v>
      </c>
      <c r="Y26" s="295">
        <f t="shared" si="3"/>
        <v>366336</v>
      </c>
      <c r="Z26" s="296">
        <f>+IF(X26&lt;&gt;0,+(Y26/X26)*100,0)</f>
        <v>3.6181333333333336</v>
      </c>
      <c r="AA26" s="297">
        <f>SUM(AA21:AA25)</f>
        <v>13500000</v>
      </c>
    </row>
    <row r="27" spans="1:27" ht="12.75">
      <c r="A27" s="298" t="s">
        <v>211</v>
      </c>
      <c r="B27" s="147"/>
      <c r="C27" s="62"/>
      <c r="D27" s="156"/>
      <c r="E27" s="60">
        <v>3500000</v>
      </c>
      <c r="F27" s="60">
        <v>9800000</v>
      </c>
      <c r="G27" s="60">
        <v>226056</v>
      </c>
      <c r="H27" s="60"/>
      <c r="I27" s="60"/>
      <c r="J27" s="60">
        <v>226056</v>
      </c>
      <c r="K27" s="60"/>
      <c r="L27" s="60"/>
      <c r="M27" s="60"/>
      <c r="N27" s="60"/>
      <c r="O27" s="60"/>
      <c r="P27" s="60"/>
      <c r="Q27" s="60">
        <v>31893</v>
      </c>
      <c r="R27" s="60">
        <v>31893</v>
      </c>
      <c r="S27" s="60"/>
      <c r="T27" s="60"/>
      <c r="U27" s="60"/>
      <c r="V27" s="60"/>
      <c r="W27" s="60">
        <v>257949</v>
      </c>
      <c r="X27" s="60">
        <v>7350000</v>
      </c>
      <c r="Y27" s="60">
        <v>-7092051</v>
      </c>
      <c r="Z27" s="140">
        <v>-96.49</v>
      </c>
      <c r="AA27" s="155">
        <v>9800000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100500</v>
      </c>
      <c r="D30" s="156"/>
      <c r="E30" s="60">
        <v>3500000</v>
      </c>
      <c r="F30" s="60">
        <v>200000</v>
      </c>
      <c r="G30" s="60">
        <v>97119</v>
      </c>
      <c r="H30" s="60">
        <v>46215</v>
      </c>
      <c r="I30" s="60"/>
      <c r="J30" s="60">
        <v>143334</v>
      </c>
      <c r="K30" s="60"/>
      <c r="L30" s="60">
        <v>179240</v>
      </c>
      <c r="M30" s="60"/>
      <c r="N30" s="60">
        <v>179240</v>
      </c>
      <c r="O30" s="60"/>
      <c r="P30" s="60"/>
      <c r="Q30" s="60">
        <v>1940469</v>
      </c>
      <c r="R30" s="60">
        <v>1940469</v>
      </c>
      <c r="S30" s="60"/>
      <c r="T30" s="60"/>
      <c r="U30" s="60"/>
      <c r="V30" s="60"/>
      <c r="W30" s="60">
        <v>2263043</v>
      </c>
      <c r="X30" s="60">
        <v>150000</v>
      </c>
      <c r="Y30" s="60">
        <v>2113043</v>
      </c>
      <c r="Z30" s="140">
        <v>1408.7</v>
      </c>
      <c r="AA30" s="155">
        <v>200000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28881909</v>
      </c>
      <c r="D36" s="156">
        <f t="shared" si="4"/>
        <v>0</v>
      </c>
      <c r="E36" s="60">
        <f t="shared" si="4"/>
        <v>14500000</v>
      </c>
      <c r="F36" s="60">
        <f t="shared" si="4"/>
        <v>13500000</v>
      </c>
      <c r="G36" s="60">
        <f t="shared" si="4"/>
        <v>805829</v>
      </c>
      <c r="H36" s="60">
        <f t="shared" si="4"/>
        <v>2358326</v>
      </c>
      <c r="I36" s="60">
        <f t="shared" si="4"/>
        <v>4601357</v>
      </c>
      <c r="J36" s="60">
        <f t="shared" si="4"/>
        <v>7765512</v>
      </c>
      <c r="K36" s="60">
        <f t="shared" si="4"/>
        <v>2493615</v>
      </c>
      <c r="L36" s="60">
        <f t="shared" si="4"/>
        <v>1749695</v>
      </c>
      <c r="M36" s="60">
        <f t="shared" si="4"/>
        <v>0</v>
      </c>
      <c r="N36" s="60">
        <f t="shared" si="4"/>
        <v>4243310</v>
      </c>
      <c r="O36" s="60">
        <f t="shared" si="4"/>
        <v>0</v>
      </c>
      <c r="P36" s="60">
        <f t="shared" si="4"/>
        <v>0</v>
      </c>
      <c r="Q36" s="60">
        <f t="shared" si="4"/>
        <v>696385</v>
      </c>
      <c r="R36" s="60">
        <f t="shared" si="4"/>
        <v>696385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12705207</v>
      </c>
      <c r="X36" s="60">
        <f t="shared" si="4"/>
        <v>10125000</v>
      </c>
      <c r="Y36" s="60">
        <f t="shared" si="4"/>
        <v>2580207</v>
      </c>
      <c r="Z36" s="140">
        <f aca="true" t="shared" si="5" ref="Z36:Z49">+IF(X36&lt;&gt;0,+(Y36/X36)*100,0)</f>
        <v>25.483525925925925</v>
      </c>
      <c r="AA36" s="155">
        <f>AA6+AA21</f>
        <v>13500000</v>
      </c>
    </row>
    <row r="37" spans="1:27" ht="12.75">
      <c r="A37" s="291" t="s">
        <v>206</v>
      </c>
      <c r="B37" s="142"/>
      <c r="C37" s="62">
        <f t="shared" si="4"/>
        <v>2000000</v>
      </c>
      <c r="D37" s="156">
        <f t="shared" si="4"/>
        <v>0</v>
      </c>
      <c r="E37" s="60">
        <f t="shared" si="4"/>
        <v>14000000</v>
      </c>
      <c r="F37" s="60">
        <f t="shared" si="4"/>
        <v>16000000</v>
      </c>
      <c r="G37" s="60">
        <f t="shared" si="4"/>
        <v>0</v>
      </c>
      <c r="H37" s="60">
        <f t="shared" si="4"/>
        <v>5991366</v>
      </c>
      <c r="I37" s="60">
        <f t="shared" si="4"/>
        <v>1333733</v>
      </c>
      <c r="J37" s="60">
        <f t="shared" si="4"/>
        <v>7325099</v>
      </c>
      <c r="K37" s="60">
        <f t="shared" si="4"/>
        <v>1398393</v>
      </c>
      <c r="L37" s="60">
        <f t="shared" si="4"/>
        <v>3191520</v>
      </c>
      <c r="M37" s="60">
        <f t="shared" si="4"/>
        <v>0</v>
      </c>
      <c r="N37" s="60">
        <f t="shared" si="4"/>
        <v>4589913</v>
      </c>
      <c r="O37" s="60">
        <f t="shared" si="4"/>
        <v>0</v>
      </c>
      <c r="P37" s="60">
        <f t="shared" si="4"/>
        <v>0</v>
      </c>
      <c r="Q37" s="60">
        <f t="shared" si="4"/>
        <v>490501</v>
      </c>
      <c r="R37" s="60">
        <f t="shared" si="4"/>
        <v>490501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12405513</v>
      </c>
      <c r="X37" s="60">
        <f t="shared" si="4"/>
        <v>12000000</v>
      </c>
      <c r="Y37" s="60">
        <f t="shared" si="4"/>
        <v>405513</v>
      </c>
      <c r="Z37" s="140">
        <f t="shared" si="5"/>
        <v>3.3792750000000003</v>
      </c>
      <c r="AA37" s="155">
        <f>AA7+AA22</f>
        <v>16000000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3246676</v>
      </c>
      <c r="D40" s="156">
        <f t="shared" si="4"/>
        <v>0</v>
      </c>
      <c r="E40" s="60">
        <f t="shared" si="4"/>
        <v>0</v>
      </c>
      <c r="F40" s="60">
        <f t="shared" si="4"/>
        <v>350000</v>
      </c>
      <c r="G40" s="60">
        <f t="shared" si="4"/>
        <v>0</v>
      </c>
      <c r="H40" s="60">
        <f t="shared" si="4"/>
        <v>0</v>
      </c>
      <c r="I40" s="60">
        <f t="shared" si="4"/>
        <v>175152</v>
      </c>
      <c r="J40" s="60">
        <f t="shared" si="4"/>
        <v>175152</v>
      </c>
      <c r="K40" s="60">
        <f t="shared" si="4"/>
        <v>1084265</v>
      </c>
      <c r="L40" s="60">
        <f t="shared" si="4"/>
        <v>45000</v>
      </c>
      <c r="M40" s="60">
        <f t="shared" si="4"/>
        <v>0</v>
      </c>
      <c r="N40" s="60">
        <f t="shared" si="4"/>
        <v>1129265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1304417</v>
      </c>
      <c r="X40" s="60">
        <f t="shared" si="4"/>
        <v>262500</v>
      </c>
      <c r="Y40" s="60">
        <f t="shared" si="4"/>
        <v>1041917</v>
      </c>
      <c r="Z40" s="140">
        <f t="shared" si="5"/>
        <v>396.9207619047619</v>
      </c>
      <c r="AA40" s="155">
        <f>AA10+AA25</f>
        <v>350000</v>
      </c>
    </row>
    <row r="41" spans="1:27" ht="12.75">
      <c r="A41" s="292" t="s">
        <v>210</v>
      </c>
      <c r="B41" s="142"/>
      <c r="C41" s="293">
        <f aca="true" t="shared" si="6" ref="C41:Y41">SUM(C36:C40)</f>
        <v>34128585</v>
      </c>
      <c r="D41" s="294">
        <f t="shared" si="6"/>
        <v>0</v>
      </c>
      <c r="E41" s="295">
        <f t="shared" si="6"/>
        <v>28500000</v>
      </c>
      <c r="F41" s="295">
        <f t="shared" si="6"/>
        <v>29850000</v>
      </c>
      <c r="G41" s="295">
        <f t="shared" si="6"/>
        <v>805829</v>
      </c>
      <c r="H41" s="295">
        <f t="shared" si="6"/>
        <v>8349692</v>
      </c>
      <c r="I41" s="295">
        <f t="shared" si="6"/>
        <v>6110242</v>
      </c>
      <c r="J41" s="295">
        <f t="shared" si="6"/>
        <v>15265763</v>
      </c>
      <c r="K41" s="295">
        <f t="shared" si="6"/>
        <v>4976273</v>
      </c>
      <c r="L41" s="295">
        <f t="shared" si="6"/>
        <v>4986215</v>
      </c>
      <c r="M41" s="295">
        <f t="shared" si="6"/>
        <v>0</v>
      </c>
      <c r="N41" s="295">
        <f t="shared" si="6"/>
        <v>9962488</v>
      </c>
      <c r="O41" s="295">
        <f t="shared" si="6"/>
        <v>0</v>
      </c>
      <c r="P41" s="295">
        <f t="shared" si="6"/>
        <v>0</v>
      </c>
      <c r="Q41" s="295">
        <f t="shared" si="6"/>
        <v>1186886</v>
      </c>
      <c r="R41" s="295">
        <f t="shared" si="6"/>
        <v>1186886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26415137</v>
      </c>
      <c r="X41" s="295">
        <f t="shared" si="6"/>
        <v>22387500</v>
      </c>
      <c r="Y41" s="295">
        <f t="shared" si="6"/>
        <v>4027637</v>
      </c>
      <c r="Z41" s="296">
        <f t="shared" si="5"/>
        <v>17.990561697375767</v>
      </c>
      <c r="AA41" s="297">
        <f>SUM(AA36:AA40)</f>
        <v>29850000</v>
      </c>
    </row>
    <row r="42" spans="1:27" ht="12.75">
      <c r="A42" s="298" t="s">
        <v>211</v>
      </c>
      <c r="B42" s="136"/>
      <c r="C42" s="95">
        <f aca="true" t="shared" si="7" ref="C42:Y48">C12+C27</f>
        <v>5117489</v>
      </c>
      <c r="D42" s="129">
        <f t="shared" si="7"/>
        <v>0</v>
      </c>
      <c r="E42" s="54">
        <f t="shared" si="7"/>
        <v>17800000</v>
      </c>
      <c r="F42" s="54">
        <f t="shared" si="7"/>
        <v>9800000</v>
      </c>
      <c r="G42" s="54">
        <f t="shared" si="7"/>
        <v>415689</v>
      </c>
      <c r="H42" s="54">
        <f t="shared" si="7"/>
        <v>1637588</v>
      </c>
      <c r="I42" s="54">
        <f t="shared" si="7"/>
        <v>269070</v>
      </c>
      <c r="J42" s="54">
        <f t="shared" si="7"/>
        <v>2322347</v>
      </c>
      <c r="K42" s="54">
        <f t="shared" si="7"/>
        <v>175129</v>
      </c>
      <c r="L42" s="54">
        <f t="shared" si="7"/>
        <v>5779608</v>
      </c>
      <c r="M42" s="54">
        <f t="shared" si="7"/>
        <v>0</v>
      </c>
      <c r="N42" s="54">
        <f t="shared" si="7"/>
        <v>5954737</v>
      </c>
      <c r="O42" s="54">
        <f t="shared" si="7"/>
        <v>173684</v>
      </c>
      <c r="P42" s="54">
        <f t="shared" si="7"/>
        <v>173684</v>
      </c>
      <c r="Q42" s="54">
        <f t="shared" si="7"/>
        <v>31893</v>
      </c>
      <c r="R42" s="54">
        <f t="shared" si="7"/>
        <v>379261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8656345</v>
      </c>
      <c r="X42" s="54">
        <f t="shared" si="7"/>
        <v>7350000</v>
      </c>
      <c r="Y42" s="54">
        <f t="shared" si="7"/>
        <v>1306345</v>
      </c>
      <c r="Z42" s="184">
        <f t="shared" si="5"/>
        <v>17.773401360544216</v>
      </c>
      <c r="AA42" s="130">
        <f aca="true" t="shared" si="8" ref="AA42:AA48">AA12+AA27</f>
        <v>9800000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9710035</v>
      </c>
      <c r="D45" s="129">
        <f t="shared" si="7"/>
        <v>0</v>
      </c>
      <c r="E45" s="54">
        <f t="shared" si="7"/>
        <v>12290000</v>
      </c>
      <c r="F45" s="54">
        <f t="shared" si="7"/>
        <v>15873010</v>
      </c>
      <c r="G45" s="54">
        <f t="shared" si="7"/>
        <v>2314969</v>
      </c>
      <c r="H45" s="54">
        <f t="shared" si="7"/>
        <v>96123</v>
      </c>
      <c r="I45" s="54">
        <f t="shared" si="7"/>
        <v>1677621</v>
      </c>
      <c r="J45" s="54">
        <f t="shared" si="7"/>
        <v>4088713</v>
      </c>
      <c r="K45" s="54">
        <f t="shared" si="7"/>
        <v>0</v>
      </c>
      <c r="L45" s="54">
        <f t="shared" si="7"/>
        <v>759240</v>
      </c>
      <c r="M45" s="54">
        <f t="shared" si="7"/>
        <v>4320050</v>
      </c>
      <c r="N45" s="54">
        <f t="shared" si="7"/>
        <v>5079290</v>
      </c>
      <c r="O45" s="54">
        <f t="shared" si="7"/>
        <v>367906</v>
      </c>
      <c r="P45" s="54">
        <f t="shared" si="7"/>
        <v>367906</v>
      </c>
      <c r="Q45" s="54">
        <f t="shared" si="7"/>
        <v>2005469</v>
      </c>
      <c r="R45" s="54">
        <f t="shared" si="7"/>
        <v>2741281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11909284</v>
      </c>
      <c r="X45" s="54">
        <f t="shared" si="7"/>
        <v>11904758</v>
      </c>
      <c r="Y45" s="54">
        <f t="shared" si="7"/>
        <v>4526</v>
      </c>
      <c r="Z45" s="184">
        <f t="shared" si="5"/>
        <v>0.038018412470039294</v>
      </c>
      <c r="AA45" s="130">
        <f t="shared" si="8"/>
        <v>15873010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48956109</v>
      </c>
      <c r="D49" s="218">
        <f t="shared" si="9"/>
        <v>0</v>
      </c>
      <c r="E49" s="220">
        <f t="shared" si="9"/>
        <v>58590000</v>
      </c>
      <c r="F49" s="220">
        <f t="shared" si="9"/>
        <v>55523010</v>
      </c>
      <c r="G49" s="220">
        <f t="shared" si="9"/>
        <v>3536487</v>
      </c>
      <c r="H49" s="220">
        <f t="shared" si="9"/>
        <v>10083403</v>
      </c>
      <c r="I49" s="220">
        <f t="shared" si="9"/>
        <v>8056933</v>
      </c>
      <c r="J49" s="220">
        <f t="shared" si="9"/>
        <v>21676823</v>
      </c>
      <c r="K49" s="220">
        <f t="shared" si="9"/>
        <v>5151402</v>
      </c>
      <c r="L49" s="220">
        <f t="shared" si="9"/>
        <v>11525063</v>
      </c>
      <c r="M49" s="220">
        <f t="shared" si="9"/>
        <v>4320050</v>
      </c>
      <c r="N49" s="220">
        <f t="shared" si="9"/>
        <v>20996515</v>
      </c>
      <c r="O49" s="220">
        <f t="shared" si="9"/>
        <v>541590</v>
      </c>
      <c r="P49" s="220">
        <f t="shared" si="9"/>
        <v>541590</v>
      </c>
      <c r="Q49" s="220">
        <f t="shared" si="9"/>
        <v>3224248</v>
      </c>
      <c r="R49" s="220">
        <f t="shared" si="9"/>
        <v>4307428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46980766</v>
      </c>
      <c r="X49" s="220">
        <f t="shared" si="9"/>
        <v>41642258</v>
      </c>
      <c r="Y49" s="220">
        <f t="shared" si="9"/>
        <v>5338508</v>
      </c>
      <c r="Z49" s="221">
        <f t="shared" si="5"/>
        <v>12.819929217094808</v>
      </c>
      <c r="AA49" s="222">
        <f>SUM(AA41:AA48)</f>
        <v>55523010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18834141</v>
      </c>
      <c r="D51" s="129">
        <f t="shared" si="10"/>
        <v>0</v>
      </c>
      <c r="E51" s="54">
        <f t="shared" si="10"/>
        <v>18330000</v>
      </c>
      <c r="F51" s="54">
        <f t="shared" si="10"/>
        <v>12750428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9562821</v>
      </c>
      <c r="Y51" s="54">
        <f t="shared" si="10"/>
        <v>-9562821</v>
      </c>
      <c r="Z51" s="184">
        <f>+IF(X51&lt;&gt;0,+(Y51/X51)*100,0)</f>
        <v>-100</v>
      </c>
      <c r="AA51" s="130">
        <f>SUM(AA57:AA61)</f>
        <v>12750428</v>
      </c>
    </row>
    <row r="52" spans="1:27" ht="12.75">
      <c r="A52" s="310" t="s">
        <v>205</v>
      </c>
      <c r="B52" s="142"/>
      <c r="C52" s="62">
        <v>10261062</v>
      </c>
      <c r="D52" s="156"/>
      <c r="E52" s="60">
        <v>10120000</v>
      </c>
      <c r="F52" s="60">
        <v>7572189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5679142</v>
      </c>
      <c r="Y52" s="60">
        <v>-5679142</v>
      </c>
      <c r="Z52" s="140">
        <v>-100</v>
      </c>
      <c r="AA52" s="155">
        <v>7572189</v>
      </c>
    </row>
    <row r="53" spans="1:27" ht="12.75">
      <c r="A53" s="310" t="s">
        <v>206</v>
      </c>
      <c r="B53" s="142"/>
      <c r="C53" s="62">
        <v>500000</v>
      </c>
      <c r="D53" s="156"/>
      <c r="E53" s="60">
        <v>1500000</v>
      </c>
      <c r="F53" s="60">
        <v>1000000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750000</v>
      </c>
      <c r="Y53" s="60">
        <v>-750000</v>
      </c>
      <c r="Z53" s="140">
        <v>-100</v>
      </c>
      <c r="AA53" s="155">
        <v>1000000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>
        <v>2500000</v>
      </c>
      <c r="D56" s="156"/>
      <c r="E56" s="60">
        <v>1500000</v>
      </c>
      <c r="F56" s="60">
        <v>900000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675000</v>
      </c>
      <c r="Y56" s="60">
        <v>-675000</v>
      </c>
      <c r="Z56" s="140">
        <v>-100</v>
      </c>
      <c r="AA56" s="155">
        <v>900000</v>
      </c>
    </row>
    <row r="57" spans="1:27" ht="12.75">
      <c r="A57" s="138" t="s">
        <v>210</v>
      </c>
      <c r="B57" s="142"/>
      <c r="C57" s="293">
        <f aca="true" t="shared" si="11" ref="C57:Y57">SUM(C52:C56)</f>
        <v>13261062</v>
      </c>
      <c r="D57" s="294">
        <f t="shared" si="11"/>
        <v>0</v>
      </c>
      <c r="E57" s="295">
        <f t="shared" si="11"/>
        <v>13120000</v>
      </c>
      <c r="F57" s="295">
        <f t="shared" si="11"/>
        <v>9472189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7104142</v>
      </c>
      <c r="Y57" s="295">
        <f t="shared" si="11"/>
        <v>-7104142</v>
      </c>
      <c r="Z57" s="296">
        <f>+IF(X57&lt;&gt;0,+(Y57/X57)*100,0)</f>
        <v>-100</v>
      </c>
      <c r="AA57" s="297">
        <f>SUM(AA52:AA56)</f>
        <v>9472189</v>
      </c>
    </row>
    <row r="58" spans="1:27" ht="12.75">
      <c r="A58" s="311" t="s">
        <v>211</v>
      </c>
      <c r="B58" s="136"/>
      <c r="C58" s="62">
        <v>2580531</v>
      </c>
      <c r="D58" s="156"/>
      <c r="E58" s="60">
        <v>2600000</v>
      </c>
      <c r="F58" s="60">
        <v>1100000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825000</v>
      </c>
      <c r="Y58" s="60">
        <v>-825000</v>
      </c>
      <c r="Z58" s="140">
        <v>-100</v>
      </c>
      <c r="AA58" s="155">
        <v>1100000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2992548</v>
      </c>
      <c r="D61" s="156"/>
      <c r="E61" s="60">
        <v>2610000</v>
      </c>
      <c r="F61" s="60">
        <v>2178239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1633679</v>
      </c>
      <c r="Y61" s="60">
        <v>-1633679</v>
      </c>
      <c r="Z61" s="140">
        <v>-100</v>
      </c>
      <c r="AA61" s="155">
        <v>2178239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18330000</v>
      </c>
      <c r="F66" s="275"/>
      <c r="G66" s="275"/>
      <c r="H66" s="275">
        <v>497365</v>
      </c>
      <c r="I66" s="275">
        <v>374779</v>
      </c>
      <c r="J66" s="275">
        <v>872144</v>
      </c>
      <c r="K66" s="275">
        <v>711087</v>
      </c>
      <c r="L66" s="275">
        <v>352863</v>
      </c>
      <c r="M66" s="275">
        <v>189701</v>
      </c>
      <c r="N66" s="275">
        <v>1253651</v>
      </c>
      <c r="O66" s="275">
        <v>828491</v>
      </c>
      <c r="P66" s="275">
        <v>828491</v>
      </c>
      <c r="Q66" s="275">
        <v>229728</v>
      </c>
      <c r="R66" s="275">
        <v>1886710</v>
      </c>
      <c r="S66" s="275"/>
      <c r="T66" s="275"/>
      <c r="U66" s="275"/>
      <c r="V66" s="275"/>
      <c r="W66" s="275">
        <v>4012505</v>
      </c>
      <c r="X66" s="275"/>
      <c r="Y66" s="275">
        <v>4012505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>
        <v>367</v>
      </c>
      <c r="H67" s="60">
        <v>322</v>
      </c>
      <c r="I67" s="60">
        <v>322</v>
      </c>
      <c r="J67" s="60">
        <v>1011</v>
      </c>
      <c r="K67" s="60">
        <v>322</v>
      </c>
      <c r="L67" s="60">
        <v>322</v>
      </c>
      <c r="M67" s="60">
        <v>643</v>
      </c>
      <c r="N67" s="60">
        <v>1287</v>
      </c>
      <c r="O67" s="60"/>
      <c r="P67" s="60"/>
      <c r="Q67" s="60">
        <v>341</v>
      </c>
      <c r="R67" s="60">
        <v>341</v>
      </c>
      <c r="S67" s="60"/>
      <c r="T67" s="60"/>
      <c r="U67" s="60"/>
      <c r="V67" s="60"/>
      <c r="W67" s="60">
        <v>2639</v>
      </c>
      <c r="X67" s="60"/>
      <c r="Y67" s="60">
        <v>2639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5020017</v>
      </c>
      <c r="H68" s="60"/>
      <c r="I68" s="60"/>
      <c r="J68" s="60">
        <v>5020017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5020017</v>
      </c>
      <c r="X68" s="60"/>
      <c r="Y68" s="60">
        <v>5020017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18330000</v>
      </c>
      <c r="F69" s="220">
        <f t="shared" si="12"/>
        <v>0</v>
      </c>
      <c r="G69" s="220">
        <f t="shared" si="12"/>
        <v>5020384</v>
      </c>
      <c r="H69" s="220">
        <f t="shared" si="12"/>
        <v>497687</v>
      </c>
      <c r="I69" s="220">
        <f t="shared" si="12"/>
        <v>375101</v>
      </c>
      <c r="J69" s="220">
        <f t="shared" si="12"/>
        <v>5893172</v>
      </c>
      <c r="K69" s="220">
        <f t="shared" si="12"/>
        <v>711409</v>
      </c>
      <c r="L69" s="220">
        <f t="shared" si="12"/>
        <v>353185</v>
      </c>
      <c r="M69" s="220">
        <f t="shared" si="12"/>
        <v>190344</v>
      </c>
      <c r="N69" s="220">
        <f t="shared" si="12"/>
        <v>1254938</v>
      </c>
      <c r="O69" s="220">
        <f t="shared" si="12"/>
        <v>828491</v>
      </c>
      <c r="P69" s="220">
        <f t="shared" si="12"/>
        <v>828491</v>
      </c>
      <c r="Q69" s="220">
        <f t="shared" si="12"/>
        <v>230069</v>
      </c>
      <c r="R69" s="220">
        <f t="shared" si="12"/>
        <v>1887051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9035161</v>
      </c>
      <c r="X69" s="220">
        <f t="shared" si="12"/>
        <v>0</v>
      </c>
      <c r="Y69" s="220">
        <f t="shared" si="12"/>
        <v>9035161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1500000</v>
      </c>
      <c r="D5" s="357">
        <f t="shared" si="0"/>
        <v>0</v>
      </c>
      <c r="E5" s="356">
        <f t="shared" si="0"/>
        <v>14000000</v>
      </c>
      <c r="F5" s="358">
        <f t="shared" si="0"/>
        <v>16350000</v>
      </c>
      <c r="G5" s="358">
        <f t="shared" si="0"/>
        <v>0</v>
      </c>
      <c r="H5" s="356">
        <f t="shared" si="0"/>
        <v>5991366</v>
      </c>
      <c r="I5" s="356">
        <f t="shared" si="0"/>
        <v>1333733</v>
      </c>
      <c r="J5" s="358">
        <f t="shared" si="0"/>
        <v>7325099</v>
      </c>
      <c r="K5" s="358">
        <f t="shared" si="0"/>
        <v>3612487</v>
      </c>
      <c r="L5" s="356">
        <f t="shared" si="0"/>
        <v>4986215</v>
      </c>
      <c r="M5" s="356">
        <f t="shared" si="0"/>
        <v>0</v>
      </c>
      <c r="N5" s="358">
        <f t="shared" si="0"/>
        <v>8598702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15923801</v>
      </c>
      <c r="X5" s="356">
        <f t="shared" si="0"/>
        <v>12262500</v>
      </c>
      <c r="Y5" s="358">
        <f t="shared" si="0"/>
        <v>3661301</v>
      </c>
      <c r="Z5" s="359">
        <f>+IF(X5&lt;&gt;0,+(Y5/X5)*100,0)</f>
        <v>29.857704383282364</v>
      </c>
      <c r="AA5" s="360">
        <f>+AA6+AA8+AA11+AA13+AA15</f>
        <v>16350000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1129829</v>
      </c>
      <c r="L6" s="60">
        <f t="shared" si="1"/>
        <v>1749695</v>
      </c>
      <c r="M6" s="60">
        <f t="shared" si="1"/>
        <v>0</v>
      </c>
      <c r="N6" s="59">
        <f t="shared" si="1"/>
        <v>2879524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2879524</v>
      </c>
      <c r="X6" s="60">
        <f t="shared" si="1"/>
        <v>0</v>
      </c>
      <c r="Y6" s="59">
        <f t="shared" si="1"/>
        <v>2879524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>
        <v>1129829</v>
      </c>
      <c r="L7" s="60">
        <v>1749695</v>
      </c>
      <c r="M7" s="60"/>
      <c r="N7" s="59">
        <v>2879524</v>
      </c>
      <c r="O7" s="59"/>
      <c r="P7" s="60"/>
      <c r="Q7" s="60"/>
      <c r="R7" s="59"/>
      <c r="S7" s="59"/>
      <c r="T7" s="60"/>
      <c r="U7" s="60"/>
      <c r="V7" s="59"/>
      <c r="W7" s="59">
        <v>2879524</v>
      </c>
      <c r="X7" s="60"/>
      <c r="Y7" s="59">
        <v>2879524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14000000</v>
      </c>
      <c r="F8" s="59">
        <f t="shared" si="2"/>
        <v>16000000</v>
      </c>
      <c r="G8" s="59">
        <f t="shared" si="2"/>
        <v>0</v>
      </c>
      <c r="H8" s="60">
        <f t="shared" si="2"/>
        <v>5991366</v>
      </c>
      <c r="I8" s="60">
        <f t="shared" si="2"/>
        <v>1333733</v>
      </c>
      <c r="J8" s="59">
        <f t="shared" si="2"/>
        <v>7325099</v>
      </c>
      <c r="K8" s="59">
        <f t="shared" si="2"/>
        <v>1398393</v>
      </c>
      <c r="L8" s="60">
        <f t="shared" si="2"/>
        <v>3191520</v>
      </c>
      <c r="M8" s="60">
        <f t="shared" si="2"/>
        <v>0</v>
      </c>
      <c r="N8" s="59">
        <f t="shared" si="2"/>
        <v>4589913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11915012</v>
      </c>
      <c r="X8" s="60">
        <f t="shared" si="2"/>
        <v>12000000</v>
      </c>
      <c r="Y8" s="59">
        <f t="shared" si="2"/>
        <v>-84988</v>
      </c>
      <c r="Z8" s="61">
        <f>+IF(X8&lt;&gt;0,+(Y8/X8)*100,0)</f>
        <v>-0.7082333333333334</v>
      </c>
      <c r="AA8" s="62">
        <f>SUM(AA9:AA10)</f>
        <v>16000000</v>
      </c>
    </row>
    <row r="9" spans="1:27" ht="12.75">
      <c r="A9" s="291" t="s">
        <v>230</v>
      </c>
      <c r="B9" s="142"/>
      <c r="C9" s="60"/>
      <c r="D9" s="340"/>
      <c r="E9" s="60">
        <v>14000000</v>
      </c>
      <c r="F9" s="59">
        <v>14000000</v>
      </c>
      <c r="G9" s="59"/>
      <c r="H9" s="60">
        <v>5991366</v>
      </c>
      <c r="I9" s="60">
        <v>1333733</v>
      </c>
      <c r="J9" s="59">
        <v>7325099</v>
      </c>
      <c r="K9" s="59"/>
      <c r="L9" s="60">
        <v>3191520</v>
      </c>
      <c r="M9" s="60"/>
      <c r="N9" s="59">
        <v>3191520</v>
      </c>
      <c r="O9" s="59"/>
      <c r="P9" s="60"/>
      <c r="Q9" s="60"/>
      <c r="R9" s="59"/>
      <c r="S9" s="59"/>
      <c r="T9" s="60"/>
      <c r="U9" s="60"/>
      <c r="V9" s="59"/>
      <c r="W9" s="59">
        <v>10516619</v>
      </c>
      <c r="X9" s="60">
        <v>10500000</v>
      </c>
      <c r="Y9" s="59">
        <v>16619</v>
      </c>
      <c r="Z9" s="61">
        <v>0.16</v>
      </c>
      <c r="AA9" s="62">
        <v>14000000</v>
      </c>
    </row>
    <row r="10" spans="1:27" ht="12.75">
      <c r="A10" s="291" t="s">
        <v>231</v>
      </c>
      <c r="B10" s="142"/>
      <c r="C10" s="60"/>
      <c r="D10" s="340"/>
      <c r="E10" s="60"/>
      <c r="F10" s="59">
        <v>2000000</v>
      </c>
      <c r="G10" s="59"/>
      <c r="H10" s="60"/>
      <c r="I10" s="60"/>
      <c r="J10" s="59"/>
      <c r="K10" s="59">
        <v>1398393</v>
      </c>
      <c r="L10" s="60"/>
      <c r="M10" s="60"/>
      <c r="N10" s="59">
        <v>1398393</v>
      </c>
      <c r="O10" s="59"/>
      <c r="P10" s="60"/>
      <c r="Q10" s="60"/>
      <c r="R10" s="59"/>
      <c r="S10" s="59"/>
      <c r="T10" s="60"/>
      <c r="U10" s="60"/>
      <c r="V10" s="59"/>
      <c r="W10" s="59">
        <v>1398393</v>
      </c>
      <c r="X10" s="60">
        <v>1500000</v>
      </c>
      <c r="Y10" s="59">
        <v>-101607</v>
      </c>
      <c r="Z10" s="61">
        <v>-6.77</v>
      </c>
      <c r="AA10" s="62">
        <v>2000000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1500000</v>
      </c>
      <c r="D15" s="340">
        <f t="shared" si="5"/>
        <v>0</v>
      </c>
      <c r="E15" s="60">
        <f t="shared" si="5"/>
        <v>0</v>
      </c>
      <c r="F15" s="59">
        <f t="shared" si="5"/>
        <v>350000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1084265</v>
      </c>
      <c r="L15" s="60">
        <f t="shared" si="5"/>
        <v>45000</v>
      </c>
      <c r="M15" s="60">
        <f t="shared" si="5"/>
        <v>0</v>
      </c>
      <c r="N15" s="59">
        <f t="shared" si="5"/>
        <v>1129265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1129265</v>
      </c>
      <c r="X15" s="60">
        <f t="shared" si="5"/>
        <v>262500</v>
      </c>
      <c r="Y15" s="59">
        <f t="shared" si="5"/>
        <v>866765</v>
      </c>
      <c r="Z15" s="61">
        <f>+IF(X15&lt;&gt;0,+(Y15/X15)*100,0)</f>
        <v>330.1961904761905</v>
      </c>
      <c r="AA15" s="62">
        <f>SUM(AA16:AA20)</f>
        <v>350000</v>
      </c>
    </row>
    <row r="16" spans="1:27" ht="12.75">
      <c r="A16" s="291" t="s">
        <v>234</v>
      </c>
      <c r="B16" s="300"/>
      <c r="C16" s="60"/>
      <c r="D16" s="340"/>
      <c r="E16" s="60"/>
      <c r="F16" s="59">
        <v>350000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262500</v>
      </c>
      <c r="Y16" s="59">
        <v>-262500</v>
      </c>
      <c r="Z16" s="61">
        <v>-100</v>
      </c>
      <c r="AA16" s="62">
        <v>350000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1500000</v>
      </c>
      <c r="D20" s="340"/>
      <c r="E20" s="60"/>
      <c r="F20" s="59"/>
      <c r="G20" s="59"/>
      <c r="H20" s="60"/>
      <c r="I20" s="60"/>
      <c r="J20" s="59"/>
      <c r="K20" s="59">
        <v>1084265</v>
      </c>
      <c r="L20" s="60">
        <v>45000</v>
      </c>
      <c r="M20" s="60"/>
      <c r="N20" s="59">
        <v>1129265</v>
      </c>
      <c r="O20" s="59"/>
      <c r="P20" s="60"/>
      <c r="Q20" s="60"/>
      <c r="R20" s="59"/>
      <c r="S20" s="59"/>
      <c r="T20" s="60"/>
      <c r="U20" s="60"/>
      <c r="V20" s="59"/>
      <c r="W20" s="59">
        <v>1129265</v>
      </c>
      <c r="X20" s="60"/>
      <c r="Y20" s="59">
        <v>1129265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5117489</v>
      </c>
      <c r="D22" s="344">
        <f t="shared" si="6"/>
        <v>0</v>
      </c>
      <c r="E22" s="343">
        <f t="shared" si="6"/>
        <v>14300000</v>
      </c>
      <c r="F22" s="345">
        <f t="shared" si="6"/>
        <v>0</v>
      </c>
      <c r="G22" s="345">
        <f t="shared" si="6"/>
        <v>189633</v>
      </c>
      <c r="H22" s="343">
        <f t="shared" si="6"/>
        <v>1637588</v>
      </c>
      <c r="I22" s="343">
        <f t="shared" si="6"/>
        <v>269070</v>
      </c>
      <c r="J22" s="345">
        <f t="shared" si="6"/>
        <v>2096291</v>
      </c>
      <c r="K22" s="345">
        <f t="shared" si="6"/>
        <v>175129</v>
      </c>
      <c r="L22" s="343">
        <f t="shared" si="6"/>
        <v>5779608</v>
      </c>
      <c r="M22" s="343">
        <f t="shared" si="6"/>
        <v>0</v>
      </c>
      <c r="N22" s="345">
        <f t="shared" si="6"/>
        <v>5954737</v>
      </c>
      <c r="O22" s="345">
        <f t="shared" si="6"/>
        <v>173684</v>
      </c>
      <c r="P22" s="343">
        <f t="shared" si="6"/>
        <v>173684</v>
      </c>
      <c r="Q22" s="343">
        <f t="shared" si="6"/>
        <v>0</v>
      </c>
      <c r="R22" s="345">
        <f t="shared" si="6"/>
        <v>347368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8398396</v>
      </c>
      <c r="X22" s="343">
        <f t="shared" si="6"/>
        <v>0</v>
      </c>
      <c r="Y22" s="345">
        <f t="shared" si="6"/>
        <v>8398396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4000000</v>
      </c>
      <c r="D24" s="340"/>
      <c r="E24" s="60"/>
      <c r="F24" s="59"/>
      <c r="G24" s="59"/>
      <c r="H24" s="60">
        <v>345555</v>
      </c>
      <c r="I24" s="60">
        <v>269070</v>
      </c>
      <c r="J24" s="59">
        <v>614625</v>
      </c>
      <c r="K24" s="59"/>
      <c r="L24" s="60">
        <v>29748</v>
      </c>
      <c r="M24" s="60"/>
      <c r="N24" s="59">
        <v>29748</v>
      </c>
      <c r="O24" s="59"/>
      <c r="P24" s="60"/>
      <c r="Q24" s="60"/>
      <c r="R24" s="59"/>
      <c r="S24" s="59"/>
      <c r="T24" s="60"/>
      <c r="U24" s="60"/>
      <c r="V24" s="59"/>
      <c r="W24" s="59">
        <v>644373</v>
      </c>
      <c r="X24" s="60"/>
      <c r="Y24" s="59">
        <v>644373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13200000</v>
      </c>
      <c r="F25" s="59"/>
      <c r="G25" s="59">
        <v>189633</v>
      </c>
      <c r="H25" s="60"/>
      <c r="I25" s="60"/>
      <c r="J25" s="59">
        <v>189633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189633</v>
      </c>
      <c r="X25" s="60"/>
      <c r="Y25" s="59">
        <v>189633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1117489</v>
      </c>
      <c r="D32" s="340"/>
      <c r="E32" s="60">
        <v>1100000</v>
      </c>
      <c r="F32" s="59"/>
      <c r="G32" s="59"/>
      <c r="H32" s="60">
        <v>1292033</v>
      </c>
      <c r="I32" s="60"/>
      <c r="J32" s="59">
        <v>1292033</v>
      </c>
      <c r="K32" s="59">
        <v>175129</v>
      </c>
      <c r="L32" s="60">
        <v>5749860</v>
      </c>
      <c r="M32" s="60"/>
      <c r="N32" s="59">
        <v>5924989</v>
      </c>
      <c r="O32" s="59">
        <v>173684</v>
      </c>
      <c r="P32" s="60">
        <v>173684</v>
      </c>
      <c r="Q32" s="60"/>
      <c r="R32" s="59">
        <v>347368</v>
      </c>
      <c r="S32" s="59"/>
      <c r="T32" s="60"/>
      <c r="U32" s="60"/>
      <c r="V32" s="59"/>
      <c r="W32" s="59">
        <v>7564390</v>
      </c>
      <c r="X32" s="60"/>
      <c r="Y32" s="59">
        <v>7564390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9609535</v>
      </c>
      <c r="D40" s="344">
        <f t="shared" si="9"/>
        <v>0</v>
      </c>
      <c r="E40" s="343">
        <f t="shared" si="9"/>
        <v>8790000</v>
      </c>
      <c r="F40" s="345">
        <f t="shared" si="9"/>
        <v>15673010</v>
      </c>
      <c r="G40" s="345">
        <f t="shared" si="9"/>
        <v>2217850</v>
      </c>
      <c r="H40" s="343">
        <f t="shared" si="9"/>
        <v>49908</v>
      </c>
      <c r="I40" s="343">
        <f t="shared" si="9"/>
        <v>1677621</v>
      </c>
      <c r="J40" s="345">
        <f t="shared" si="9"/>
        <v>3945379</v>
      </c>
      <c r="K40" s="345">
        <f t="shared" si="9"/>
        <v>0</v>
      </c>
      <c r="L40" s="343">
        <f t="shared" si="9"/>
        <v>580000</v>
      </c>
      <c r="M40" s="343">
        <f t="shared" si="9"/>
        <v>4320050</v>
      </c>
      <c r="N40" s="345">
        <f t="shared" si="9"/>
        <v>4900050</v>
      </c>
      <c r="O40" s="345">
        <f t="shared" si="9"/>
        <v>367906</v>
      </c>
      <c r="P40" s="343">
        <f t="shared" si="9"/>
        <v>367906</v>
      </c>
      <c r="Q40" s="343">
        <f t="shared" si="9"/>
        <v>65000</v>
      </c>
      <c r="R40" s="345">
        <f t="shared" si="9"/>
        <v>800812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9646241</v>
      </c>
      <c r="X40" s="343">
        <f t="shared" si="9"/>
        <v>11754758</v>
      </c>
      <c r="Y40" s="345">
        <f t="shared" si="9"/>
        <v>-2108517</v>
      </c>
      <c r="Z40" s="336">
        <f>+IF(X40&lt;&gt;0,+(Y40/X40)*100,0)</f>
        <v>-17.937561964270127</v>
      </c>
      <c r="AA40" s="350">
        <f>SUM(AA41:AA49)</f>
        <v>15673010</v>
      </c>
    </row>
    <row r="41" spans="1:27" ht="12.75">
      <c r="A41" s="361" t="s">
        <v>248</v>
      </c>
      <c r="B41" s="142"/>
      <c r="C41" s="362">
        <v>4226381</v>
      </c>
      <c r="D41" s="363"/>
      <c r="E41" s="362">
        <v>3450000</v>
      </c>
      <c r="F41" s="364">
        <v>1523010</v>
      </c>
      <c r="G41" s="364">
        <v>1980000</v>
      </c>
      <c r="H41" s="362"/>
      <c r="I41" s="362"/>
      <c r="J41" s="364">
        <v>1980000</v>
      </c>
      <c r="K41" s="364"/>
      <c r="L41" s="362">
        <v>580000</v>
      </c>
      <c r="M41" s="362">
        <v>1523010</v>
      </c>
      <c r="N41" s="364">
        <v>2103010</v>
      </c>
      <c r="O41" s="364"/>
      <c r="P41" s="362"/>
      <c r="Q41" s="362"/>
      <c r="R41" s="364"/>
      <c r="S41" s="364"/>
      <c r="T41" s="362"/>
      <c r="U41" s="362"/>
      <c r="V41" s="364"/>
      <c r="W41" s="364">
        <v>4083010</v>
      </c>
      <c r="X41" s="362">
        <v>1142258</v>
      </c>
      <c r="Y41" s="364">
        <v>2940752</v>
      </c>
      <c r="Z41" s="365">
        <v>257.45</v>
      </c>
      <c r="AA41" s="366">
        <v>1523010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3739411</v>
      </c>
      <c r="D43" s="369"/>
      <c r="E43" s="305">
        <v>1880000</v>
      </c>
      <c r="F43" s="370">
        <v>500000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375000</v>
      </c>
      <c r="Y43" s="370">
        <v>-375000</v>
      </c>
      <c r="Z43" s="371">
        <v>-100</v>
      </c>
      <c r="AA43" s="303">
        <v>500000</v>
      </c>
    </row>
    <row r="44" spans="1:27" ht="12.75">
      <c r="A44" s="361" t="s">
        <v>251</v>
      </c>
      <c r="B44" s="136"/>
      <c r="C44" s="60">
        <v>1643743</v>
      </c>
      <c r="D44" s="368"/>
      <c r="E44" s="54">
        <v>1050000</v>
      </c>
      <c r="F44" s="53">
        <v>1150000</v>
      </c>
      <c r="G44" s="53">
        <v>133320</v>
      </c>
      <c r="H44" s="54">
        <v>49908</v>
      </c>
      <c r="I44" s="54">
        <v>56100</v>
      </c>
      <c r="J44" s="53">
        <v>239328</v>
      </c>
      <c r="K44" s="53"/>
      <c r="L44" s="54"/>
      <c r="M44" s="54"/>
      <c r="N44" s="53"/>
      <c r="O44" s="53">
        <v>367906</v>
      </c>
      <c r="P44" s="54">
        <v>367906</v>
      </c>
      <c r="Q44" s="54">
        <v>65000</v>
      </c>
      <c r="R44" s="53">
        <v>800812</v>
      </c>
      <c r="S44" s="53"/>
      <c r="T44" s="54"/>
      <c r="U44" s="54"/>
      <c r="V44" s="53"/>
      <c r="W44" s="53">
        <v>1040140</v>
      </c>
      <c r="X44" s="54">
        <v>862500</v>
      </c>
      <c r="Y44" s="53">
        <v>177640</v>
      </c>
      <c r="Z44" s="94">
        <v>20.6</v>
      </c>
      <c r="AA44" s="95">
        <v>1150000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>
        <v>12500000</v>
      </c>
      <c r="G47" s="53">
        <v>104530</v>
      </c>
      <c r="H47" s="54"/>
      <c r="I47" s="54">
        <v>1621521</v>
      </c>
      <c r="J47" s="53">
        <v>1726051</v>
      </c>
      <c r="K47" s="53"/>
      <c r="L47" s="54"/>
      <c r="M47" s="54">
        <v>2797040</v>
      </c>
      <c r="N47" s="53">
        <v>2797040</v>
      </c>
      <c r="O47" s="53"/>
      <c r="P47" s="54"/>
      <c r="Q47" s="54"/>
      <c r="R47" s="53"/>
      <c r="S47" s="53"/>
      <c r="T47" s="54"/>
      <c r="U47" s="54"/>
      <c r="V47" s="53"/>
      <c r="W47" s="53">
        <v>4523091</v>
      </c>
      <c r="X47" s="54">
        <v>9375000</v>
      </c>
      <c r="Y47" s="53">
        <v>-4851909</v>
      </c>
      <c r="Z47" s="94">
        <v>-51.75</v>
      </c>
      <c r="AA47" s="95">
        <v>12500000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2410000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16227024</v>
      </c>
      <c r="D60" s="346">
        <f t="shared" si="14"/>
        <v>0</v>
      </c>
      <c r="E60" s="219">
        <f t="shared" si="14"/>
        <v>37090000</v>
      </c>
      <c r="F60" s="264">
        <f t="shared" si="14"/>
        <v>32023010</v>
      </c>
      <c r="G60" s="264">
        <f t="shared" si="14"/>
        <v>2407483</v>
      </c>
      <c r="H60" s="219">
        <f t="shared" si="14"/>
        <v>7678862</v>
      </c>
      <c r="I60" s="219">
        <f t="shared" si="14"/>
        <v>3280424</v>
      </c>
      <c r="J60" s="264">
        <f t="shared" si="14"/>
        <v>13366769</v>
      </c>
      <c r="K60" s="264">
        <f t="shared" si="14"/>
        <v>3787616</v>
      </c>
      <c r="L60" s="219">
        <f t="shared" si="14"/>
        <v>11345823</v>
      </c>
      <c r="M60" s="219">
        <f t="shared" si="14"/>
        <v>4320050</v>
      </c>
      <c r="N60" s="264">
        <f t="shared" si="14"/>
        <v>19453489</v>
      </c>
      <c r="O60" s="264">
        <f t="shared" si="14"/>
        <v>541590</v>
      </c>
      <c r="P60" s="219">
        <f t="shared" si="14"/>
        <v>541590</v>
      </c>
      <c r="Q60" s="219">
        <f t="shared" si="14"/>
        <v>65000</v>
      </c>
      <c r="R60" s="264">
        <f t="shared" si="14"/>
        <v>1148180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33968438</v>
      </c>
      <c r="X60" s="219">
        <f t="shared" si="14"/>
        <v>24017258</v>
      </c>
      <c r="Y60" s="264">
        <f t="shared" si="14"/>
        <v>9951180</v>
      </c>
      <c r="Z60" s="337">
        <f>+IF(X60&lt;&gt;0,+(Y60/X60)*100,0)</f>
        <v>41.43345589242535</v>
      </c>
      <c r="AA60" s="232">
        <f>+AA57+AA54+AA51+AA40+AA37+AA34+AA22+AA5</f>
        <v>32023010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32628585</v>
      </c>
      <c r="D5" s="357">
        <f t="shared" si="0"/>
        <v>0</v>
      </c>
      <c r="E5" s="356">
        <f t="shared" si="0"/>
        <v>14500000</v>
      </c>
      <c r="F5" s="358">
        <f t="shared" si="0"/>
        <v>13500000</v>
      </c>
      <c r="G5" s="358">
        <f t="shared" si="0"/>
        <v>805829</v>
      </c>
      <c r="H5" s="356">
        <f t="shared" si="0"/>
        <v>2358326</v>
      </c>
      <c r="I5" s="356">
        <f t="shared" si="0"/>
        <v>4776509</v>
      </c>
      <c r="J5" s="358">
        <f t="shared" si="0"/>
        <v>7940664</v>
      </c>
      <c r="K5" s="358">
        <f t="shared" si="0"/>
        <v>1363786</v>
      </c>
      <c r="L5" s="356">
        <f t="shared" si="0"/>
        <v>0</v>
      </c>
      <c r="M5" s="356">
        <f t="shared" si="0"/>
        <v>0</v>
      </c>
      <c r="N5" s="358">
        <f t="shared" si="0"/>
        <v>1363786</v>
      </c>
      <c r="O5" s="358">
        <f t="shared" si="0"/>
        <v>0</v>
      </c>
      <c r="P5" s="356">
        <f t="shared" si="0"/>
        <v>0</v>
      </c>
      <c r="Q5" s="356">
        <f t="shared" si="0"/>
        <v>1186886</v>
      </c>
      <c r="R5" s="358">
        <f t="shared" si="0"/>
        <v>1186886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10491336</v>
      </c>
      <c r="X5" s="356">
        <f t="shared" si="0"/>
        <v>10125000</v>
      </c>
      <c r="Y5" s="358">
        <f t="shared" si="0"/>
        <v>366336</v>
      </c>
      <c r="Z5" s="359">
        <f>+IF(X5&lt;&gt;0,+(Y5/X5)*100,0)</f>
        <v>3.6181333333333336</v>
      </c>
      <c r="AA5" s="360">
        <f>+AA6+AA8+AA11+AA13+AA15</f>
        <v>13500000</v>
      </c>
    </row>
    <row r="6" spans="1:27" ht="12.75">
      <c r="A6" s="361" t="s">
        <v>205</v>
      </c>
      <c r="B6" s="142"/>
      <c r="C6" s="60">
        <f>+C7</f>
        <v>28881909</v>
      </c>
      <c r="D6" s="340">
        <f aca="true" t="shared" si="1" ref="D6:AA6">+D7</f>
        <v>0</v>
      </c>
      <c r="E6" s="60">
        <f t="shared" si="1"/>
        <v>14500000</v>
      </c>
      <c r="F6" s="59">
        <f t="shared" si="1"/>
        <v>13500000</v>
      </c>
      <c r="G6" s="59">
        <f t="shared" si="1"/>
        <v>805829</v>
      </c>
      <c r="H6" s="60">
        <f t="shared" si="1"/>
        <v>2358326</v>
      </c>
      <c r="I6" s="60">
        <f t="shared" si="1"/>
        <v>4601357</v>
      </c>
      <c r="J6" s="59">
        <f t="shared" si="1"/>
        <v>7765512</v>
      </c>
      <c r="K6" s="59">
        <f t="shared" si="1"/>
        <v>1363786</v>
      </c>
      <c r="L6" s="60">
        <f t="shared" si="1"/>
        <v>0</v>
      </c>
      <c r="M6" s="60">
        <f t="shared" si="1"/>
        <v>0</v>
      </c>
      <c r="N6" s="59">
        <f t="shared" si="1"/>
        <v>1363786</v>
      </c>
      <c r="O6" s="59">
        <f t="shared" si="1"/>
        <v>0</v>
      </c>
      <c r="P6" s="60">
        <f t="shared" si="1"/>
        <v>0</v>
      </c>
      <c r="Q6" s="60">
        <f t="shared" si="1"/>
        <v>696385</v>
      </c>
      <c r="R6" s="59">
        <f t="shared" si="1"/>
        <v>696385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9825683</v>
      </c>
      <c r="X6" s="60">
        <f t="shared" si="1"/>
        <v>10125000</v>
      </c>
      <c r="Y6" s="59">
        <f t="shared" si="1"/>
        <v>-299317</v>
      </c>
      <c r="Z6" s="61">
        <f>+IF(X6&lt;&gt;0,+(Y6/X6)*100,0)</f>
        <v>-2.9562172839506173</v>
      </c>
      <c r="AA6" s="62">
        <f t="shared" si="1"/>
        <v>13500000</v>
      </c>
    </row>
    <row r="7" spans="1:27" ht="12.75">
      <c r="A7" s="291" t="s">
        <v>229</v>
      </c>
      <c r="B7" s="142"/>
      <c r="C7" s="60">
        <v>28881909</v>
      </c>
      <c r="D7" s="340"/>
      <c r="E7" s="60">
        <v>14500000</v>
      </c>
      <c r="F7" s="59">
        <v>13500000</v>
      </c>
      <c r="G7" s="59">
        <v>805829</v>
      </c>
      <c r="H7" s="60">
        <v>2358326</v>
      </c>
      <c r="I7" s="60">
        <v>4601357</v>
      </c>
      <c r="J7" s="59">
        <v>7765512</v>
      </c>
      <c r="K7" s="59">
        <v>1363786</v>
      </c>
      <c r="L7" s="60"/>
      <c r="M7" s="60"/>
      <c r="N7" s="59">
        <v>1363786</v>
      </c>
      <c r="O7" s="59"/>
      <c r="P7" s="60"/>
      <c r="Q7" s="60">
        <v>696385</v>
      </c>
      <c r="R7" s="59">
        <v>696385</v>
      </c>
      <c r="S7" s="59"/>
      <c r="T7" s="60"/>
      <c r="U7" s="60"/>
      <c r="V7" s="59"/>
      <c r="W7" s="59">
        <v>9825683</v>
      </c>
      <c r="X7" s="60">
        <v>10125000</v>
      </c>
      <c r="Y7" s="59">
        <v>-299317</v>
      </c>
      <c r="Z7" s="61">
        <v>-2.96</v>
      </c>
      <c r="AA7" s="62">
        <v>13500000</v>
      </c>
    </row>
    <row r="8" spans="1:27" ht="12.75">
      <c r="A8" s="361" t="s">
        <v>206</v>
      </c>
      <c r="B8" s="142"/>
      <c r="C8" s="60">
        <f aca="true" t="shared" si="2" ref="C8:Y8">SUM(C9:C10)</f>
        <v>2000000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490501</v>
      </c>
      <c r="R8" s="59">
        <f t="shared" si="2"/>
        <v>490501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490501</v>
      </c>
      <c r="X8" s="60">
        <f t="shared" si="2"/>
        <v>0</v>
      </c>
      <c r="Y8" s="59">
        <f t="shared" si="2"/>
        <v>490501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2000000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>
        <v>490501</v>
      </c>
      <c r="R10" s="59">
        <v>490501</v>
      </c>
      <c r="S10" s="59"/>
      <c r="T10" s="60"/>
      <c r="U10" s="60"/>
      <c r="V10" s="59"/>
      <c r="W10" s="59">
        <v>490501</v>
      </c>
      <c r="X10" s="60"/>
      <c r="Y10" s="59">
        <v>490501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1746676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175152</v>
      </c>
      <c r="J15" s="59">
        <f t="shared" si="5"/>
        <v>175152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175152</v>
      </c>
      <c r="X15" s="60">
        <f t="shared" si="5"/>
        <v>0</v>
      </c>
      <c r="Y15" s="59">
        <f t="shared" si="5"/>
        <v>175152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>
        <v>1746676</v>
      </c>
      <c r="D16" s="340"/>
      <c r="E16" s="60"/>
      <c r="F16" s="59"/>
      <c r="G16" s="59"/>
      <c r="H16" s="60"/>
      <c r="I16" s="60">
        <v>175152</v>
      </c>
      <c r="J16" s="59">
        <v>175152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175152</v>
      </c>
      <c r="X16" s="60"/>
      <c r="Y16" s="59">
        <v>175152</v>
      </c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3500000</v>
      </c>
      <c r="F22" s="345">
        <f t="shared" si="6"/>
        <v>9800000</v>
      </c>
      <c r="G22" s="345">
        <f t="shared" si="6"/>
        <v>226056</v>
      </c>
      <c r="H22" s="343">
        <f t="shared" si="6"/>
        <v>0</v>
      </c>
      <c r="I22" s="343">
        <f t="shared" si="6"/>
        <v>0</v>
      </c>
      <c r="J22" s="345">
        <f t="shared" si="6"/>
        <v>226056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31893</v>
      </c>
      <c r="R22" s="345">
        <f t="shared" si="6"/>
        <v>31893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257949</v>
      </c>
      <c r="X22" s="343">
        <f t="shared" si="6"/>
        <v>7350000</v>
      </c>
      <c r="Y22" s="345">
        <f t="shared" si="6"/>
        <v>-7092051</v>
      </c>
      <c r="Z22" s="336">
        <f>+IF(X22&lt;&gt;0,+(Y22/X22)*100,0)</f>
        <v>-96.49048979591836</v>
      </c>
      <c r="AA22" s="350">
        <f>SUM(AA23:AA32)</f>
        <v>9800000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3500000</v>
      </c>
      <c r="F24" s="59">
        <v>7500000</v>
      </c>
      <c r="G24" s="59">
        <v>226056</v>
      </c>
      <c r="H24" s="60"/>
      <c r="I24" s="60"/>
      <c r="J24" s="59">
        <v>226056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226056</v>
      </c>
      <c r="X24" s="60">
        <v>5625000</v>
      </c>
      <c r="Y24" s="59">
        <v>-5398944</v>
      </c>
      <c r="Z24" s="61">
        <v>-95.98</v>
      </c>
      <c r="AA24" s="62">
        <v>7500000</v>
      </c>
    </row>
    <row r="25" spans="1:27" ht="12.75">
      <c r="A25" s="361" t="s">
        <v>239</v>
      </c>
      <c r="B25" s="142"/>
      <c r="C25" s="60"/>
      <c r="D25" s="340"/>
      <c r="E25" s="60"/>
      <c r="F25" s="59">
        <v>1700000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1275000</v>
      </c>
      <c r="Y25" s="59">
        <v>-1275000</v>
      </c>
      <c r="Z25" s="61">
        <v>-100</v>
      </c>
      <c r="AA25" s="62">
        <v>1700000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>
        <v>600000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>
        <v>31893</v>
      </c>
      <c r="R32" s="59">
        <v>31893</v>
      </c>
      <c r="S32" s="59"/>
      <c r="T32" s="60"/>
      <c r="U32" s="60"/>
      <c r="V32" s="59"/>
      <c r="W32" s="59">
        <v>31893</v>
      </c>
      <c r="X32" s="60">
        <v>450000</v>
      </c>
      <c r="Y32" s="59">
        <v>-418107</v>
      </c>
      <c r="Z32" s="61">
        <v>-92.91</v>
      </c>
      <c r="AA32" s="62">
        <v>600000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100500</v>
      </c>
      <c r="D40" s="344">
        <f t="shared" si="9"/>
        <v>0</v>
      </c>
      <c r="E40" s="343">
        <f t="shared" si="9"/>
        <v>3500000</v>
      </c>
      <c r="F40" s="345">
        <f t="shared" si="9"/>
        <v>200000</v>
      </c>
      <c r="G40" s="345">
        <f t="shared" si="9"/>
        <v>97119</v>
      </c>
      <c r="H40" s="343">
        <f t="shared" si="9"/>
        <v>46215</v>
      </c>
      <c r="I40" s="343">
        <f t="shared" si="9"/>
        <v>0</v>
      </c>
      <c r="J40" s="345">
        <f t="shared" si="9"/>
        <v>143334</v>
      </c>
      <c r="K40" s="345">
        <f t="shared" si="9"/>
        <v>0</v>
      </c>
      <c r="L40" s="343">
        <f t="shared" si="9"/>
        <v>179240</v>
      </c>
      <c r="M40" s="343">
        <f t="shared" si="9"/>
        <v>0</v>
      </c>
      <c r="N40" s="345">
        <f t="shared" si="9"/>
        <v>179240</v>
      </c>
      <c r="O40" s="345">
        <f t="shared" si="9"/>
        <v>0</v>
      </c>
      <c r="P40" s="343">
        <f t="shared" si="9"/>
        <v>0</v>
      </c>
      <c r="Q40" s="343">
        <f t="shared" si="9"/>
        <v>1940469</v>
      </c>
      <c r="R40" s="345">
        <f t="shared" si="9"/>
        <v>1940469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2263043</v>
      </c>
      <c r="X40" s="343">
        <f t="shared" si="9"/>
        <v>150000</v>
      </c>
      <c r="Y40" s="345">
        <f t="shared" si="9"/>
        <v>2113043</v>
      </c>
      <c r="Z40" s="336">
        <f>+IF(X40&lt;&gt;0,+(Y40/X40)*100,0)</f>
        <v>1408.6953333333333</v>
      </c>
      <c r="AA40" s="350">
        <f>SUM(AA41:AA49)</f>
        <v>200000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>
        <v>100000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75000</v>
      </c>
      <c r="Y43" s="370">
        <v>-75000</v>
      </c>
      <c r="Z43" s="371">
        <v>-100</v>
      </c>
      <c r="AA43" s="303">
        <v>100000</v>
      </c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>
        <v>179240</v>
      </c>
      <c r="M44" s="54"/>
      <c r="N44" s="53">
        <v>179240</v>
      </c>
      <c r="O44" s="53"/>
      <c r="P44" s="54"/>
      <c r="Q44" s="54"/>
      <c r="R44" s="53"/>
      <c r="S44" s="53"/>
      <c r="T44" s="54"/>
      <c r="U44" s="54"/>
      <c r="V44" s="53"/>
      <c r="W44" s="53">
        <v>179240</v>
      </c>
      <c r="X44" s="54"/>
      <c r="Y44" s="53">
        <v>179240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>
        <v>1940469</v>
      </c>
      <c r="R47" s="53">
        <v>1940469</v>
      </c>
      <c r="S47" s="53"/>
      <c r="T47" s="54"/>
      <c r="U47" s="54"/>
      <c r="V47" s="53"/>
      <c r="W47" s="53">
        <v>1940469</v>
      </c>
      <c r="X47" s="54"/>
      <c r="Y47" s="53">
        <v>1940469</v>
      </c>
      <c r="Z47" s="94"/>
      <c r="AA47" s="95"/>
    </row>
    <row r="48" spans="1:27" ht="12.75">
      <c r="A48" s="361" t="s">
        <v>255</v>
      </c>
      <c r="B48" s="136"/>
      <c r="C48" s="60">
        <v>100500</v>
      </c>
      <c r="D48" s="368"/>
      <c r="E48" s="54">
        <v>2500000</v>
      </c>
      <c r="F48" s="53"/>
      <c r="G48" s="53">
        <v>97119</v>
      </c>
      <c r="H48" s="54">
        <v>46215</v>
      </c>
      <c r="I48" s="54"/>
      <c r="J48" s="53">
        <v>143334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143334</v>
      </c>
      <c r="X48" s="54"/>
      <c r="Y48" s="53">
        <v>143334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1000000</v>
      </c>
      <c r="F49" s="53">
        <v>100000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75000</v>
      </c>
      <c r="Y49" s="53">
        <v>-75000</v>
      </c>
      <c r="Z49" s="94">
        <v>-100</v>
      </c>
      <c r="AA49" s="95">
        <v>100000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32729085</v>
      </c>
      <c r="D60" s="346">
        <f t="shared" si="14"/>
        <v>0</v>
      </c>
      <c r="E60" s="219">
        <f t="shared" si="14"/>
        <v>21500000</v>
      </c>
      <c r="F60" s="264">
        <f t="shared" si="14"/>
        <v>23500000</v>
      </c>
      <c r="G60" s="264">
        <f t="shared" si="14"/>
        <v>1129004</v>
      </c>
      <c r="H60" s="219">
        <f t="shared" si="14"/>
        <v>2404541</v>
      </c>
      <c r="I60" s="219">
        <f t="shared" si="14"/>
        <v>4776509</v>
      </c>
      <c r="J60" s="264">
        <f t="shared" si="14"/>
        <v>8310054</v>
      </c>
      <c r="K60" s="264">
        <f t="shared" si="14"/>
        <v>1363786</v>
      </c>
      <c r="L60" s="219">
        <f t="shared" si="14"/>
        <v>179240</v>
      </c>
      <c r="M60" s="219">
        <f t="shared" si="14"/>
        <v>0</v>
      </c>
      <c r="N60" s="264">
        <f t="shared" si="14"/>
        <v>1543026</v>
      </c>
      <c r="O60" s="264">
        <f t="shared" si="14"/>
        <v>0</v>
      </c>
      <c r="P60" s="219">
        <f t="shared" si="14"/>
        <v>0</v>
      </c>
      <c r="Q60" s="219">
        <f t="shared" si="14"/>
        <v>3159248</v>
      </c>
      <c r="R60" s="264">
        <f t="shared" si="14"/>
        <v>3159248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13012328</v>
      </c>
      <c r="X60" s="219">
        <f t="shared" si="14"/>
        <v>17625000</v>
      </c>
      <c r="Y60" s="264">
        <f t="shared" si="14"/>
        <v>-4612672</v>
      </c>
      <c r="Z60" s="337">
        <f>+IF(X60&lt;&gt;0,+(Y60/X60)*100,0)</f>
        <v>-26.171188652482268</v>
      </c>
      <c r="AA60" s="232">
        <f>+AA57+AA54+AA51+AA40+AA37+AA34+AA22+AA5</f>
        <v>23500000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2017-05-05T09:30:25Z</dcterms:created>
  <dcterms:modified xsi:type="dcterms:W3CDTF">2017-05-05T09:30:29Z</dcterms:modified>
  <cp:category/>
  <cp:version/>
  <cp:contentType/>
  <cp:contentStatus/>
</cp:coreProperties>
</file>