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<sst xmlns="http://schemas.openxmlformats.org/spreadsheetml/2006/main" count="857" uniqueCount="303">
  <si>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The New Big 5 False Bay(KZN276)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</si>
  <si>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</si>
  <si>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</si>
  <si>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</si>
  <si>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</si>
  <si>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</si>
  <si>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</si>
  <si>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</si>
  <si>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</si>
  <si>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</si>
  <si>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</si>
  <si>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</si>
  <si>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</si>
  <si>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</si>
  <si>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</si>
  <si>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</si>
  <si>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</si>
  <si>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</si>
  <si>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</si>
  <si>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</si>
  <si>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</si>
  <si>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</si>
  <si>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</si>
  <si>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</si>
  <si>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</si>
  <si>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</si>
  <si>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</si>
  <si>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</si>
  <si>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</si>
  <si>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</si>
  <si>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</si>
  <si>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</si>
  <si>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</si>
  <si>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</si>
  <si>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</si>
  <si>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</si>
  <si>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</si>
  <si>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</si>
  <si>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</si>
  <si>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</si>
  <si>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</si>
  <si>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</si>
  <si>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</si>
  <si>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</si>
  <si>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</si>
  <si>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</si>
  <si>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</si>
  <si>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</si>
  <si>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</si>
  <si>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</si>
  <si>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</si>
  <si>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</si>
  <si>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</si>
  <si>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</si>
  <si>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</si>
  <si>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</si>
  <si>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</si>
  <si>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</si>
  <si>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</si>
  <si>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</si>
  <si>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</si>
  <si>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</si>
  <si>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</si>
  <si>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</si>
  <si>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</si>
  <si>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</si>
  <si>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</si>
  <si>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</si>
  <si>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</si>
  <si>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</si>
  <si>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The New Big 5 False Bay(KZN276)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</si>
  <si>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</si>
  <si>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</si>
  <si>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</si>
  <si>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</si>
  <si>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</si>
  <si>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</si>
  <si>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</si>
  <si>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</si>
  <si>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</si>
  <si>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</si>
  <si>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</si>
  <si>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</si>
  <si>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</si>
  <si>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</si>
  <si>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</si>
  <si>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</si>
  <si>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</si>
  <si>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</si>
  <si>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</si>
  <si>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</si>
  <si>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</si>
  <si>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</si>
  <si>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</si>
  <si>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</si>
  <si>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</si>
  <si>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</si>
  <si>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</si>
  <si>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</si>
  <si>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</si>
  <si>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The New Big 5 False Bay(KZN276)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</si>
  <si>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</si>
  <si>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</si>
  <si>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</si>
  <si>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</si>
  <si>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</si>
  <si>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</si>
  <si>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</si>
  <si>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</si>
  <si>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</si>
  <si>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</si>
  <si>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</si>
  <si>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</si>
  <si>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</si>
  <si>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</si>
  <si>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</si>
  <si>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</si>
  <si>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</si>
  <si>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</si>
  <si>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</si>
  <si>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</si>
  <si>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</si>
  <si>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</si>
  <si>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</si>
  <si>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</si>
  <si>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</si>
  <si>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</si>
  <si>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</si>
  <si>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</si>
  <si>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The New Big 5 False Bay(KZN276)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</si>
  <si>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</si>
  <si>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</si>
  <si>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</si>
  <si>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</si>
  <si>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</si>
  <si>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</si>
  <si>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</si>
  <si>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</si>
  <si>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</si>
  <si>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</si>
  <si>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The New Big 5 False Bay(KZN276)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</si>
  <si>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</si>
  <si>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</si>
  <si>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</si>
  <si>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</si>
  <si>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</si>
  <si>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</si>
  <si>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</si>
  <si>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</si>
  <si>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</si>
  <si>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</si>
  <si>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</si>
  <si>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</si>
  <si>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</si>
  <si>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</si>
  <si>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</si>
  <si>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</si>
  <si>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</si>
  <si>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</si>
  <si>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</si>
  <si>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</si>
  <si>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</si>
  <si>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</si>
  <si>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</si>
  <si>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</si>
  <si>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</si>
  <si>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</si>
  <si>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</si>
  <si>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</si>
  <si>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</si>
  <si>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</si>
  <si>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</si>
  <si>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</si>
  <si>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</si>
  <si>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The New Big 5 False Bay(KZN276)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</si>
  <si>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</si>
  <si>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</si>
  <si>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</si>
  <si>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</si>
  <si>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</si>
  <si>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</si>
  <si>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</si>
  <si>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</si>
  <si>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</si>
  <si>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</si>
  <si>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</si>
  <si>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</si>
  <si>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</si>
  <si>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</si>
  <si>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</si>
  <si>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</si>
  <si>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</si>
  <si>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</si>
  <si>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</si>
  <si>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</si>
  <si>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</si>
  <si>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</si>
  <si>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</si>
  <si>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</si>
  <si>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</si>
  <si>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</si>
  <si>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</si>
  <si>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The New Big 5 False Bay(KZN276)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</si>
  <si>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</si>
  <si>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</si>
  <si>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</si>
  <si>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</si>
  <si>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</si>
  <si>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</si>
  <si>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</si>
  <si>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</si>
  <si>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</si>
  <si>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</si>
  <si>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</si>
  <si>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</si>
  <si>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</si>
  <si>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</si>
  <si>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</si>
  <si>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</si>
  <si>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</si>
  <si>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</si>
  <si>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</si>
  <si>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</si>
  <si>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</si>
  <si>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</si>
  <si>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</si>
  <si>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</si>
  <si>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The New Big 5 False Bay(KZN276)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</si>
  <si>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</si>
  <si>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</si>
  <si>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</si>
  <si>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</si>
  <si>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</si>
  <si>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</si>
  <si>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</si>
  <si>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</si>
  <si>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</si>
  <si>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</si>
  <si>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</si>
  <si>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</si>
  <si>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</si>
  <si>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</si>
  <si>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</si>
  <si>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</si>
  <si>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</si>
  <si>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</si>
  <si>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</si>
  <si>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</si>
  <si>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</si>
  <si>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</si>
  <si>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</si>
  <si>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</si>
  <si>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</si>
  <si>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</si>
  <si>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</si>
  <si>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</si>
  <si>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</si>
  <si>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</si>
  <si>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</si>
  <si>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</si>
  <si>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</si>
  <si>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</si>
  <si>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</si>
  <si>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The New Big 5 False Bay(KZN276)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</si>
  <si>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</si>
  <si>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</si>
  <si>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The New Big 5 False Bay(KZN276)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</si>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</sst>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13959780</v>
      </c>
      <c r="E5" s="60">
        <v>13959780</v>
      </c>
      <c r="F5" s="60">
        <v>0</v>
      </c>
      <c r="G5" s="60">
        <v>729382</v>
      </c>
      <c r="H5" s="60">
        <v>729382</v>
      </c>
      <c r="I5" s="60">
        <v>1458764</v>
      </c>
      <c r="J5" s="60">
        <v>729382</v>
      </c>
      <c r="K5" s="60">
        <v>811945</v>
      </c>
      <c r="L5" s="60">
        <v>811350</v>
      </c>
      <c r="M5" s="60">
        <v>2352677</v>
      </c>
      <c r="N5" s="60">
        <v>811350</v>
      </c>
      <c r="O5" s="60">
        <v>729304</v>
      </c>
      <c r="P5" s="60">
        <v>729304</v>
      </c>
      <c r="Q5" s="60">
        <v>2269958</v>
      </c>
      <c r="R5" s="60">
        <v>0</v>
      </c>
      <c r="S5" s="60">
        <v>0</v>
      </c>
      <c r="T5" s="60">
        <v>0</v>
      </c>
      <c r="U5" s="60">
        <v>0</v>
      </c>
      <c r="V5" s="60">
        <v>6081399</v>
      </c>
      <c r="W5" s="60">
        <v>10469997</v>
      </c>
      <c r="X5" s="60">
        <v>-4388598</v>
      </c>
      <c r="Y5" s="61">
        <v>-41.92</v>
      </c>
      <c r="Z5" s="62">
        <v>13959780</v>
      </c>
    </row>
    <row r="6" spans="1:26" ht="12.75">
      <c r="A6" s="58" t="s">
        <v>32</v>
      </c>
      <c r="B6" s="19">
        <v>0</v>
      </c>
      <c r="C6" s="19">
        <v>0</v>
      </c>
      <c r="D6" s="59">
        <v>1849238</v>
      </c>
      <c r="E6" s="60">
        <v>1849238</v>
      </c>
      <c r="F6" s="60">
        <v>0</v>
      </c>
      <c r="G6" s="60">
        <v>155248</v>
      </c>
      <c r="H6" s="60">
        <v>155248</v>
      </c>
      <c r="I6" s="60">
        <v>310496</v>
      </c>
      <c r="J6" s="60">
        <v>155248</v>
      </c>
      <c r="K6" s="60">
        <v>135656</v>
      </c>
      <c r="L6" s="60">
        <v>0</v>
      </c>
      <c r="M6" s="60">
        <v>290904</v>
      </c>
      <c r="N6" s="60">
        <v>154645</v>
      </c>
      <c r="O6" s="60">
        <v>135656</v>
      </c>
      <c r="P6" s="60">
        <v>135656</v>
      </c>
      <c r="Q6" s="60">
        <v>425957</v>
      </c>
      <c r="R6" s="60">
        <v>0</v>
      </c>
      <c r="S6" s="60">
        <v>0</v>
      </c>
      <c r="T6" s="60">
        <v>0</v>
      </c>
      <c r="U6" s="60">
        <v>0</v>
      </c>
      <c r="V6" s="60">
        <v>1027357</v>
      </c>
      <c r="W6" s="60">
        <v>1386747</v>
      </c>
      <c r="X6" s="60">
        <v>-359390</v>
      </c>
      <c r="Y6" s="61">
        <v>-25.92</v>
      </c>
      <c r="Z6" s="62">
        <v>1849238</v>
      </c>
    </row>
    <row r="7" spans="1:26" ht="12.75">
      <c r="A7" s="58" t="s">
        <v>33</v>
      </c>
      <c r="B7" s="19">
        <v>0</v>
      </c>
      <c r="C7" s="19">
        <v>0</v>
      </c>
      <c r="D7" s="59">
        <v>1037000</v>
      </c>
      <c r="E7" s="60">
        <v>1037000</v>
      </c>
      <c r="F7" s="60">
        <v>0</v>
      </c>
      <c r="G7" s="60">
        <v>4017</v>
      </c>
      <c r="H7" s="60">
        <v>55654</v>
      </c>
      <c r="I7" s="60">
        <v>59671</v>
      </c>
      <c r="J7" s="60">
        <v>93976</v>
      </c>
      <c r="K7" s="60">
        <v>23950</v>
      </c>
      <c r="L7" s="60">
        <v>0</v>
      </c>
      <c r="M7" s="60">
        <v>117926</v>
      </c>
      <c r="N7" s="60">
        <v>108242</v>
      </c>
      <c r="O7" s="60">
        <v>4076</v>
      </c>
      <c r="P7" s="60">
        <v>4076</v>
      </c>
      <c r="Q7" s="60">
        <v>116394</v>
      </c>
      <c r="R7" s="60">
        <v>0</v>
      </c>
      <c r="S7" s="60">
        <v>0</v>
      </c>
      <c r="T7" s="60">
        <v>0</v>
      </c>
      <c r="U7" s="60">
        <v>0</v>
      </c>
      <c r="V7" s="60">
        <v>293991</v>
      </c>
      <c r="W7" s="60">
        <v>777753</v>
      </c>
      <c r="X7" s="60">
        <v>-483762</v>
      </c>
      <c r="Y7" s="61">
        <v>-62.2</v>
      </c>
      <c r="Z7" s="62">
        <v>1037000</v>
      </c>
    </row>
    <row r="8" spans="1:26" ht="12.75">
      <c r="A8" s="58" t="s">
        <v>34</v>
      </c>
      <c r="B8" s="19">
        <v>0</v>
      </c>
      <c r="C8" s="19">
        <v>0</v>
      </c>
      <c r="D8" s="59">
        <v>121168320</v>
      </c>
      <c r="E8" s="60">
        <v>121168320</v>
      </c>
      <c r="F8" s="60">
        <v>0</v>
      </c>
      <c r="G8" s="60">
        <v>473750</v>
      </c>
      <c r="H8" s="60">
        <v>22162618</v>
      </c>
      <c r="I8" s="60">
        <v>22636368</v>
      </c>
      <c r="J8" s="60">
        <v>4331967</v>
      </c>
      <c r="K8" s="60">
        <v>4432823</v>
      </c>
      <c r="L8" s="60">
        <v>1006004</v>
      </c>
      <c r="M8" s="60">
        <v>9770794</v>
      </c>
      <c r="N8" s="60">
        <v>18014004</v>
      </c>
      <c r="O8" s="60">
        <v>3513971</v>
      </c>
      <c r="P8" s="60">
        <v>3513971</v>
      </c>
      <c r="Q8" s="60">
        <v>25041946</v>
      </c>
      <c r="R8" s="60">
        <v>0</v>
      </c>
      <c r="S8" s="60">
        <v>0</v>
      </c>
      <c r="T8" s="60">
        <v>0</v>
      </c>
      <c r="U8" s="60">
        <v>0</v>
      </c>
      <c r="V8" s="60">
        <v>57449108</v>
      </c>
      <c r="W8" s="60">
        <v>121167999</v>
      </c>
      <c r="X8" s="60">
        <v>-63718891</v>
      </c>
      <c r="Y8" s="61">
        <v>-52.59</v>
      </c>
      <c r="Z8" s="62">
        <v>121168320</v>
      </c>
    </row>
    <row r="9" spans="1:26" ht="12.75">
      <c r="A9" s="58" t="s">
        <v>35</v>
      </c>
      <c r="B9" s="19">
        <v>0</v>
      </c>
      <c r="C9" s="19">
        <v>0</v>
      </c>
      <c r="D9" s="59">
        <v>6968000</v>
      </c>
      <c r="E9" s="60">
        <v>6968000</v>
      </c>
      <c r="F9" s="60">
        <v>0</v>
      </c>
      <c r="G9" s="60">
        <v>10259</v>
      </c>
      <c r="H9" s="60">
        <v>31583</v>
      </c>
      <c r="I9" s="60">
        <v>41842</v>
      </c>
      <c r="J9" s="60">
        <v>8529</v>
      </c>
      <c r="K9" s="60">
        <v>229179</v>
      </c>
      <c r="L9" s="60">
        <v>280204</v>
      </c>
      <c r="M9" s="60">
        <v>517912</v>
      </c>
      <c r="N9" s="60">
        <v>316914</v>
      </c>
      <c r="O9" s="60">
        <v>164300</v>
      </c>
      <c r="P9" s="60">
        <v>164300</v>
      </c>
      <c r="Q9" s="60">
        <v>645514</v>
      </c>
      <c r="R9" s="60">
        <v>0</v>
      </c>
      <c r="S9" s="60">
        <v>0</v>
      </c>
      <c r="T9" s="60">
        <v>0</v>
      </c>
      <c r="U9" s="60">
        <v>0</v>
      </c>
      <c r="V9" s="60">
        <v>1205268</v>
      </c>
      <c r="W9" s="60">
        <v>5174991</v>
      </c>
      <c r="X9" s="60">
        <v>-3969723</v>
      </c>
      <c r="Y9" s="61">
        <v>-76.71</v>
      </c>
      <c r="Z9" s="62">
        <v>6968000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144982338</v>
      </c>
      <c r="E10" s="66">
        <f t="shared" si="0"/>
        <v>144982338</v>
      </c>
      <c r="F10" s="66">
        <f t="shared" si="0"/>
        <v>0</v>
      </c>
      <c r="G10" s="66">
        <f t="shared" si="0"/>
        <v>1372656</v>
      </c>
      <c r="H10" s="66">
        <f t="shared" si="0"/>
        <v>23134485</v>
      </c>
      <c r="I10" s="66">
        <f t="shared" si="0"/>
        <v>24507141</v>
      </c>
      <c r="J10" s="66">
        <f t="shared" si="0"/>
        <v>5319102</v>
      </c>
      <c r="K10" s="66">
        <f t="shared" si="0"/>
        <v>5633553</v>
      </c>
      <c r="L10" s="66">
        <f t="shared" si="0"/>
        <v>2097558</v>
      </c>
      <c r="M10" s="66">
        <f t="shared" si="0"/>
        <v>13050213</v>
      </c>
      <c r="N10" s="66">
        <f t="shared" si="0"/>
        <v>19405155</v>
      </c>
      <c r="O10" s="66">
        <f t="shared" si="0"/>
        <v>4547307</v>
      </c>
      <c r="P10" s="66">
        <f t="shared" si="0"/>
        <v>4547307</v>
      </c>
      <c r="Q10" s="66">
        <f t="shared" si="0"/>
        <v>28499769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66057123</v>
      </c>
      <c r="W10" s="66">
        <f t="shared" si="0"/>
        <v>138977487</v>
      </c>
      <c r="X10" s="66">
        <f t="shared" si="0"/>
        <v>-72920364</v>
      </c>
      <c r="Y10" s="67">
        <f>+IF(W10&lt;&gt;0,(X10/W10)*100,0)</f>
        <v>-52.469191646845644</v>
      </c>
      <c r="Z10" s="68">
        <f t="shared" si="0"/>
        <v>144982338</v>
      </c>
    </row>
    <row r="11" spans="1:26" ht="12.75">
      <c r="A11" s="58" t="s">
        <v>37</v>
      </c>
      <c r="B11" s="19">
        <v>0</v>
      </c>
      <c r="C11" s="19">
        <v>0</v>
      </c>
      <c r="D11" s="59">
        <v>45728992</v>
      </c>
      <c r="E11" s="60">
        <v>45728992</v>
      </c>
      <c r="F11" s="60">
        <v>0</v>
      </c>
      <c r="G11" s="60">
        <v>4092597</v>
      </c>
      <c r="H11" s="60">
        <v>4033891</v>
      </c>
      <c r="I11" s="60">
        <v>8126488</v>
      </c>
      <c r="J11" s="60">
        <v>5144652</v>
      </c>
      <c r="K11" s="60">
        <v>3613207</v>
      </c>
      <c r="L11" s="60">
        <v>8409959</v>
      </c>
      <c r="M11" s="60">
        <v>17167818</v>
      </c>
      <c r="N11" s="60">
        <v>7634000</v>
      </c>
      <c r="O11" s="60">
        <v>4833067</v>
      </c>
      <c r="P11" s="60">
        <v>4833067</v>
      </c>
      <c r="Q11" s="60">
        <v>17300134</v>
      </c>
      <c r="R11" s="60">
        <v>0</v>
      </c>
      <c r="S11" s="60">
        <v>0</v>
      </c>
      <c r="T11" s="60">
        <v>0</v>
      </c>
      <c r="U11" s="60">
        <v>0</v>
      </c>
      <c r="V11" s="60">
        <v>42594440</v>
      </c>
      <c r="W11" s="60">
        <v>34296750</v>
      </c>
      <c r="X11" s="60">
        <v>8297690</v>
      </c>
      <c r="Y11" s="61">
        <v>24.19</v>
      </c>
      <c r="Z11" s="62">
        <v>45728992</v>
      </c>
    </row>
    <row r="12" spans="1:26" ht="12.75">
      <c r="A12" s="58" t="s">
        <v>38</v>
      </c>
      <c r="B12" s="19">
        <v>0</v>
      </c>
      <c r="C12" s="19">
        <v>0</v>
      </c>
      <c r="D12" s="59">
        <v>6775763</v>
      </c>
      <c r="E12" s="60">
        <v>6775763</v>
      </c>
      <c r="F12" s="60">
        <v>0</v>
      </c>
      <c r="G12" s="60">
        <v>743880</v>
      </c>
      <c r="H12" s="60">
        <v>0</v>
      </c>
      <c r="I12" s="60">
        <v>743880</v>
      </c>
      <c r="J12" s="60">
        <v>606540</v>
      </c>
      <c r="K12" s="60">
        <v>584090</v>
      </c>
      <c r="L12" s="60">
        <v>582200</v>
      </c>
      <c r="M12" s="60">
        <v>1772830</v>
      </c>
      <c r="N12" s="60">
        <v>582200</v>
      </c>
      <c r="O12" s="60">
        <v>727887</v>
      </c>
      <c r="P12" s="60">
        <v>727887</v>
      </c>
      <c r="Q12" s="60">
        <v>2037974</v>
      </c>
      <c r="R12" s="60">
        <v>0</v>
      </c>
      <c r="S12" s="60">
        <v>0</v>
      </c>
      <c r="T12" s="60">
        <v>0</v>
      </c>
      <c r="U12" s="60">
        <v>0</v>
      </c>
      <c r="V12" s="60">
        <v>4554684</v>
      </c>
      <c r="W12" s="60">
        <v>5082003</v>
      </c>
      <c r="X12" s="60">
        <v>-527319</v>
      </c>
      <c r="Y12" s="61">
        <v>-10.38</v>
      </c>
      <c r="Z12" s="62">
        <v>6775763</v>
      </c>
    </row>
    <row r="13" spans="1:26" ht="12.75">
      <c r="A13" s="58" t="s">
        <v>279</v>
      </c>
      <c r="B13" s="19">
        <v>0</v>
      </c>
      <c r="C13" s="19">
        <v>0</v>
      </c>
      <c r="D13" s="59">
        <v>12125476</v>
      </c>
      <c r="E13" s="60">
        <v>12125476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505250</v>
      </c>
      <c r="O13" s="60">
        <v>505250</v>
      </c>
      <c r="P13" s="60">
        <v>505250</v>
      </c>
      <c r="Q13" s="60">
        <v>1515750</v>
      </c>
      <c r="R13" s="60">
        <v>0</v>
      </c>
      <c r="S13" s="60">
        <v>0</v>
      </c>
      <c r="T13" s="60">
        <v>0</v>
      </c>
      <c r="U13" s="60">
        <v>0</v>
      </c>
      <c r="V13" s="60">
        <v>1515750</v>
      </c>
      <c r="W13" s="60">
        <v>9093753</v>
      </c>
      <c r="X13" s="60">
        <v>-7578003</v>
      </c>
      <c r="Y13" s="61">
        <v>-83.33</v>
      </c>
      <c r="Z13" s="62">
        <v>12125476</v>
      </c>
    </row>
    <row r="14" spans="1:26" ht="12.75">
      <c r="A14" s="58" t="s">
        <v>40</v>
      </c>
      <c r="B14" s="19">
        <v>0</v>
      </c>
      <c r="C14" s="19">
        <v>0</v>
      </c>
      <c r="D14" s="59">
        <v>350001</v>
      </c>
      <c r="E14" s="60">
        <v>350001</v>
      </c>
      <c r="F14" s="60">
        <v>0</v>
      </c>
      <c r="G14" s="60">
        <v>94966</v>
      </c>
      <c r="H14" s="60">
        <v>599</v>
      </c>
      <c r="I14" s="60">
        <v>95565</v>
      </c>
      <c r="J14" s="60">
        <v>0</v>
      </c>
      <c r="K14" s="60">
        <v>5576</v>
      </c>
      <c r="L14" s="60">
        <v>5651</v>
      </c>
      <c r="M14" s="60">
        <v>11227</v>
      </c>
      <c r="N14" s="60">
        <v>5651</v>
      </c>
      <c r="O14" s="60">
        <v>0</v>
      </c>
      <c r="P14" s="60">
        <v>0</v>
      </c>
      <c r="Q14" s="60">
        <v>5651</v>
      </c>
      <c r="R14" s="60">
        <v>0</v>
      </c>
      <c r="S14" s="60">
        <v>0</v>
      </c>
      <c r="T14" s="60">
        <v>0</v>
      </c>
      <c r="U14" s="60">
        <v>0</v>
      </c>
      <c r="V14" s="60">
        <v>112443</v>
      </c>
      <c r="W14" s="60">
        <v>262503</v>
      </c>
      <c r="X14" s="60">
        <v>-150060</v>
      </c>
      <c r="Y14" s="61">
        <v>-57.17</v>
      </c>
      <c r="Z14" s="62">
        <v>350001</v>
      </c>
    </row>
    <row r="15" spans="1:26" ht="12.75">
      <c r="A15" s="58" t="s">
        <v>41</v>
      </c>
      <c r="B15" s="19">
        <v>0</v>
      </c>
      <c r="C15" s="19">
        <v>0</v>
      </c>
      <c r="D15" s="59">
        <v>5500000</v>
      </c>
      <c r="E15" s="60">
        <v>5500000</v>
      </c>
      <c r="F15" s="60">
        <v>0</v>
      </c>
      <c r="G15" s="60">
        <v>801</v>
      </c>
      <c r="H15" s="60">
        <v>968748</v>
      </c>
      <c r="I15" s="60">
        <v>969549</v>
      </c>
      <c r="J15" s="60">
        <v>61979</v>
      </c>
      <c r="K15" s="60">
        <v>150430</v>
      </c>
      <c r="L15" s="60">
        <v>643066</v>
      </c>
      <c r="M15" s="60">
        <v>855475</v>
      </c>
      <c r="N15" s="60">
        <v>869541</v>
      </c>
      <c r="O15" s="60">
        <v>848387</v>
      </c>
      <c r="P15" s="60">
        <v>848387</v>
      </c>
      <c r="Q15" s="60">
        <v>2566315</v>
      </c>
      <c r="R15" s="60">
        <v>0</v>
      </c>
      <c r="S15" s="60">
        <v>0</v>
      </c>
      <c r="T15" s="60">
        <v>0</v>
      </c>
      <c r="U15" s="60">
        <v>0</v>
      </c>
      <c r="V15" s="60">
        <v>4391339</v>
      </c>
      <c r="W15" s="60">
        <v>4124997</v>
      </c>
      <c r="X15" s="60">
        <v>266342</v>
      </c>
      <c r="Y15" s="61">
        <v>6.46</v>
      </c>
      <c r="Z15" s="62">
        <v>5500000</v>
      </c>
    </row>
    <row r="16" spans="1:26" ht="12.75">
      <c r="A16" s="69" t="s">
        <v>42</v>
      </c>
      <c r="B16" s="19">
        <v>0</v>
      </c>
      <c r="C16" s="19">
        <v>0</v>
      </c>
      <c r="D16" s="59">
        <v>20810000</v>
      </c>
      <c r="E16" s="60">
        <v>20810000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16658</v>
      </c>
      <c r="L16" s="60">
        <v>0</v>
      </c>
      <c r="M16" s="60">
        <v>16658</v>
      </c>
      <c r="N16" s="60">
        <v>0</v>
      </c>
      <c r="O16" s="60">
        <v>101712</v>
      </c>
      <c r="P16" s="60">
        <v>101712</v>
      </c>
      <c r="Q16" s="60">
        <v>203424</v>
      </c>
      <c r="R16" s="60">
        <v>0</v>
      </c>
      <c r="S16" s="60">
        <v>0</v>
      </c>
      <c r="T16" s="60">
        <v>0</v>
      </c>
      <c r="U16" s="60">
        <v>0</v>
      </c>
      <c r="V16" s="60">
        <v>220082</v>
      </c>
      <c r="W16" s="60">
        <v>15607503</v>
      </c>
      <c r="X16" s="60">
        <v>-15387421</v>
      </c>
      <c r="Y16" s="61">
        <v>-98.59</v>
      </c>
      <c r="Z16" s="62">
        <v>20810000</v>
      </c>
    </row>
    <row r="17" spans="1:26" ht="12.75">
      <c r="A17" s="58" t="s">
        <v>43</v>
      </c>
      <c r="B17" s="19">
        <v>0</v>
      </c>
      <c r="C17" s="19">
        <v>0</v>
      </c>
      <c r="D17" s="59">
        <v>51062668</v>
      </c>
      <c r="E17" s="60">
        <v>51062668</v>
      </c>
      <c r="F17" s="60">
        <v>0</v>
      </c>
      <c r="G17" s="60">
        <v>2349228</v>
      </c>
      <c r="H17" s="60">
        <v>4470453</v>
      </c>
      <c r="I17" s="60">
        <v>6819681</v>
      </c>
      <c r="J17" s="60">
        <v>5082475</v>
      </c>
      <c r="K17" s="60">
        <v>5138138</v>
      </c>
      <c r="L17" s="60">
        <v>3629211</v>
      </c>
      <c r="M17" s="60">
        <v>13849824</v>
      </c>
      <c r="N17" s="60">
        <v>4499271</v>
      </c>
      <c r="O17" s="60">
        <v>2060705</v>
      </c>
      <c r="P17" s="60">
        <v>2060705</v>
      </c>
      <c r="Q17" s="60">
        <v>8620681</v>
      </c>
      <c r="R17" s="60">
        <v>0</v>
      </c>
      <c r="S17" s="60">
        <v>0</v>
      </c>
      <c r="T17" s="60">
        <v>0</v>
      </c>
      <c r="U17" s="60">
        <v>0</v>
      </c>
      <c r="V17" s="60">
        <v>29290186</v>
      </c>
      <c r="W17" s="60">
        <v>38296503</v>
      </c>
      <c r="X17" s="60">
        <v>-9006317</v>
      </c>
      <c r="Y17" s="61">
        <v>-23.52</v>
      </c>
      <c r="Z17" s="62">
        <v>51062668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142352900</v>
      </c>
      <c r="E18" s="73">
        <f t="shared" si="1"/>
        <v>142352900</v>
      </c>
      <c r="F18" s="73">
        <f t="shared" si="1"/>
        <v>0</v>
      </c>
      <c r="G18" s="73">
        <f t="shared" si="1"/>
        <v>7281472</v>
      </c>
      <c r="H18" s="73">
        <f t="shared" si="1"/>
        <v>9473691</v>
      </c>
      <c r="I18" s="73">
        <f t="shared" si="1"/>
        <v>16755163</v>
      </c>
      <c r="J18" s="73">
        <f t="shared" si="1"/>
        <v>10895646</v>
      </c>
      <c r="K18" s="73">
        <f t="shared" si="1"/>
        <v>9508099</v>
      </c>
      <c r="L18" s="73">
        <f t="shared" si="1"/>
        <v>13270087</v>
      </c>
      <c r="M18" s="73">
        <f t="shared" si="1"/>
        <v>33673832</v>
      </c>
      <c r="N18" s="73">
        <f t="shared" si="1"/>
        <v>14095913</v>
      </c>
      <c r="O18" s="73">
        <f t="shared" si="1"/>
        <v>9077008</v>
      </c>
      <c r="P18" s="73">
        <f t="shared" si="1"/>
        <v>9077008</v>
      </c>
      <c r="Q18" s="73">
        <f t="shared" si="1"/>
        <v>32249929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82678924</v>
      </c>
      <c r="W18" s="73">
        <f t="shared" si="1"/>
        <v>106764012</v>
      </c>
      <c r="X18" s="73">
        <f t="shared" si="1"/>
        <v>-24085088</v>
      </c>
      <c r="Y18" s="67">
        <f>+IF(W18&lt;&gt;0,(X18/W18)*100,0)</f>
        <v>-22.559182208326902</v>
      </c>
      <c r="Z18" s="74">
        <f t="shared" si="1"/>
        <v>142352900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2629438</v>
      </c>
      <c r="E19" s="77">
        <f t="shared" si="2"/>
        <v>2629438</v>
      </c>
      <c r="F19" s="77">
        <f t="shared" si="2"/>
        <v>0</v>
      </c>
      <c r="G19" s="77">
        <f t="shared" si="2"/>
        <v>-5908816</v>
      </c>
      <c r="H19" s="77">
        <f t="shared" si="2"/>
        <v>13660794</v>
      </c>
      <c r="I19" s="77">
        <f t="shared" si="2"/>
        <v>7751978</v>
      </c>
      <c r="J19" s="77">
        <f t="shared" si="2"/>
        <v>-5576544</v>
      </c>
      <c r="K19" s="77">
        <f t="shared" si="2"/>
        <v>-3874546</v>
      </c>
      <c r="L19" s="77">
        <f t="shared" si="2"/>
        <v>-11172529</v>
      </c>
      <c r="M19" s="77">
        <f t="shared" si="2"/>
        <v>-20623619</v>
      </c>
      <c r="N19" s="77">
        <f t="shared" si="2"/>
        <v>5309242</v>
      </c>
      <c r="O19" s="77">
        <f t="shared" si="2"/>
        <v>-4529701</v>
      </c>
      <c r="P19" s="77">
        <f t="shared" si="2"/>
        <v>-4529701</v>
      </c>
      <c r="Q19" s="77">
        <f t="shared" si="2"/>
        <v>-3750160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-16621801</v>
      </c>
      <c r="W19" s="77">
        <f>IF(E10=E18,0,W10-W18)</f>
        <v>32213475</v>
      </c>
      <c r="X19" s="77">
        <f t="shared" si="2"/>
        <v>-48835276</v>
      </c>
      <c r="Y19" s="78">
        <f>+IF(W19&lt;&gt;0,(X19/W19)*100,0)</f>
        <v>-151.5989069791446</v>
      </c>
      <c r="Z19" s="79">
        <f t="shared" si="2"/>
        <v>2629438</v>
      </c>
    </row>
    <row r="20" spans="1:26" ht="12.75">
      <c r="A20" s="58" t="s">
        <v>46</v>
      </c>
      <c r="B20" s="19">
        <v>0</v>
      </c>
      <c r="C20" s="19">
        <v>0</v>
      </c>
      <c r="D20" s="59">
        <v>23800000</v>
      </c>
      <c r="E20" s="60">
        <v>23800000</v>
      </c>
      <c r="F20" s="60">
        <v>0</v>
      </c>
      <c r="G20" s="60">
        <v>0</v>
      </c>
      <c r="H20" s="60">
        <v>3999350</v>
      </c>
      <c r="I20" s="60">
        <v>3999350</v>
      </c>
      <c r="J20" s="60">
        <v>526490</v>
      </c>
      <c r="K20" s="60">
        <v>0</v>
      </c>
      <c r="L20" s="60">
        <v>5161453</v>
      </c>
      <c r="M20" s="60">
        <v>5687943</v>
      </c>
      <c r="N20" s="60">
        <v>5161453</v>
      </c>
      <c r="O20" s="60">
        <v>155863</v>
      </c>
      <c r="P20" s="60">
        <v>155863</v>
      </c>
      <c r="Q20" s="60">
        <v>5473179</v>
      </c>
      <c r="R20" s="60">
        <v>0</v>
      </c>
      <c r="S20" s="60">
        <v>0</v>
      </c>
      <c r="T20" s="60">
        <v>0</v>
      </c>
      <c r="U20" s="60">
        <v>0</v>
      </c>
      <c r="V20" s="60">
        <v>15160472</v>
      </c>
      <c r="W20" s="60">
        <v>17849997</v>
      </c>
      <c r="X20" s="60">
        <v>-2689525</v>
      </c>
      <c r="Y20" s="61">
        <v>-15.07</v>
      </c>
      <c r="Z20" s="62">
        <v>23800000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26429438</v>
      </c>
      <c r="E22" s="88">
        <f t="shared" si="3"/>
        <v>26429438</v>
      </c>
      <c r="F22" s="88">
        <f t="shared" si="3"/>
        <v>0</v>
      </c>
      <c r="G22" s="88">
        <f t="shared" si="3"/>
        <v>-5908816</v>
      </c>
      <c r="H22" s="88">
        <f t="shared" si="3"/>
        <v>17660144</v>
      </c>
      <c r="I22" s="88">
        <f t="shared" si="3"/>
        <v>11751328</v>
      </c>
      <c r="J22" s="88">
        <f t="shared" si="3"/>
        <v>-5050054</v>
      </c>
      <c r="K22" s="88">
        <f t="shared" si="3"/>
        <v>-3874546</v>
      </c>
      <c r="L22" s="88">
        <f t="shared" si="3"/>
        <v>-6011076</v>
      </c>
      <c r="M22" s="88">
        <f t="shared" si="3"/>
        <v>-14935676</v>
      </c>
      <c r="N22" s="88">
        <f t="shared" si="3"/>
        <v>10470695</v>
      </c>
      <c r="O22" s="88">
        <f t="shared" si="3"/>
        <v>-4373838</v>
      </c>
      <c r="P22" s="88">
        <f t="shared" si="3"/>
        <v>-4373838</v>
      </c>
      <c r="Q22" s="88">
        <f t="shared" si="3"/>
        <v>1723019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-1461329</v>
      </c>
      <c r="W22" s="88">
        <f t="shared" si="3"/>
        <v>50063472</v>
      </c>
      <c r="X22" s="88">
        <f t="shared" si="3"/>
        <v>-51524801</v>
      </c>
      <c r="Y22" s="89">
        <f>+IF(W22&lt;&gt;0,(X22/W22)*100,0)</f>
        <v>-102.91895256485606</v>
      </c>
      <c r="Z22" s="90">
        <f t="shared" si="3"/>
        <v>26429438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26429438</v>
      </c>
      <c r="E24" s="77">
        <f t="shared" si="4"/>
        <v>26429438</v>
      </c>
      <c r="F24" s="77">
        <f t="shared" si="4"/>
        <v>0</v>
      </c>
      <c r="G24" s="77">
        <f t="shared" si="4"/>
        <v>-5908816</v>
      </c>
      <c r="H24" s="77">
        <f t="shared" si="4"/>
        <v>17660144</v>
      </c>
      <c r="I24" s="77">
        <f t="shared" si="4"/>
        <v>11751328</v>
      </c>
      <c r="J24" s="77">
        <f t="shared" si="4"/>
        <v>-5050054</v>
      </c>
      <c r="K24" s="77">
        <f t="shared" si="4"/>
        <v>-3874546</v>
      </c>
      <c r="L24" s="77">
        <f t="shared" si="4"/>
        <v>-6011076</v>
      </c>
      <c r="M24" s="77">
        <f t="shared" si="4"/>
        <v>-14935676</v>
      </c>
      <c r="N24" s="77">
        <f t="shared" si="4"/>
        <v>10470695</v>
      </c>
      <c r="O24" s="77">
        <f t="shared" si="4"/>
        <v>-4373838</v>
      </c>
      <c r="P24" s="77">
        <f t="shared" si="4"/>
        <v>-4373838</v>
      </c>
      <c r="Q24" s="77">
        <f t="shared" si="4"/>
        <v>1723019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-1461329</v>
      </c>
      <c r="W24" s="77">
        <f t="shared" si="4"/>
        <v>50063472</v>
      </c>
      <c r="X24" s="77">
        <f t="shared" si="4"/>
        <v>-51524801</v>
      </c>
      <c r="Y24" s="78">
        <f>+IF(W24&lt;&gt;0,(X24/W24)*100,0)</f>
        <v>-102.91895256485606</v>
      </c>
      <c r="Z24" s="79">
        <f t="shared" si="4"/>
        <v>26429438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27050000</v>
      </c>
      <c r="E27" s="100">
        <v>27050000</v>
      </c>
      <c r="F27" s="100">
        <v>0</v>
      </c>
      <c r="G27" s="100">
        <v>0</v>
      </c>
      <c r="H27" s="100">
        <v>3999350</v>
      </c>
      <c r="I27" s="100">
        <v>3999350</v>
      </c>
      <c r="J27" s="100">
        <v>526490</v>
      </c>
      <c r="K27" s="100">
        <v>230280</v>
      </c>
      <c r="L27" s="100">
        <v>4705995</v>
      </c>
      <c r="M27" s="100">
        <v>5462765</v>
      </c>
      <c r="N27" s="100">
        <v>4705995</v>
      </c>
      <c r="O27" s="100">
        <v>155864</v>
      </c>
      <c r="P27" s="100">
        <v>6724516</v>
      </c>
      <c r="Q27" s="100">
        <v>11586375</v>
      </c>
      <c r="R27" s="100">
        <v>0</v>
      </c>
      <c r="S27" s="100">
        <v>0</v>
      </c>
      <c r="T27" s="100">
        <v>0</v>
      </c>
      <c r="U27" s="100">
        <v>0</v>
      </c>
      <c r="V27" s="100">
        <v>21048490</v>
      </c>
      <c r="W27" s="100">
        <v>20287500</v>
      </c>
      <c r="X27" s="100">
        <v>760990</v>
      </c>
      <c r="Y27" s="101">
        <v>3.75</v>
      </c>
      <c r="Z27" s="102">
        <v>27050000</v>
      </c>
    </row>
    <row r="28" spans="1:26" ht="12.75">
      <c r="A28" s="103" t="s">
        <v>46</v>
      </c>
      <c r="B28" s="19">
        <v>0</v>
      </c>
      <c r="C28" s="19">
        <v>0</v>
      </c>
      <c r="D28" s="59">
        <v>23801000</v>
      </c>
      <c r="E28" s="60">
        <v>23801000</v>
      </c>
      <c r="F28" s="60">
        <v>0</v>
      </c>
      <c r="G28" s="60">
        <v>0</v>
      </c>
      <c r="H28" s="60">
        <v>3999350</v>
      </c>
      <c r="I28" s="60">
        <v>3999350</v>
      </c>
      <c r="J28" s="60">
        <v>526490</v>
      </c>
      <c r="K28" s="60">
        <v>230280</v>
      </c>
      <c r="L28" s="60">
        <v>4705995</v>
      </c>
      <c r="M28" s="60">
        <v>5462765</v>
      </c>
      <c r="N28" s="60">
        <v>4705995</v>
      </c>
      <c r="O28" s="60">
        <v>155864</v>
      </c>
      <c r="P28" s="60">
        <v>6117796</v>
      </c>
      <c r="Q28" s="60">
        <v>10979655</v>
      </c>
      <c r="R28" s="60">
        <v>0</v>
      </c>
      <c r="S28" s="60">
        <v>0</v>
      </c>
      <c r="T28" s="60">
        <v>0</v>
      </c>
      <c r="U28" s="60">
        <v>0</v>
      </c>
      <c r="V28" s="60">
        <v>20441770</v>
      </c>
      <c r="W28" s="60">
        <v>17850750</v>
      </c>
      <c r="X28" s="60">
        <v>2591020</v>
      </c>
      <c r="Y28" s="61">
        <v>14.51</v>
      </c>
      <c r="Z28" s="62">
        <v>23801000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3249000</v>
      </c>
      <c r="E31" s="60">
        <v>3249000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606720</v>
      </c>
      <c r="Q31" s="60">
        <v>606720</v>
      </c>
      <c r="R31" s="60">
        <v>0</v>
      </c>
      <c r="S31" s="60">
        <v>0</v>
      </c>
      <c r="T31" s="60">
        <v>0</v>
      </c>
      <c r="U31" s="60">
        <v>0</v>
      </c>
      <c r="V31" s="60">
        <v>606720</v>
      </c>
      <c r="W31" s="60">
        <v>2436750</v>
      </c>
      <c r="X31" s="60">
        <v>-1830030</v>
      </c>
      <c r="Y31" s="61">
        <v>-75.1</v>
      </c>
      <c r="Z31" s="62">
        <v>3249000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27050000</v>
      </c>
      <c r="E32" s="100">
        <f t="shared" si="5"/>
        <v>27050000</v>
      </c>
      <c r="F32" s="100">
        <f t="shared" si="5"/>
        <v>0</v>
      </c>
      <c r="G32" s="100">
        <f t="shared" si="5"/>
        <v>0</v>
      </c>
      <c r="H32" s="100">
        <f t="shared" si="5"/>
        <v>3999350</v>
      </c>
      <c r="I32" s="100">
        <f t="shared" si="5"/>
        <v>3999350</v>
      </c>
      <c r="J32" s="100">
        <f t="shared" si="5"/>
        <v>526490</v>
      </c>
      <c r="K32" s="100">
        <f t="shared" si="5"/>
        <v>230280</v>
      </c>
      <c r="L32" s="100">
        <f t="shared" si="5"/>
        <v>4705995</v>
      </c>
      <c r="M32" s="100">
        <f t="shared" si="5"/>
        <v>5462765</v>
      </c>
      <c r="N32" s="100">
        <f t="shared" si="5"/>
        <v>4705995</v>
      </c>
      <c r="O32" s="100">
        <f t="shared" si="5"/>
        <v>155864</v>
      </c>
      <c r="P32" s="100">
        <f t="shared" si="5"/>
        <v>6724516</v>
      </c>
      <c r="Q32" s="100">
        <f t="shared" si="5"/>
        <v>11586375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21048490</v>
      </c>
      <c r="W32" s="100">
        <f t="shared" si="5"/>
        <v>20287500</v>
      </c>
      <c r="X32" s="100">
        <f t="shared" si="5"/>
        <v>760990</v>
      </c>
      <c r="Y32" s="101">
        <f>+IF(W32&lt;&gt;0,(X32/W32)*100,0)</f>
        <v>3.7510289587184227</v>
      </c>
      <c r="Z32" s="102">
        <f t="shared" si="5"/>
        <v>27050000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36046487</v>
      </c>
      <c r="E35" s="60">
        <v>36046487</v>
      </c>
      <c r="F35" s="60">
        <v>0</v>
      </c>
      <c r="G35" s="60">
        <v>32618047</v>
      </c>
      <c r="H35" s="60">
        <v>58444003</v>
      </c>
      <c r="I35" s="60">
        <v>58444003</v>
      </c>
      <c r="J35" s="60">
        <v>54539038</v>
      </c>
      <c r="K35" s="60">
        <v>66583018</v>
      </c>
      <c r="L35" s="60">
        <v>71565151</v>
      </c>
      <c r="M35" s="60">
        <v>71565151</v>
      </c>
      <c r="N35" s="60">
        <v>71565151</v>
      </c>
      <c r="O35" s="60">
        <v>46900033</v>
      </c>
      <c r="P35" s="60">
        <v>46900033</v>
      </c>
      <c r="Q35" s="60">
        <v>46900033</v>
      </c>
      <c r="R35" s="60">
        <v>0</v>
      </c>
      <c r="S35" s="60">
        <v>0</v>
      </c>
      <c r="T35" s="60">
        <v>0</v>
      </c>
      <c r="U35" s="60">
        <v>0</v>
      </c>
      <c r="V35" s="60">
        <v>46900033</v>
      </c>
      <c r="W35" s="60">
        <v>27034865</v>
      </c>
      <c r="X35" s="60">
        <v>19865168</v>
      </c>
      <c r="Y35" s="61">
        <v>73.48</v>
      </c>
      <c r="Z35" s="62">
        <v>36046487</v>
      </c>
    </row>
    <row r="36" spans="1:26" ht="12.75">
      <c r="A36" s="58" t="s">
        <v>57</v>
      </c>
      <c r="B36" s="19">
        <v>0</v>
      </c>
      <c r="C36" s="19">
        <v>0</v>
      </c>
      <c r="D36" s="59">
        <v>319535580</v>
      </c>
      <c r="E36" s="60">
        <v>319535580</v>
      </c>
      <c r="F36" s="60">
        <v>0</v>
      </c>
      <c r="G36" s="60">
        <v>207854015</v>
      </c>
      <c r="H36" s="60">
        <v>214710221</v>
      </c>
      <c r="I36" s="60">
        <v>214710221</v>
      </c>
      <c r="J36" s="60">
        <v>215196802</v>
      </c>
      <c r="K36" s="60">
        <v>219478887</v>
      </c>
      <c r="L36" s="60">
        <v>205954584</v>
      </c>
      <c r="M36" s="60">
        <v>205954584</v>
      </c>
      <c r="N36" s="60">
        <v>205954584</v>
      </c>
      <c r="O36" s="60">
        <v>226850616</v>
      </c>
      <c r="P36" s="60">
        <v>226850616</v>
      </c>
      <c r="Q36" s="60">
        <v>226850616</v>
      </c>
      <c r="R36" s="60">
        <v>0</v>
      </c>
      <c r="S36" s="60">
        <v>0</v>
      </c>
      <c r="T36" s="60">
        <v>0</v>
      </c>
      <c r="U36" s="60">
        <v>0</v>
      </c>
      <c r="V36" s="60">
        <v>226850616</v>
      </c>
      <c r="W36" s="60">
        <v>239651685</v>
      </c>
      <c r="X36" s="60">
        <v>-12801069</v>
      </c>
      <c r="Y36" s="61">
        <v>-5.34</v>
      </c>
      <c r="Z36" s="62">
        <v>319535580</v>
      </c>
    </row>
    <row r="37" spans="1:26" ht="12.75">
      <c r="A37" s="58" t="s">
        <v>58</v>
      </c>
      <c r="B37" s="19">
        <v>0</v>
      </c>
      <c r="C37" s="19">
        <v>0</v>
      </c>
      <c r="D37" s="59">
        <v>11860000</v>
      </c>
      <c r="E37" s="60">
        <v>11860000</v>
      </c>
      <c r="F37" s="60">
        <v>0</v>
      </c>
      <c r="G37" s="60">
        <v>50176627</v>
      </c>
      <c r="H37" s="60">
        <v>44188836</v>
      </c>
      <c r="I37" s="60">
        <v>44188836</v>
      </c>
      <c r="J37" s="60">
        <v>42430680</v>
      </c>
      <c r="K37" s="60">
        <v>40169032</v>
      </c>
      <c r="L37" s="60">
        <v>31626862</v>
      </c>
      <c r="M37" s="60">
        <v>31626862</v>
      </c>
      <c r="N37" s="60">
        <v>31626862</v>
      </c>
      <c r="O37" s="60">
        <v>70179179</v>
      </c>
      <c r="P37" s="60">
        <v>70179179</v>
      </c>
      <c r="Q37" s="60">
        <v>70179179</v>
      </c>
      <c r="R37" s="60">
        <v>0</v>
      </c>
      <c r="S37" s="60">
        <v>0</v>
      </c>
      <c r="T37" s="60">
        <v>0</v>
      </c>
      <c r="U37" s="60">
        <v>0</v>
      </c>
      <c r="V37" s="60">
        <v>70179179</v>
      </c>
      <c r="W37" s="60">
        <v>8895000</v>
      </c>
      <c r="X37" s="60">
        <v>61284179</v>
      </c>
      <c r="Y37" s="61">
        <v>688.97</v>
      </c>
      <c r="Z37" s="62">
        <v>11860000</v>
      </c>
    </row>
    <row r="38" spans="1:26" ht="12.75">
      <c r="A38" s="58" t="s">
        <v>59</v>
      </c>
      <c r="B38" s="19">
        <v>0</v>
      </c>
      <c r="C38" s="19">
        <v>0</v>
      </c>
      <c r="D38" s="59">
        <v>5500000</v>
      </c>
      <c r="E38" s="60">
        <v>5500000</v>
      </c>
      <c r="F38" s="60">
        <v>0</v>
      </c>
      <c r="G38" s="60">
        <v>17006</v>
      </c>
      <c r="H38" s="60">
        <v>17006</v>
      </c>
      <c r="I38" s="60">
        <v>17006</v>
      </c>
      <c r="J38" s="60">
        <v>17006</v>
      </c>
      <c r="K38" s="60">
        <v>17006</v>
      </c>
      <c r="L38" s="60">
        <v>17006</v>
      </c>
      <c r="M38" s="60">
        <v>17006</v>
      </c>
      <c r="N38" s="60">
        <v>17006</v>
      </c>
      <c r="O38" s="60">
        <v>17006</v>
      </c>
      <c r="P38" s="60">
        <v>17006</v>
      </c>
      <c r="Q38" s="60">
        <v>17006</v>
      </c>
      <c r="R38" s="60">
        <v>0</v>
      </c>
      <c r="S38" s="60">
        <v>0</v>
      </c>
      <c r="T38" s="60">
        <v>0</v>
      </c>
      <c r="U38" s="60">
        <v>0</v>
      </c>
      <c r="V38" s="60">
        <v>17006</v>
      </c>
      <c r="W38" s="60">
        <v>4125000</v>
      </c>
      <c r="X38" s="60">
        <v>-4107994</v>
      </c>
      <c r="Y38" s="61">
        <v>-99.59</v>
      </c>
      <c r="Z38" s="62">
        <v>5500000</v>
      </c>
    </row>
    <row r="39" spans="1:26" ht="12.75">
      <c r="A39" s="58" t="s">
        <v>60</v>
      </c>
      <c r="B39" s="19">
        <v>0</v>
      </c>
      <c r="C39" s="19">
        <v>0</v>
      </c>
      <c r="D39" s="59">
        <v>338222067</v>
      </c>
      <c r="E39" s="60">
        <v>338222067</v>
      </c>
      <c r="F39" s="60">
        <v>0</v>
      </c>
      <c r="G39" s="60">
        <v>190278429</v>
      </c>
      <c r="H39" s="60">
        <v>228948382</v>
      </c>
      <c r="I39" s="60">
        <v>228948382</v>
      </c>
      <c r="J39" s="60">
        <v>227288154</v>
      </c>
      <c r="K39" s="60">
        <v>245875867</v>
      </c>
      <c r="L39" s="60">
        <v>245875867</v>
      </c>
      <c r="M39" s="60">
        <v>245875867</v>
      </c>
      <c r="N39" s="60">
        <v>245875867</v>
      </c>
      <c r="O39" s="60">
        <v>203554464</v>
      </c>
      <c r="P39" s="60">
        <v>203554464</v>
      </c>
      <c r="Q39" s="60">
        <v>203554464</v>
      </c>
      <c r="R39" s="60">
        <v>0</v>
      </c>
      <c r="S39" s="60">
        <v>0</v>
      </c>
      <c r="T39" s="60">
        <v>0</v>
      </c>
      <c r="U39" s="60">
        <v>0</v>
      </c>
      <c r="V39" s="60">
        <v>203554464</v>
      </c>
      <c r="W39" s="60">
        <v>253666550</v>
      </c>
      <c r="X39" s="60">
        <v>-50112086</v>
      </c>
      <c r="Y39" s="61">
        <v>-19.76</v>
      </c>
      <c r="Z39" s="62">
        <v>338222067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34673889</v>
      </c>
      <c r="E42" s="60">
        <v>34673889</v>
      </c>
      <c r="F42" s="60">
        <v>5797306</v>
      </c>
      <c r="G42" s="60">
        <v>18247260</v>
      </c>
      <c r="H42" s="60">
        <v>25931</v>
      </c>
      <c r="I42" s="60">
        <v>24070497</v>
      </c>
      <c r="J42" s="60">
        <v>-9084076</v>
      </c>
      <c r="K42" s="60">
        <v>-4191146</v>
      </c>
      <c r="L42" s="60">
        <v>15671317</v>
      </c>
      <c r="M42" s="60">
        <v>2396095</v>
      </c>
      <c r="N42" s="60">
        <v>-5939869</v>
      </c>
      <c r="O42" s="60">
        <v>-5341257</v>
      </c>
      <c r="P42" s="60">
        <v>18682729</v>
      </c>
      <c r="Q42" s="60">
        <v>7401603</v>
      </c>
      <c r="R42" s="60">
        <v>0</v>
      </c>
      <c r="S42" s="60">
        <v>0</v>
      </c>
      <c r="T42" s="60">
        <v>0</v>
      </c>
      <c r="U42" s="60">
        <v>0</v>
      </c>
      <c r="V42" s="60">
        <v>33868195</v>
      </c>
      <c r="W42" s="60">
        <v>59795139</v>
      </c>
      <c r="X42" s="60">
        <v>-25926944</v>
      </c>
      <c r="Y42" s="61">
        <v>-43.36</v>
      </c>
      <c r="Z42" s="62">
        <v>34673889</v>
      </c>
    </row>
    <row r="43" spans="1:26" ht="12.75">
      <c r="A43" s="58" t="s">
        <v>63</v>
      </c>
      <c r="B43" s="19">
        <v>0</v>
      </c>
      <c r="C43" s="19">
        <v>0</v>
      </c>
      <c r="D43" s="59">
        <v>-23800000</v>
      </c>
      <c r="E43" s="60">
        <v>-23800000</v>
      </c>
      <c r="F43" s="60">
        <v>-3590316</v>
      </c>
      <c r="G43" s="60">
        <v>0</v>
      </c>
      <c r="H43" s="60">
        <v>-3999350</v>
      </c>
      <c r="I43" s="60">
        <v>-7589666</v>
      </c>
      <c r="J43" s="60">
        <v>-526489</v>
      </c>
      <c r="K43" s="60">
        <v>-230280</v>
      </c>
      <c r="L43" s="60">
        <v>-4931173</v>
      </c>
      <c r="M43" s="60">
        <v>-5687942</v>
      </c>
      <c r="N43" s="60">
        <v>-2870325</v>
      </c>
      <c r="O43" s="60">
        <v>-155863</v>
      </c>
      <c r="P43" s="60">
        <v>-6117796</v>
      </c>
      <c r="Q43" s="60">
        <v>-9143984</v>
      </c>
      <c r="R43" s="60">
        <v>0</v>
      </c>
      <c r="S43" s="60">
        <v>0</v>
      </c>
      <c r="T43" s="60">
        <v>0</v>
      </c>
      <c r="U43" s="60">
        <v>0</v>
      </c>
      <c r="V43" s="60">
        <v>-22421592</v>
      </c>
      <c r="W43" s="60">
        <v>-17849997</v>
      </c>
      <c r="X43" s="60">
        <v>-4571595</v>
      </c>
      <c r="Y43" s="61">
        <v>25.61</v>
      </c>
      <c r="Z43" s="62">
        <v>-23800000</v>
      </c>
    </row>
    <row r="44" spans="1:26" ht="12.75">
      <c r="A44" s="58" t="s">
        <v>64</v>
      </c>
      <c r="B44" s="19">
        <v>0</v>
      </c>
      <c r="C44" s="19">
        <v>0</v>
      </c>
      <c r="D44" s="59">
        <v>-783476</v>
      </c>
      <c r="E44" s="60">
        <v>-783476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-587250</v>
      </c>
      <c r="X44" s="60">
        <v>587250</v>
      </c>
      <c r="Y44" s="61">
        <v>-100</v>
      </c>
      <c r="Z44" s="62">
        <v>-783476</v>
      </c>
    </row>
    <row r="45" spans="1:26" ht="12.75">
      <c r="A45" s="70" t="s">
        <v>65</v>
      </c>
      <c r="B45" s="22">
        <v>0</v>
      </c>
      <c r="C45" s="22">
        <v>0</v>
      </c>
      <c r="D45" s="99">
        <v>10090413</v>
      </c>
      <c r="E45" s="100">
        <v>10090413</v>
      </c>
      <c r="F45" s="100">
        <v>6922437</v>
      </c>
      <c r="G45" s="100">
        <v>25169697</v>
      </c>
      <c r="H45" s="100">
        <v>21196278</v>
      </c>
      <c r="I45" s="100">
        <v>21196278</v>
      </c>
      <c r="J45" s="100">
        <v>11585713</v>
      </c>
      <c r="K45" s="100">
        <v>7164287</v>
      </c>
      <c r="L45" s="100">
        <v>17904431</v>
      </c>
      <c r="M45" s="100">
        <v>17904431</v>
      </c>
      <c r="N45" s="100">
        <v>9094237</v>
      </c>
      <c r="O45" s="100">
        <v>3597117</v>
      </c>
      <c r="P45" s="100">
        <v>16162050</v>
      </c>
      <c r="Q45" s="100">
        <v>16162050</v>
      </c>
      <c r="R45" s="100">
        <v>0</v>
      </c>
      <c r="S45" s="100">
        <v>0</v>
      </c>
      <c r="T45" s="100">
        <v>0</v>
      </c>
      <c r="U45" s="100">
        <v>0</v>
      </c>
      <c r="V45" s="100">
        <v>16162050</v>
      </c>
      <c r="W45" s="100">
        <v>41357892</v>
      </c>
      <c r="X45" s="100">
        <v>-25195842</v>
      </c>
      <c r="Y45" s="101">
        <v>-60.92</v>
      </c>
      <c r="Z45" s="102">
        <v>10090413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691961</v>
      </c>
      <c r="C49" s="52">
        <v>0</v>
      </c>
      <c r="D49" s="129">
        <v>651662</v>
      </c>
      <c r="E49" s="54">
        <v>638213</v>
      </c>
      <c r="F49" s="54">
        <v>0</v>
      </c>
      <c r="G49" s="54">
        <v>0</v>
      </c>
      <c r="H49" s="54">
        <v>0</v>
      </c>
      <c r="I49" s="54">
        <v>610064</v>
      </c>
      <c r="J49" s="54">
        <v>0</v>
      </c>
      <c r="K49" s="54">
        <v>0</v>
      </c>
      <c r="L49" s="54">
        <v>0</v>
      </c>
      <c r="M49" s="54">
        <v>234149</v>
      </c>
      <c r="N49" s="54">
        <v>0</v>
      </c>
      <c r="O49" s="54">
        <v>0</v>
      </c>
      <c r="P49" s="54">
        <v>0</v>
      </c>
      <c r="Q49" s="54">
        <v>514267</v>
      </c>
      <c r="R49" s="54">
        <v>0</v>
      </c>
      <c r="S49" s="54">
        <v>0</v>
      </c>
      <c r="T49" s="54">
        <v>0</v>
      </c>
      <c r="U49" s="54">
        <v>0</v>
      </c>
      <c r="V49" s="54">
        <v>26559678</v>
      </c>
      <c r="W49" s="54">
        <v>0</v>
      </c>
      <c r="X49" s="54">
        <v>29899994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1213263</v>
      </c>
      <c r="C51" s="52">
        <v>0</v>
      </c>
      <c r="D51" s="129">
        <v>1394483</v>
      </c>
      <c r="E51" s="54">
        <v>-158607</v>
      </c>
      <c r="F51" s="54">
        <v>0</v>
      </c>
      <c r="G51" s="54">
        <v>0</v>
      </c>
      <c r="H51" s="54">
        <v>0</v>
      </c>
      <c r="I51" s="54">
        <v>-4378</v>
      </c>
      <c r="J51" s="54">
        <v>0</v>
      </c>
      <c r="K51" s="54">
        <v>0</v>
      </c>
      <c r="L51" s="54">
        <v>0</v>
      </c>
      <c r="M51" s="54">
        <v>528701</v>
      </c>
      <c r="N51" s="54">
        <v>0</v>
      </c>
      <c r="O51" s="54">
        <v>0</v>
      </c>
      <c r="P51" s="54">
        <v>0</v>
      </c>
      <c r="Q51" s="54">
        <v>-615364</v>
      </c>
      <c r="R51" s="54">
        <v>0</v>
      </c>
      <c r="S51" s="54">
        <v>0</v>
      </c>
      <c r="T51" s="54">
        <v>0</v>
      </c>
      <c r="U51" s="54">
        <v>0</v>
      </c>
      <c r="V51" s="54">
        <v>186768</v>
      </c>
      <c r="W51" s="54">
        <v>0</v>
      </c>
      <c r="X51" s="54">
        <v>2544866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63.54118702784065</v>
      </c>
      <c r="E58" s="7">
        <f t="shared" si="6"/>
        <v>63.54118702784065</v>
      </c>
      <c r="F58" s="7">
        <f t="shared" si="6"/>
        <v>0</v>
      </c>
      <c r="G58" s="7">
        <f t="shared" si="6"/>
        <v>37.784325622947115</v>
      </c>
      <c r="H58" s="7">
        <f t="shared" si="6"/>
        <v>39.54512741522839</v>
      </c>
      <c r="I58" s="7">
        <f t="shared" si="6"/>
        <v>38.673631204557715</v>
      </c>
      <c r="J58" s="7">
        <f t="shared" si="6"/>
        <v>31.119521179463483</v>
      </c>
      <c r="K58" s="7">
        <f t="shared" si="6"/>
        <v>148.62628942805443</v>
      </c>
      <c r="L58" s="7">
        <f t="shared" si="6"/>
        <v>25.731435262217296</v>
      </c>
      <c r="M58" s="7">
        <f t="shared" si="6"/>
        <v>71.63082697763463</v>
      </c>
      <c r="N58" s="7">
        <f t="shared" si="6"/>
        <v>34.34782303377831</v>
      </c>
      <c r="O58" s="7">
        <f t="shared" si="6"/>
        <v>95.81620831301069</v>
      </c>
      <c r="P58" s="7">
        <f t="shared" si="6"/>
        <v>98.77836784486806</v>
      </c>
      <c r="Q58" s="7">
        <f t="shared" si="6"/>
        <v>74.52851925564552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64.49506390299001</v>
      </c>
      <c r="W58" s="7">
        <f t="shared" si="6"/>
        <v>63.54126651305316</v>
      </c>
      <c r="X58" s="7">
        <f t="shared" si="6"/>
        <v>0</v>
      </c>
      <c r="Y58" s="7">
        <f t="shared" si="6"/>
        <v>0</v>
      </c>
      <c r="Z58" s="8">
        <f t="shared" si="6"/>
        <v>63.54118702784065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70.31629438286276</v>
      </c>
      <c r="E59" s="10">
        <f t="shared" si="7"/>
        <v>70.31629438286276</v>
      </c>
      <c r="F59" s="10">
        <f t="shared" si="7"/>
        <v>0</v>
      </c>
      <c r="G59" s="10">
        <f t="shared" si="7"/>
        <v>42.3912298356691</v>
      </c>
      <c r="H59" s="10">
        <f t="shared" si="7"/>
        <v>44.647523519911374</v>
      </c>
      <c r="I59" s="10">
        <f t="shared" si="7"/>
        <v>43.51937667779024</v>
      </c>
      <c r="J59" s="10">
        <f t="shared" si="7"/>
        <v>34.85745466710174</v>
      </c>
      <c r="K59" s="10">
        <f t="shared" si="7"/>
        <v>171.62652642728264</v>
      </c>
      <c r="L59" s="10">
        <f t="shared" si="7"/>
        <v>23.38891970173168</v>
      </c>
      <c r="M59" s="10">
        <f t="shared" si="7"/>
        <v>78.1034965700774</v>
      </c>
      <c r="N59" s="10">
        <f t="shared" si="7"/>
        <v>38.66642016392433</v>
      </c>
      <c r="O59" s="10">
        <f t="shared" si="7"/>
        <v>110.00488136634381</v>
      </c>
      <c r="P59" s="10">
        <f t="shared" si="7"/>
        <v>100.52940886105108</v>
      </c>
      <c r="Q59" s="10">
        <f t="shared" si="7"/>
        <v>81.46207991513499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71.0613298025668</v>
      </c>
      <c r="W59" s="10">
        <f t="shared" si="7"/>
        <v>70.31520639404195</v>
      </c>
      <c r="X59" s="10">
        <f t="shared" si="7"/>
        <v>0</v>
      </c>
      <c r="Y59" s="10">
        <f t="shared" si="7"/>
        <v>0</v>
      </c>
      <c r="Z59" s="11">
        <f t="shared" si="7"/>
        <v>70.31629438286276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73.4897292830885</v>
      </c>
      <c r="E60" s="13">
        <f t="shared" si="7"/>
        <v>73.4897292830885</v>
      </c>
      <c r="F60" s="13">
        <f t="shared" si="7"/>
        <v>0</v>
      </c>
      <c r="G60" s="13">
        <f t="shared" si="7"/>
        <v>18.23920436978254</v>
      </c>
      <c r="H60" s="13">
        <f t="shared" si="7"/>
        <v>22.41961249098217</v>
      </c>
      <c r="I60" s="13">
        <f t="shared" si="7"/>
        <v>20.329408430382358</v>
      </c>
      <c r="J60" s="13">
        <f t="shared" si="7"/>
        <v>14.93996702050912</v>
      </c>
      <c r="K60" s="13">
        <f t="shared" si="7"/>
        <v>16.601550981895382</v>
      </c>
      <c r="L60" s="13">
        <f t="shared" si="7"/>
        <v>0</v>
      </c>
      <c r="M60" s="13">
        <f t="shared" si="7"/>
        <v>22.248233094079144</v>
      </c>
      <c r="N60" s="13">
        <f t="shared" si="7"/>
        <v>18.53729509521808</v>
      </c>
      <c r="O60" s="13">
        <f t="shared" si="7"/>
        <v>29.849029899156694</v>
      </c>
      <c r="P60" s="13">
        <f t="shared" si="7"/>
        <v>99.99631420652238</v>
      </c>
      <c r="Q60" s="13">
        <f t="shared" si="7"/>
        <v>48.08231816826581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32.37949417777851</v>
      </c>
      <c r="W60" s="13">
        <f t="shared" si="7"/>
        <v>73.49934775413251</v>
      </c>
      <c r="X60" s="13">
        <f t="shared" si="7"/>
        <v>0</v>
      </c>
      <c r="Y60" s="13">
        <f t="shared" si="7"/>
        <v>0</v>
      </c>
      <c r="Z60" s="14">
        <f t="shared" si="7"/>
        <v>73.4897292830885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73.4897292830885</v>
      </c>
      <c r="E64" s="13">
        <f t="shared" si="7"/>
        <v>73.4897292830885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16.601550981895382</v>
      </c>
      <c r="L64" s="13">
        <f t="shared" si="7"/>
        <v>0</v>
      </c>
      <c r="M64" s="13">
        <f t="shared" si="7"/>
        <v>47.70964793300701</v>
      </c>
      <c r="N64" s="13">
        <f t="shared" si="7"/>
        <v>18.53729509521808</v>
      </c>
      <c r="O64" s="13">
        <f t="shared" si="7"/>
        <v>29.849029899156694</v>
      </c>
      <c r="P64" s="13">
        <f t="shared" si="7"/>
        <v>99.99631420652238</v>
      </c>
      <c r="Q64" s="13">
        <f t="shared" si="7"/>
        <v>48.08231816826581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59.23171294111782</v>
      </c>
      <c r="W64" s="13">
        <f t="shared" si="7"/>
        <v>73.49934775413251</v>
      </c>
      <c r="X64" s="13">
        <f t="shared" si="7"/>
        <v>0</v>
      </c>
      <c r="Y64" s="13">
        <f t="shared" si="7"/>
        <v>0</v>
      </c>
      <c r="Z64" s="14">
        <f t="shared" si="7"/>
        <v>73.4897292830885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17587018</v>
      </c>
      <c r="E67" s="26">
        <v>17587018</v>
      </c>
      <c r="F67" s="26"/>
      <c r="G67" s="26">
        <v>893254</v>
      </c>
      <c r="H67" s="26">
        <v>911508</v>
      </c>
      <c r="I67" s="26">
        <v>1804762</v>
      </c>
      <c r="J67" s="26">
        <v>891524</v>
      </c>
      <c r="K67" s="26">
        <v>952748</v>
      </c>
      <c r="L67" s="26">
        <v>811350</v>
      </c>
      <c r="M67" s="26">
        <v>2655622</v>
      </c>
      <c r="N67" s="26">
        <v>996823</v>
      </c>
      <c r="O67" s="26">
        <v>879561</v>
      </c>
      <c r="P67" s="26">
        <v>879561</v>
      </c>
      <c r="Q67" s="26">
        <v>2755945</v>
      </c>
      <c r="R67" s="26"/>
      <c r="S67" s="26"/>
      <c r="T67" s="26"/>
      <c r="U67" s="26"/>
      <c r="V67" s="26">
        <v>7216329</v>
      </c>
      <c r="W67" s="26">
        <v>13190247</v>
      </c>
      <c r="X67" s="26"/>
      <c r="Y67" s="25"/>
      <c r="Z67" s="27">
        <v>17587018</v>
      </c>
    </row>
    <row r="68" spans="1:26" ht="12.75" hidden="1">
      <c r="A68" s="37" t="s">
        <v>31</v>
      </c>
      <c r="B68" s="19"/>
      <c r="C68" s="19"/>
      <c r="D68" s="20">
        <v>13959780</v>
      </c>
      <c r="E68" s="21">
        <v>13959780</v>
      </c>
      <c r="F68" s="21"/>
      <c r="G68" s="21">
        <v>729382</v>
      </c>
      <c r="H68" s="21">
        <v>729382</v>
      </c>
      <c r="I68" s="21">
        <v>1458764</v>
      </c>
      <c r="J68" s="21">
        <v>729382</v>
      </c>
      <c r="K68" s="21">
        <v>811945</v>
      </c>
      <c r="L68" s="21">
        <v>811350</v>
      </c>
      <c r="M68" s="21">
        <v>2352677</v>
      </c>
      <c r="N68" s="21">
        <v>811350</v>
      </c>
      <c r="O68" s="21">
        <v>729304</v>
      </c>
      <c r="P68" s="21">
        <v>729304</v>
      </c>
      <c r="Q68" s="21">
        <v>2269958</v>
      </c>
      <c r="R68" s="21"/>
      <c r="S68" s="21"/>
      <c r="T68" s="21"/>
      <c r="U68" s="21"/>
      <c r="V68" s="21">
        <v>6081399</v>
      </c>
      <c r="W68" s="21">
        <v>10469997</v>
      </c>
      <c r="X68" s="21"/>
      <c r="Y68" s="20"/>
      <c r="Z68" s="23">
        <v>13959780</v>
      </c>
    </row>
    <row r="69" spans="1:26" ht="12.75" hidden="1">
      <c r="A69" s="38" t="s">
        <v>32</v>
      </c>
      <c r="B69" s="19"/>
      <c r="C69" s="19"/>
      <c r="D69" s="20">
        <v>1849238</v>
      </c>
      <c r="E69" s="21">
        <v>1849238</v>
      </c>
      <c r="F69" s="21"/>
      <c r="G69" s="21">
        <v>155248</v>
      </c>
      <c r="H69" s="21">
        <v>155248</v>
      </c>
      <c r="I69" s="21">
        <v>310496</v>
      </c>
      <c r="J69" s="21">
        <v>155248</v>
      </c>
      <c r="K69" s="21">
        <v>135656</v>
      </c>
      <c r="L69" s="21"/>
      <c r="M69" s="21">
        <v>290904</v>
      </c>
      <c r="N69" s="21">
        <v>154645</v>
      </c>
      <c r="O69" s="21">
        <v>135656</v>
      </c>
      <c r="P69" s="21">
        <v>135656</v>
      </c>
      <c r="Q69" s="21">
        <v>425957</v>
      </c>
      <c r="R69" s="21"/>
      <c r="S69" s="21"/>
      <c r="T69" s="21"/>
      <c r="U69" s="21"/>
      <c r="V69" s="21">
        <v>1027357</v>
      </c>
      <c r="W69" s="21">
        <v>1386747</v>
      </c>
      <c r="X69" s="21"/>
      <c r="Y69" s="20"/>
      <c r="Z69" s="23">
        <v>1849238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1849238</v>
      </c>
      <c r="E73" s="21">
        <v>1849238</v>
      </c>
      <c r="F73" s="21"/>
      <c r="G73" s="21"/>
      <c r="H73" s="21"/>
      <c r="I73" s="21"/>
      <c r="J73" s="21"/>
      <c r="K73" s="21">
        <v>135656</v>
      </c>
      <c r="L73" s="21"/>
      <c r="M73" s="21">
        <v>135656</v>
      </c>
      <c r="N73" s="21">
        <v>154645</v>
      </c>
      <c r="O73" s="21">
        <v>135656</v>
      </c>
      <c r="P73" s="21">
        <v>135656</v>
      </c>
      <c r="Q73" s="21">
        <v>425957</v>
      </c>
      <c r="R73" s="21"/>
      <c r="S73" s="21"/>
      <c r="T73" s="21"/>
      <c r="U73" s="21"/>
      <c r="V73" s="21">
        <v>561613</v>
      </c>
      <c r="W73" s="21">
        <v>1386747</v>
      </c>
      <c r="X73" s="21"/>
      <c r="Y73" s="20"/>
      <c r="Z73" s="23">
        <v>1849238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155248</v>
      </c>
      <c r="H74" s="21">
        <v>155248</v>
      </c>
      <c r="I74" s="21">
        <v>310496</v>
      </c>
      <c r="J74" s="21">
        <v>155248</v>
      </c>
      <c r="K74" s="21"/>
      <c r="L74" s="21"/>
      <c r="M74" s="21">
        <v>155248</v>
      </c>
      <c r="N74" s="21"/>
      <c r="O74" s="21"/>
      <c r="P74" s="21"/>
      <c r="Q74" s="21"/>
      <c r="R74" s="21"/>
      <c r="S74" s="21"/>
      <c r="T74" s="21"/>
      <c r="U74" s="21"/>
      <c r="V74" s="21">
        <v>465744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1778000</v>
      </c>
      <c r="E75" s="30">
        <v>1778000</v>
      </c>
      <c r="F75" s="30"/>
      <c r="G75" s="30">
        <v>8624</v>
      </c>
      <c r="H75" s="30">
        <v>26878</v>
      </c>
      <c r="I75" s="30">
        <v>35502</v>
      </c>
      <c r="J75" s="30">
        <v>6894</v>
      </c>
      <c r="K75" s="30">
        <v>5147</v>
      </c>
      <c r="L75" s="30"/>
      <c r="M75" s="30">
        <v>12041</v>
      </c>
      <c r="N75" s="30">
        <v>30828</v>
      </c>
      <c r="O75" s="30">
        <v>14601</v>
      </c>
      <c r="P75" s="30">
        <v>14601</v>
      </c>
      <c r="Q75" s="30">
        <v>60030</v>
      </c>
      <c r="R75" s="30"/>
      <c r="S75" s="30"/>
      <c r="T75" s="30"/>
      <c r="U75" s="30"/>
      <c r="V75" s="30">
        <v>107573</v>
      </c>
      <c r="W75" s="30">
        <v>1333503</v>
      </c>
      <c r="X75" s="30"/>
      <c r="Y75" s="29"/>
      <c r="Z75" s="31">
        <v>1778000</v>
      </c>
    </row>
    <row r="76" spans="1:26" ht="12.75" hidden="1">
      <c r="A76" s="42" t="s">
        <v>287</v>
      </c>
      <c r="B76" s="32"/>
      <c r="C76" s="32"/>
      <c r="D76" s="33">
        <v>11175000</v>
      </c>
      <c r="E76" s="34">
        <v>11175000</v>
      </c>
      <c r="F76" s="34"/>
      <c r="G76" s="34">
        <v>337510</v>
      </c>
      <c r="H76" s="34">
        <v>360457</v>
      </c>
      <c r="I76" s="34">
        <v>697967</v>
      </c>
      <c r="J76" s="34">
        <v>277438</v>
      </c>
      <c r="K76" s="34">
        <v>1416034</v>
      </c>
      <c r="L76" s="34">
        <v>208772</v>
      </c>
      <c r="M76" s="34">
        <v>1902244</v>
      </c>
      <c r="N76" s="34">
        <v>342387</v>
      </c>
      <c r="O76" s="34">
        <v>842762</v>
      </c>
      <c r="P76" s="34">
        <v>868816</v>
      </c>
      <c r="Q76" s="34">
        <v>2053965</v>
      </c>
      <c r="R76" s="34"/>
      <c r="S76" s="34"/>
      <c r="T76" s="34"/>
      <c r="U76" s="34"/>
      <c r="V76" s="34">
        <v>4654176</v>
      </c>
      <c r="W76" s="34">
        <v>8381250</v>
      </c>
      <c r="X76" s="34"/>
      <c r="Y76" s="33"/>
      <c r="Z76" s="35">
        <v>11175000</v>
      </c>
    </row>
    <row r="77" spans="1:26" ht="12.75" hidden="1">
      <c r="A77" s="37" t="s">
        <v>31</v>
      </c>
      <c r="B77" s="19"/>
      <c r="C77" s="19"/>
      <c r="D77" s="20">
        <v>9816000</v>
      </c>
      <c r="E77" s="21">
        <v>9816000</v>
      </c>
      <c r="F77" s="21"/>
      <c r="G77" s="21">
        <v>309194</v>
      </c>
      <c r="H77" s="21">
        <v>325651</v>
      </c>
      <c r="I77" s="21">
        <v>634845</v>
      </c>
      <c r="J77" s="21">
        <v>254244</v>
      </c>
      <c r="K77" s="21">
        <v>1393513</v>
      </c>
      <c r="L77" s="21">
        <v>189766</v>
      </c>
      <c r="M77" s="21">
        <v>1837523</v>
      </c>
      <c r="N77" s="21">
        <v>313720</v>
      </c>
      <c r="O77" s="21">
        <v>802270</v>
      </c>
      <c r="P77" s="21">
        <v>733165</v>
      </c>
      <c r="Q77" s="21">
        <v>1849155</v>
      </c>
      <c r="R77" s="21"/>
      <c r="S77" s="21"/>
      <c r="T77" s="21"/>
      <c r="U77" s="21"/>
      <c r="V77" s="21">
        <v>4321523</v>
      </c>
      <c r="W77" s="21">
        <v>7362000</v>
      </c>
      <c r="X77" s="21"/>
      <c r="Y77" s="20"/>
      <c r="Z77" s="23">
        <v>9816000</v>
      </c>
    </row>
    <row r="78" spans="1:26" ht="12.75" hidden="1">
      <c r="A78" s="38" t="s">
        <v>32</v>
      </c>
      <c r="B78" s="19"/>
      <c r="C78" s="19"/>
      <c r="D78" s="20">
        <v>1359000</v>
      </c>
      <c r="E78" s="21">
        <v>1359000</v>
      </c>
      <c r="F78" s="21"/>
      <c r="G78" s="21">
        <v>28316</v>
      </c>
      <c r="H78" s="21">
        <v>34806</v>
      </c>
      <c r="I78" s="21">
        <v>63122</v>
      </c>
      <c r="J78" s="21">
        <v>23194</v>
      </c>
      <c r="K78" s="21">
        <v>22521</v>
      </c>
      <c r="L78" s="21">
        <v>19006</v>
      </c>
      <c r="M78" s="21">
        <v>64721</v>
      </c>
      <c r="N78" s="21">
        <v>28667</v>
      </c>
      <c r="O78" s="21">
        <v>40492</v>
      </c>
      <c r="P78" s="21">
        <v>135651</v>
      </c>
      <c r="Q78" s="21">
        <v>204810</v>
      </c>
      <c r="R78" s="21"/>
      <c r="S78" s="21"/>
      <c r="T78" s="21"/>
      <c r="U78" s="21"/>
      <c r="V78" s="21">
        <v>332653</v>
      </c>
      <c r="W78" s="21">
        <v>1019250</v>
      </c>
      <c r="X78" s="21"/>
      <c r="Y78" s="20"/>
      <c r="Z78" s="23">
        <v>1359000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1359000</v>
      </c>
      <c r="E82" s="21">
        <v>1359000</v>
      </c>
      <c r="F82" s="21"/>
      <c r="G82" s="21">
        <v>28316</v>
      </c>
      <c r="H82" s="21">
        <v>34806</v>
      </c>
      <c r="I82" s="21">
        <v>63122</v>
      </c>
      <c r="J82" s="21">
        <v>23194</v>
      </c>
      <c r="K82" s="21">
        <v>22521</v>
      </c>
      <c r="L82" s="21">
        <v>19006</v>
      </c>
      <c r="M82" s="21">
        <v>64721</v>
      </c>
      <c r="N82" s="21">
        <v>28667</v>
      </c>
      <c r="O82" s="21">
        <v>40492</v>
      </c>
      <c r="P82" s="21">
        <v>135651</v>
      </c>
      <c r="Q82" s="21">
        <v>204810</v>
      </c>
      <c r="R82" s="21"/>
      <c r="S82" s="21"/>
      <c r="T82" s="21"/>
      <c r="U82" s="21"/>
      <c r="V82" s="21">
        <v>332653</v>
      </c>
      <c r="W82" s="21">
        <v>1019250</v>
      </c>
      <c r="X82" s="21"/>
      <c r="Y82" s="20"/>
      <c r="Z82" s="23">
        <v>1359000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2613000</v>
      </c>
      <c r="F5" s="358">
        <f t="shared" si="0"/>
        <v>2613000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1959750</v>
      </c>
      <c r="Y5" s="358">
        <f t="shared" si="0"/>
        <v>-1959750</v>
      </c>
      <c r="Z5" s="359">
        <f>+IF(X5&lt;&gt;0,+(Y5/X5)*100,0)</f>
        <v>-100</v>
      </c>
      <c r="AA5" s="360">
        <f>+AA6+AA8+AA11+AA13+AA15</f>
        <v>2613000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1800000</v>
      </c>
      <c r="F6" s="59">
        <f t="shared" si="1"/>
        <v>1800000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1350000</v>
      </c>
      <c r="Y6" s="59">
        <f t="shared" si="1"/>
        <v>-1350000</v>
      </c>
      <c r="Z6" s="61">
        <f>+IF(X6&lt;&gt;0,+(Y6/X6)*100,0)</f>
        <v>-100</v>
      </c>
      <c r="AA6" s="62">
        <f t="shared" si="1"/>
        <v>1800000</v>
      </c>
    </row>
    <row r="7" spans="1:27" ht="12.75">
      <c r="A7" s="291" t="s">
        <v>229</v>
      </c>
      <c r="B7" s="142"/>
      <c r="C7" s="60"/>
      <c r="D7" s="340"/>
      <c r="E7" s="60">
        <v>1800000</v>
      </c>
      <c r="F7" s="59">
        <v>1800000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1350000</v>
      </c>
      <c r="Y7" s="59">
        <v>-1350000</v>
      </c>
      <c r="Z7" s="61">
        <v>-100</v>
      </c>
      <c r="AA7" s="62">
        <v>1800000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225000</v>
      </c>
      <c r="Y8" s="59">
        <f t="shared" si="2"/>
        <v>-225000</v>
      </c>
      <c r="Z8" s="61">
        <f>+IF(X8&lt;&gt;0,+(Y8/X8)*100,0)</f>
        <v>-100</v>
      </c>
      <c r="AA8" s="62">
        <f>SUM(AA9:AA10)</f>
        <v>300000</v>
      </c>
    </row>
    <row r="9" spans="1:27" ht="12.75">
      <c r="A9" s="291" t="s">
        <v>230</v>
      </c>
      <c r="B9" s="142"/>
      <c r="C9" s="60"/>
      <c r="D9" s="340"/>
      <c r="E9" s="60">
        <v>300000</v>
      </c>
      <c r="F9" s="59">
        <v>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225000</v>
      </c>
      <c r="Y9" s="59">
        <v>-225000</v>
      </c>
      <c r="Z9" s="61">
        <v>-100</v>
      </c>
      <c r="AA9" s="62">
        <v>300000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513000</v>
      </c>
      <c r="F15" s="59">
        <f t="shared" si="5"/>
        <v>513000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384750</v>
      </c>
      <c r="Y15" s="59">
        <f t="shared" si="5"/>
        <v>-384750</v>
      </c>
      <c r="Z15" s="61">
        <f>+IF(X15&lt;&gt;0,+(Y15/X15)*100,0)</f>
        <v>-100</v>
      </c>
      <c r="AA15" s="62">
        <f>SUM(AA16:AA20)</f>
        <v>513000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513000</v>
      </c>
      <c r="F20" s="59">
        <v>513000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384750</v>
      </c>
      <c r="Y20" s="59">
        <v>-384750</v>
      </c>
      <c r="Z20" s="61">
        <v>-100</v>
      </c>
      <c r="AA20" s="62">
        <v>513000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1051000</v>
      </c>
      <c r="F22" s="345">
        <f t="shared" si="6"/>
        <v>1051000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788250</v>
      </c>
      <c r="Y22" s="345">
        <f t="shared" si="6"/>
        <v>-788250</v>
      </c>
      <c r="Z22" s="336">
        <f>+IF(X22&lt;&gt;0,+(Y22/X22)*100,0)</f>
        <v>-100</v>
      </c>
      <c r="AA22" s="350">
        <f>SUM(AA23:AA32)</f>
        <v>1051000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358000</v>
      </c>
      <c r="F25" s="59">
        <v>358000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268500</v>
      </c>
      <c r="Y25" s="59">
        <v>-268500</v>
      </c>
      <c r="Z25" s="61">
        <v>-100</v>
      </c>
      <c r="AA25" s="62">
        <v>358000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693000</v>
      </c>
      <c r="F32" s="59">
        <v>693000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519750</v>
      </c>
      <c r="Y32" s="59">
        <v>-519750</v>
      </c>
      <c r="Z32" s="61">
        <v>-100</v>
      </c>
      <c r="AA32" s="62">
        <v>693000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2025400</v>
      </c>
      <c r="F40" s="345">
        <f t="shared" si="9"/>
        <v>2025400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1519050</v>
      </c>
      <c r="Y40" s="345">
        <f t="shared" si="9"/>
        <v>-1519050</v>
      </c>
      <c r="Z40" s="336">
        <f>+IF(X40&lt;&gt;0,+(Y40/X40)*100,0)</f>
        <v>-100</v>
      </c>
      <c r="AA40" s="350">
        <f>SUM(AA41:AA49)</f>
        <v>2025400</v>
      </c>
    </row>
    <row r="41" spans="1:27" ht="12.75">
      <c r="A41" s="361" t="s">
        <v>248</v>
      </c>
      <c r="B41" s="142"/>
      <c r="C41" s="362"/>
      <c r="D41" s="363"/>
      <c r="E41" s="362">
        <v>324000</v>
      </c>
      <c r="F41" s="364">
        <v>324000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243000</v>
      </c>
      <c r="Y41" s="364">
        <v>-243000</v>
      </c>
      <c r="Z41" s="365">
        <v>-100</v>
      </c>
      <c r="AA41" s="366">
        <v>324000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540000</v>
      </c>
      <c r="F43" s="370">
        <v>540000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405000</v>
      </c>
      <c r="Y43" s="370">
        <v>-405000</v>
      </c>
      <c r="Z43" s="371">
        <v>-100</v>
      </c>
      <c r="AA43" s="303">
        <v>540000</v>
      </c>
    </row>
    <row r="44" spans="1:27" ht="12.75">
      <c r="A44" s="361" t="s">
        <v>251</v>
      </c>
      <c r="B44" s="136"/>
      <c r="C44" s="60"/>
      <c r="D44" s="368"/>
      <c r="E44" s="54">
        <v>140400</v>
      </c>
      <c r="F44" s="53">
        <v>140400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105300</v>
      </c>
      <c r="Y44" s="53">
        <v>-105300</v>
      </c>
      <c r="Z44" s="94">
        <v>-100</v>
      </c>
      <c r="AA44" s="95">
        <v>140400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</v>
      </c>
      <c r="F47" s="53">
        <v>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300000</v>
      </c>
      <c r="Y47" s="53">
        <v>-300000</v>
      </c>
      <c r="Z47" s="94">
        <v>-100</v>
      </c>
      <c r="AA47" s="95">
        <v>400000</v>
      </c>
    </row>
    <row r="48" spans="1:27" ht="12.75">
      <c r="A48" s="361" t="s">
        <v>255</v>
      </c>
      <c r="B48" s="136"/>
      <c r="C48" s="60"/>
      <c r="D48" s="368"/>
      <c r="E48" s="54">
        <v>216000</v>
      </c>
      <c r="F48" s="53">
        <v>216000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162000</v>
      </c>
      <c r="Y48" s="53">
        <v>-162000</v>
      </c>
      <c r="Z48" s="94">
        <v>-100</v>
      </c>
      <c r="AA48" s="95">
        <v>216000</v>
      </c>
    </row>
    <row r="49" spans="1:27" ht="12.75">
      <c r="A49" s="361" t="s">
        <v>93</v>
      </c>
      <c r="B49" s="136"/>
      <c r="C49" s="54"/>
      <c r="D49" s="368"/>
      <c r="E49" s="54">
        <v>405000</v>
      </c>
      <c r="F49" s="53">
        <v>405000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303750</v>
      </c>
      <c r="Y49" s="53">
        <v>-303750</v>
      </c>
      <c r="Z49" s="94">
        <v>-100</v>
      </c>
      <c r="AA49" s="95">
        <v>405000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5689400</v>
      </c>
      <c r="F60" s="264">
        <f t="shared" si="14"/>
        <v>5689400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4267050</v>
      </c>
      <c r="Y60" s="264">
        <f t="shared" si="14"/>
        <v>-4267050</v>
      </c>
      <c r="Z60" s="337">
        <f>+IF(X60&lt;&gt;0,+(Y60/X60)*100,0)</f>
        <v>-100</v>
      </c>
      <c r="AA60" s="232">
        <f>+AA57+AA54+AA51+AA40+AA37+AA34+AA22+AA5</f>
        <v>5689400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109836218</v>
      </c>
      <c r="F5" s="100">
        <f t="shared" si="0"/>
        <v>109836218</v>
      </c>
      <c r="G5" s="100">
        <f t="shared" si="0"/>
        <v>0</v>
      </c>
      <c r="H5" s="100">
        <f t="shared" si="0"/>
        <v>1244440</v>
      </c>
      <c r="I5" s="100">
        <f t="shared" si="0"/>
        <v>25146922</v>
      </c>
      <c r="J5" s="100">
        <f t="shared" si="0"/>
        <v>26391362</v>
      </c>
      <c r="K5" s="100">
        <f t="shared" si="0"/>
        <v>1852223</v>
      </c>
      <c r="L5" s="100">
        <f t="shared" si="0"/>
        <v>1244971</v>
      </c>
      <c r="M5" s="100">
        <f t="shared" si="0"/>
        <v>6860001</v>
      </c>
      <c r="N5" s="100">
        <f t="shared" si="0"/>
        <v>9957195</v>
      </c>
      <c r="O5" s="100">
        <f t="shared" si="0"/>
        <v>24007071</v>
      </c>
      <c r="P5" s="100">
        <f t="shared" si="0"/>
        <v>2672273</v>
      </c>
      <c r="Q5" s="100">
        <f t="shared" si="0"/>
        <v>2672273</v>
      </c>
      <c r="R5" s="100">
        <f t="shared" si="0"/>
        <v>29351617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65700174</v>
      </c>
      <c r="X5" s="100">
        <f t="shared" si="0"/>
        <v>81095994</v>
      </c>
      <c r="Y5" s="100">
        <f t="shared" si="0"/>
        <v>-15395820</v>
      </c>
      <c r="Z5" s="137">
        <f>+IF(X5&lt;&gt;0,+(Y5/X5)*100,0)</f>
        <v>-18.98468622260182</v>
      </c>
      <c r="AA5" s="153">
        <f>SUM(AA6:AA8)</f>
        <v>109836218</v>
      </c>
    </row>
    <row r="6" spans="1:27" ht="12.75">
      <c r="A6" s="138" t="s">
        <v>75</v>
      </c>
      <c r="B6" s="136"/>
      <c r="C6" s="155"/>
      <c r="D6" s="155"/>
      <c r="E6" s="156">
        <v>82453209</v>
      </c>
      <c r="F6" s="60">
        <v>82453209</v>
      </c>
      <c r="G6" s="60"/>
      <c r="H6" s="60">
        <v>250250</v>
      </c>
      <c r="I6" s="60">
        <v>24091850</v>
      </c>
      <c r="J6" s="60">
        <v>24342100</v>
      </c>
      <c r="K6" s="60">
        <v>778813</v>
      </c>
      <c r="L6" s="60">
        <v>292579</v>
      </c>
      <c r="M6" s="60">
        <v>5545293</v>
      </c>
      <c r="N6" s="60">
        <v>6616685</v>
      </c>
      <c r="O6" s="60">
        <v>22553293</v>
      </c>
      <c r="P6" s="60">
        <v>1826470</v>
      </c>
      <c r="Q6" s="60">
        <v>1826470</v>
      </c>
      <c r="R6" s="60">
        <v>26206233</v>
      </c>
      <c r="S6" s="60"/>
      <c r="T6" s="60"/>
      <c r="U6" s="60"/>
      <c r="V6" s="60"/>
      <c r="W6" s="60">
        <v>57165018</v>
      </c>
      <c r="X6" s="60">
        <v>61839747</v>
      </c>
      <c r="Y6" s="60">
        <v>-4674729</v>
      </c>
      <c r="Z6" s="140">
        <v>-7.56</v>
      </c>
      <c r="AA6" s="155">
        <v>82453209</v>
      </c>
    </row>
    <row r="7" spans="1:27" ht="12.75">
      <c r="A7" s="138" t="s">
        <v>76</v>
      </c>
      <c r="B7" s="136"/>
      <c r="C7" s="157"/>
      <c r="D7" s="157"/>
      <c r="E7" s="158">
        <v>18909780</v>
      </c>
      <c r="F7" s="159">
        <v>18909780</v>
      </c>
      <c r="G7" s="159"/>
      <c r="H7" s="159">
        <v>994190</v>
      </c>
      <c r="I7" s="159">
        <v>1055072</v>
      </c>
      <c r="J7" s="159">
        <v>2049262</v>
      </c>
      <c r="K7" s="159">
        <v>1073410</v>
      </c>
      <c r="L7" s="159">
        <v>952392</v>
      </c>
      <c r="M7" s="159">
        <v>1314708</v>
      </c>
      <c r="N7" s="159">
        <v>3340510</v>
      </c>
      <c r="O7" s="159">
        <v>1453778</v>
      </c>
      <c r="P7" s="159">
        <v>845803</v>
      </c>
      <c r="Q7" s="159">
        <v>845803</v>
      </c>
      <c r="R7" s="159">
        <v>3145384</v>
      </c>
      <c r="S7" s="159"/>
      <c r="T7" s="159"/>
      <c r="U7" s="159"/>
      <c r="V7" s="159"/>
      <c r="W7" s="159">
        <v>8535156</v>
      </c>
      <c r="X7" s="159">
        <v>12901500</v>
      </c>
      <c r="Y7" s="159">
        <v>-4366344</v>
      </c>
      <c r="Z7" s="141">
        <v>-33.84</v>
      </c>
      <c r="AA7" s="157">
        <v>18909780</v>
      </c>
    </row>
    <row r="8" spans="1:27" ht="12.75">
      <c r="A8" s="138" t="s">
        <v>77</v>
      </c>
      <c r="B8" s="136"/>
      <c r="C8" s="155"/>
      <c r="D8" s="155"/>
      <c r="E8" s="156">
        <v>8473229</v>
      </c>
      <c r="F8" s="60">
        <v>8473229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6354747</v>
      </c>
      <c r="Y8" s="60">
        <v>-6354747</v>
      </c>
      <c r="Z8" s="140">
        <v>-100</v>
      </c>
      <c r="AA8" s="155">
        <v>8473229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20174000</v>
      </c>
      <c r="F9" s="100">
        <f t="shared" si="1"/>
        <v>20174000</v>
      </c>
      <c r="G9" s="100">
        <f t="shared" si="1"/>
        <v>0</v>
      </c>
      <c r="H9" s="100">
        <f t="shared" si="1"/>
        <v>128216</v>
      </c>
      <c r="I9" s="100">
        <f t="shared" si="1"/>
        <v>160257</v>
      </c>
      <c r="J9" s="100">
        <f t="shared" si="1"/>
        <v>288473</v>
      </c>
      <c r="K9" s="100">
        <f t="shared" si="1"/>
        <v>158969</v>
      </c>
      <c r="L9" s="100">
        <f t="shared" si="1"/>
        <v>293165</v>
      </c>
      <c r="M9" s="100">
        <f t="shared" si="1"/>
        <v>399010</v>
      </c>
      <c r="N9" s="100">
        <f t="shared" si="1"/>
        <v>851144</v>
      </c>
      <c r="O9" s="100">
        <f t="shared" si="1"/>
        <v>404892</v>
      </c>
      <c r="P9" s="100">
        <f t="shared" si="1"/>
        <v>294099</v>
      </c>
      <c r="Q9" s="100">
        <f t="shared" si="1"/>
        <v>294099</v>
      </c>
      <c r="R9" s="100">
        <f t="shared" si="1"/>
        <v>993090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2132707</v>
      </c>
      <c r="X9" s="100">
        <f t="shared" si="1"/>
        <v>15302259</v>
      </c>
      <c r="Y9" s="100">
        <f t="shared" si="1"/>
        <v>-13169552</v>
      </c>
      <c r="Z9" s="137">
        <f>+IF(X9&lt;&gt;0,+(Y9/X9)*100,0)</f>
        <v>-86.06279634921876</v>
      </c>
      <c r="AA9" s="153">
        <f>SUM(AA10:AA14)</f>
        <v>20174000</v>
      </c>
    </row>
    <row r="10" spans="1:27" ht="12.75">
      <c r="A10" s="138" t="s">
        <v>79</v>
      </c>
      <c r="B10" s="136"/>
      <c r="C10" s="155"/>
      <c r="D10" s="155"/>
      <c r="E10" s="156">
        <v>11426000</v>
      </c>
      <c r="F10" s="60">
        <v>11426000</v>
      </c>
      <c r="G10" s="60"/>
      <c r="H10" s="60">
        <v>128216</v>
      </c>
      <c r="I10" s="60">
        <v>160257</v>
      </c>
      <c r="J10" s="60">
        <v>288473</v>
      </c>
      <c r="K10" s="60">
        <v>158969</v>
      </c>
      <c r="L10" s="60">
        <v>120775</v>
      </c>
      <c r="M10" s="60">
        <v>263910</v>
      </c>
      <c r="N10" s="60">
        <v>543654</v>
      </c>
      <c r="O10" s="60">
        <v>269792</v>
      </c>
      <c r="P10" s="60">
        <v>154450</v>
      </c>
      <c r="Q10" s="60">
        <v>154450</v>
      </c>
      <c r="R10" s="60">
        <v>578692</v>
      </c>
      <c r="S10" s="60"/>
      <c r="T10" s="60"/>
      <c r="U10" s="60"/>
      <c r="V10" s="60"/>
      <c r="W10" s="60">
        <v>1410819</v>
      </c>
      <c r="X10" s="60">
        <v>8569503</v>
      </c>
      <c r="Y10" s="60">
        <v>-7158684</v>
      </c>
      <c r="Z10" s="140">
        <v>-83.54</v>
      </c>
      <c r="AA10" s="155">
        <v>11426000</v>
      </c>
    </row>
    <row r="11" spans="1:27" ht="12.75">
      <c r="A11" s="138" t="s">
        <v>80</v>
      </c>
      <c r="B11" s="136"/>
      <c r="C11" s="155"/>
      <c r="D11" s="155"/>
      <c r="E11" s="156">
        <v>2524000</v>
      </c>
      <c r="F11" s="60">
        <v>2524000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2064753</v>
      </c>
      <c r="Y11" s="60">
        <v>-2064753</v>
      </c>
      <c r="Z11" s="140">
        <v>-100</v>
      </c>
      <c r="AA11" s="155">
        <v>2524000</v>
      </c>
    </row>
    <row r="12" spans="1:27" ht="12.75">
      <c r="A12" s="138" t="s">
        <v>81</v>
      </c>
      <c r="B12" s="136"/>
      <c r="C12" s="155"/>
      <c r="D12" s="155"/>
      <c r="E12" s="156">
        <v>6224000</v>
      </c>
      <c r="F12" s="60">
        <v>6224000</v>
      </c>
      <c r="G12" s="60"/>
      <c r="H12" s="60"/>
      <c r="I12" s="60"/>
      <c r="J12" s="60"/>
      <c r="K12" s="60"/>
      <c r="L12" s="60">
        <v>172390</v>
      </c>
      <c r="M12" s="60">
        <v>135100</v>
      </c>
      <c r="N12" s="60">
        <v>307490</v>
      </c>
      <c r="O12" s="60">
        <v>135100</v>
      </c>
      <c r="P12" s="60">
        <v>139649</v>
      </c>
      <c r="Q12" s="60">
        <v>139649</v>
      </c>
      <c r="R12" s="60">
        <v>414398</v>
      </c>
      <c r="S12" s="60"/>
      <c r="T12" s="60"/>
      <c r="U12" s="60"/>
      <c r="V12" s="60"/>
      <c r="W12" s="60">
        <v>721888</v>
      </c>
      <c r="X12" s="60">
        <v>4668003</v>
      </c>
      <c r="Y12" s="60">
        <v>-3946115</v>
      </c>
      <c r="Z12" s="140">
        <v>-84.54</v>
      </c>
      <c r="AA12" s="155">
        <v>6224000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36922882</v>
      </c>
      <c r="F15" s="100">
        <f t="shared" si="2"/>
        <v>36922882</v>
      </c>
      <c r="G15" s="100">
        <f t="shared" si="2"/>
        <v>0</v>
      </c>
      <c r="H15" s="100">
        <f t="shared" si="2"/>
        <v>0</v>
      </c>
      <c r="I15" s="100">
        <f t="shared" si="2"/>
        <v>1826656</v>
      </c>
      <c r="J15" s="100">
        <f t="shared" si="2"/>
        <v>1826656</v>
      </c>
      <c r="K15" s="100">
        <f t="shared" si="2"/>
        <v>3834400</v>
      </c>
      <c r="L15" s="100">
        <f t="shared" si="2"/>
        <v>3959761</v>
      </c>
      <c r="M15" s="100">
        <f t="shared" si="2"/>
        <v>0</v>
      </c>
      <c r="N15" s="100">
        <f t="shared" si="2"/>
        <v>7794161</v>
      </c>
      <c r="O15" s="100">
        <f t="shared" si="2"/>
        <v>0</v>
      </c>
      <c r="P15" s="100">
        <f t="shared" si="2"/>
        <v>1601142</v>
      </c>
      <c r="Q15" s="100">
        <f t="shared" si="2"/>
        <v>1601142</v>
      </c>
      <c r="R15" s="100">
        <f t="shared" si="2"/>
        <v>3202284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12823101</v>
      </c>
      <c r="X15" s="100">
        <f t="shared" si="2"/>
        <v>27692244</v>
      </c>
      <c r="Y15" s="100">
        <f t="shared" si="2"/>
        <v>-14869143</v>
      </c>
      <c r="Z15" s="137">
        <f>+IF(X15&lt;&gt;0,+(Y15/X15)*100,0)</f>
        <v>-53.69425099677729</v>
      </c>
      <c r="AA15" s="153">
        <f>SUM(AA16:AA18)</f>
        <v>36922882</v>
      </c>
    </row>
    <row r="16" spans="1:27" ht="12.75">
      <c r="A16" s="138" t="s">
        <v>85</v>
      </c>
      <c r="B16" s="136"/>
      <c r="C16" s="155"/>
      <c r="D16" s="155"/>
      <c r="E16" s="156">
        <v>24343000</v>
      </c>
      <c r="F16" s="60">
        <v>24343000</v>
      </c>
      <c r="G16" s="60"/>
      <c r="H16" s="60"/>
      <c r="I16" s="60">
        <v>1826656</v>
      </c>
      <c r="J16" s="60">
        <v>1826656</v>
      </c>
      <c r="K16" s="60">
        <v>3834400</v>
      </c>
      <c r="L16" s="60">
        <v>3959761</v>
      </c>
      <c r="M16" s="60"/>
      <c r="N16" s="60">
        <v>7794161</v>
      </c>
      <c r="O16" s="60"/>
      <c r="P16" s="60">
        <v>1601142</v>
      </c>
      <c r="Q16" s="60">
        <v>1601142</v>
      </c>
      <c r="R16" s="60">
        <v>3202284</v>
      </c>
      <c r="S16" s="60"/>
      <c r="T16" s="60"/>
      <c r="U16" s="60"/>
      <c r="V16" s="60"/>
      <c r="W16" s="60">
        <v>12823101</v>
      </c>
      <c r="X16" s="60">
        <v>18257247</v>
      </c>
      <c r="Y16" s="60">
        <v>-5434146</v>
      </c>
      <c r="Z16" s="140">
        <v>-29.76</v>
      </c>
      <c r="AA16" s="155">
        <v>24343000</v>
      </c>
    </row>
    <row r="17" spans="1:27" ht="12.75">
      <c r="A17" s="138" t="s">
        <v>86</v>
      </c>
      <c r="B17" s="136"/>
      <c r="C17" s="155"/>
      <c r="D17" s="155"/>
      <c r="E17" s="156">
        <v>12579882</v>
      </c>
      <c r="F17" s="60">
        <v>12579882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9434997</v>
      </c>
      <c r="Y17" s="60">
        <v>-9434997</v>
      </c>
      <c r="Z17" s="140">
        <v>-100</v>
      </c>
      <c r="AA17" s="155">
        <v>12579882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1849238</v>
      </c>
      <c r="F19" s="100">
        <f t="shared" si="3"/>
        <v>1849238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135656</v>
      </c>
      <c r="M19" s="100">
        <f t="shared" si="3"/>
        <v>0</v>
      </c>
      <c r="N19" s="100">
        <f t="shared" si="3"/>
        <v>135656</v>
      </c>
      <c r="O19" s="100">
        <f t="shared" si="3"/>
        <v>154645</v>
      </c>
      <c r="P19" s="100">
        <f t="shared" si="3"/>
        <v>135656</v>
      </c>
      <c r="Q19" s="100">
        <f t="shared" si="3"/>
        <v>135656</v>
      </c>
      <c r="R19" s="100">
        <f t="shared" si="3"/>
        <v>425957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561613</v>
      </c>
      <c r="X19" s="100">
        <f t="shared" si="3"/>
        <v>1386747</v>
      </c>
      <c r="Y19" s="100">
        <f t="shared" si="3"/>
        <v>-825134</v>
      </c>
      <c r="Z19" s="137">
        <f>+IF(X19&lt;&gt;0,+(Y19/X19)*100,0)</f>
        <v>-59.501408692429116</v>
      </c>
      <c r="AA19" s="153">
        <f>SUM(AA20:AA23)</f>
        <v>1849238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1849238</v>
      </c>
      <c r="F23" s="60">
        <v>1849238</v>
      </c>
      <c r="G23" s="60"/>
      <c r="H23" s="60"/>
      <c r="I23" s="60"/>
      <c r="J23" s="60"/>
      <c r="K23" s="60"/>
      <c r="L23" s="60">
        <v>135656</v>
      </c>
      <c r="M23" s="60"/>
      <c r="N23" s="60">
        <v>135656</v>
      </c>
      <c r="O23" s="60">
        <v>154645</v>
      </c>
      <c r="P23" s="60">
        <v>135656</v>
      </c>
      <c r="Q23" s="60">
        <v>135656</v>
      </c>
      <c r="R23" s="60">
        <v>425957</v>
      </c>
      <c r="S23" s="60"/>
      <c r="T23" s="60"/>
      <c r="U23" s="60"/>
      <c r="V23" s="60"/>
      <c r="W23" s="60">
        <v>561613</v>
      </c>
      <c r="X23" s="60">
        <v>1386747</v>
      </c>
      <c r="Y23" s="60">
        <v>-825134</v>
      </c>
      <c r="Z23" s="140">
        <v>-59.5</v>
      </c>
      <c r="AA23" s="155">
        <v>1849238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168782338</v>
      </c>
      <c r="F25" s="73">
        <f t="shared" si="4"/>
        <v>168782338</v>
      </c>
      <c r="G25" s="73">
        <f t="shared" si="4"/>
        <v>0</v>
      </c>
      <c r="H25" s="73">
        <f t="shared" si="4"/>
        <v>1372656</v>
      </c>
      <c r="I25" s="73">
        <f t="shared" si="4"/>
        <v>27133835</v>
      </c>
      <c r="J25" s="73">
        <f t="shared" si="4"/>
        <v>28506491</v>
      </c>
      <c r="K25" s="73">
        <f t="shared" si="4"/>
        <v>5845592</v>
      </c>
      <c r="L25" s="73">
        <f t="shared" si="4"/>
        <v>5633553</v>
      </c>
      <c r="M25" s="73">
        <f t="shared" si="4"/>
        <v>7259011</v>
      </c>
      <c r="N25" s="73">
        <f t="shared" si="4"/>
        <v>18738156</v>
      </c>
      <c r="O25" s="73">
        <f t="shared" si="4"/>
        <v>24566608</v>
      </c>
      <c r="P25" s="73">
        <f t="shared" si="4"/>
        <v>4703170</v>
      </c>
      <c r="Q25" s="73">
        <f t="shared" si="4"/>
        <v>4703170</v>
      </c>
      <c r="R25" s="73">
        <f t="shared" si="4"/>
        <v>33972948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81217595</v>
      </c>
      <c r="X25" s="73">
        <f t="shared" si="4"/>
        <v>125477244</v>
      </c>
      <c r="Y25" s="73">
        <f t="shared" si="4"/>
        <v>-44259649</v>
      </c>
      <c r="Z25" s="170">
        <f>+IF(X25&lt;&gt;0,+(Y25/X25)*100,0)</f>
        <v>-35.27304839433675</v>
      </c>
      <c r="AA25" s="168">
        <f>+AA5+AA9+AA15+AA19+AA24</f>
        <v>168782338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80628559</v>
      </c>
      <c r="F28" s="100">
        <f t="shared" si="5"/>
        <v>80628559</v>
      </c>
      <c r="G28" s="100">
        <f t="shared" si="5"/>
        <v>0</v>
      </c>
      <c r="H28" s="100">
        <f t="shared" si="5"/>
        <v>7269618</v>
      </c>
      <c r="I28" s="100">
        <f t="shared" si="5"/>
        <v>8505402</v>
      </c>
      <c r="J28" s="100">
        <f t="shared" si="5"/>
        <v>15775020</v>
      </c>
      <c r="K28" s="100">
        <f t="shared" si="5"/>
        <v>8079478</v>
      </c>
      <c r="L28" s="100">
        <f t="shared" si="5"/>
        <v>5801312</v>
      </c>
      <c r="M28" s="100">
        <f t="shared" si="5"/>
        <v>13104146</v>
      </c>
      <c r="N28" s="100">
        <f t="shared" si="5"/>
        <v>26984936</v>
      </c>
      <c r="O28" s="100">
        <f t="shared" si="5"/>
        <v>9606574</v>
      </c>
      <c r="P28" s="100">
        <f t="shared" si="5"/>
        <v>4951801</v>
      </c>
      <c r="Q28" s="100">
        <f t="shared" si="5"/>
        <v>4951801</v>
      </c>
      <c r="R28" s="100">
        <f t="shared" si="5"/>
        <v>19510176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62270132</v>
      </c>
      <c r="X28" s="100">
        <f t="shared" si="5"/>
        <v>59924259</v>
      </c>
      <c r="Y28" s="100">
        <f t="shared" si="5"/>
        <v>2345873</v>
      </c>
      <c r="Z28" s="137">
        <f>+IF(X28&lt;&gt;0,+(Y28/X28)*100,0)</f>
        <v>3.914730092866063</v>
      </c>
      <c r="AA28" s="153">
        <f>SUM(AA29:AA31)</f>
        <v>80628559</v>
      </c>
    </row>
    <row r="29" spans="1:27" ht="12.75">
      <c r="A29" s="138" t="s">
        <v>75</v>
      </c>
      <c r="B29" s="136"/>
      <c r="C29" s="155"/>
      <c r="D29" s="155"/>
      <c r="E29" s="156">
        <v>41858559</v>
      </c>
      <c r="F29" s="60">
        <v>41858559</v>
      </c>
      <c r="G29" s="60"/>
      <c r="H29" s="60">
        <v>2139054</v>
      </c>
      <c r="I29" s="60">
        <v>2092656</v>
      </c>
      <c r="J29" s="60">
        <v>4231710</v>
      </c>
      <c r="K29" s="60">
        <v>1625241</v>
      </c>
      <c r="L29" s="60">
        <v>1837392</v>
      </c>
      <c r="M29" s="60">
        <v>2409838</v>
      </c>
      <c r="N29" s="60">
        <v>5872471</v>
      </c>
      <c r="O29" s="60">
        <v>3639753</v>
      </c>
      <c r="P29" s="60">
        <v>3108778</v>
      </c>
      <c r="Q29" s="60">
        <v>3108778</v>
      </c>
      <c r="R29" s="60">
        <v>9857309</v>
      </c>
      <c r="S29" s="60"/>
      <c r="T29" s="60"/>
      <c r="U29" s="60"/>
      <c r="V29" s="60"/>
      <c r="W29" s="60">
        <v>19961490</v>
      </c>
      <c r="X29" s="60">
        <v>31393503</v>
      </c>
      <c r="Y29" s="60">
        <v>-11432013</v>
      </c>
      <c r="Z29" s="140">
        <v>-36.42</v>
      </c>
      <c r="AA29" s="155">
        <v>41858559</v>
      </c>
    </row>
    <row r="30" spans="1:27" ht="12.75">
      <c r="A30" s="138" t="s">
        <v>76</v>
      </c>
      <c r="B30" s="136"/>
      <c r="C30" s="157"/>
      <c r="D30" s="157"/>
      <c r="E30" s="158">
        <v>29705000</v>
      </c>
      <c r="F30" s="159">
        <v>29705000</v>
      </c>
      <c r="G30" s="159"/>
      <c r="H30" s="159">
        <v>4761587</v>
      </c>
      <c r="I30" s="159">
        <v>4577290</v>
      </c>
      <c r="J30" s="159">
        <v>9338877</v>
      </c>
      <c r="K30" s="159">
        <v>6238596</v>
      </c>
      <c r="L30" s="159">
        <v>3745318</v>
      </c>
      <c r="M30" s="159">
        <v>9870419</v>
      </c>
      <c r="N30" s="159">
        <v>19854333</v>
      </c>
      <c r="O30" s="159">
        <v>3662648</v>
      </c>
      <c r="P30" s="159">
        <v>1047992</v>
      </c>
      <c r="Q30" s="159">
        <v>1047992</v>
      </c>
      <c r="R30" s="159">
        <v>5758632</v>
      </c>
      <c r="S30" s="159"/>
      <c r="T30" s="159"/>
      <c r="U30" s="159"/>
      <c r="V30" s="159"/>
      <c r="W30" s="159">
        <v>34951842</v>
      </c>
      <c r="X30" s="159">
        <v>21732003</v>
      </c>
      <c r="Y30" s="159">
        <v>13219839</v>
      </c>
      <c r="Z30" s="141">
        <v>60.83</v>
      </c>
      <c r="AA30" s="157">
        <v>29705000</v>
      </c>
    </row>
    <row r="31" spans="1:27" ht="12.75">
      <c r="A31" s="138" t="s">
        <v>77</v>
      </c>
      <c r="B31" s="136"/>
      <c r="C31" s="155"/>
      <c r="D31" s="155"/>
      <c r="E31" s="156">
        <v>9065000</v>
      </c>
      <c r="F31" s="60">
        <v>9065000</v>
      </c>
      <c r="G31" s="60"/>
      <c r="H31" s="60">
        <v>368977</v>
      </c>
      <c r="I31" s="60">
        <v>1835456</v>
      </c>
      <c r="J31" s="60">
        <v>2204433</v>
      </c>
      <c r="K31" s="60">
        <v>215641</v>
      </c>
      <c r="L31" s="60">
        <v>218602</v>
      </c>
      <c r="M31" s="60">
        <v>823889</v>
      </c>
      <c r="N31" s="60">
        <v>1258132</v>
      </c>
      <c r="O31" s="60">
        <v>2304173</v>
      </c>
      <c r="P31" s="60">
        <v>795031</v>
      </c>
      <c r="Q31" s="60">
        <v>795031</v>
      </c>
      <c r="R31" s="60">
        <v>3894235</v>
      </c>
      <c r="S31" s="60"/>
      <c r="T31" s="60"/>
      <c r="U31" s="60"/>
      <c r="V31" s="60"/>
      <c r="W31" s="60">
        <v>7356800</v>
      </c>
      <c r="X31" s="60">
        <v>6798753</v>
      </c>
      <c r="Y31" s="60">
        <v>558047</v>
      </c>
      <c r="Z31" s="140">
        <v>8.21</v>
      </c>
      <c r="AA31" s="155">
        <v>9065000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31632762</v>
      </c>
      <c r="F32" s="100">
        <f t="shared" si="6"/>
        <v>31632762</v>
      </c>
      <c r="G32" s="100">
        <f t="shared" si="6"/>
        <v>0</v>
      </c>
      <c r="H32" s="100">
        <f t="shared" si="6"/>
        <v>0</v>
      </c>
      <c r="I32" s="100">
        <f t="shared" si="6"/>
        <v>47574</v>
      </c>
      <c r="J32" s="100">
        <f t="shared" si="6"/>
        <v>47574</v>
      </c>
      <c r="K32" s="100">
        <f t="shared" si="6"/>
        <v>202341</v>
      </c>
      <c r="L32" s="100">
        <f t="shared" si="6"/>
        <v>226519</v>
      </c>
      <c r="M32" s="100">
        <f t="shared" si="6"/>
        <v>165941</v>
      </c>
      <c r="N32" s="100">
        <f t="shared" si="6"/>
        <v>594801</v>
      </c>
      <c r="O32" s="100">
        <f t="shared" si="6"/>
        <v>3158007</v>
      </c>
      <c r="P32" s="100">
        <f t="shared" si="6"/>
        <v>2030611</v>
      </c>
      <c r="Q32" s="100">
        <f t="shared" si="6"/>
        <v>2030611</v>
      </c>
      <c r="R32" s="100">
        <f t="shared" si="6"/>
        <v>7219229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7861604</v>
      </c>
      <c r="X32" s="100">
        <f t="shared" si="6"/>
        <v>23724747</v>
      </c>
      <c r="Y32" s="100">
        <f t="shared" si="6"/>
        <v>-15863143</v>
      </c>
      <c r="Z32" s="137">
        <f>+IF(X32&lt;&gt;0,+(Y32/X32)*100,0)</f>
        <v>-66.86327571796656</v>
      </c>
      <c r="AA32" s="153">
        <f>SUM(AA33:AA37)</f>
        <v>31632762</v>
      </c>
    </row>
    <row r="33" spans="1:27" ht="12.75">
      <c r="A33" s="138" t="s">
        <v>79</v>
      </c>
      <c r="B33" s="136"/>
      <c r="C33" s="155"/>
      <c r="D33" s="155"/>
      <c r="E33" s="156">
        <v>15081762</v>
      </c>
      <c r="F33" s="60">
        <v>15081762</v>
      </c>
      <c r="G33" s="60"/>
      <c r="H33" s="60"/>
      <c r="I33" s="60">
        <v>37074</v>
      </c>
      <c r="J33" s="60">
        <v>37074</v>
      </c>
      <c r="K33" s="60">
        <v>190980</v>
      </c>
      <c r="L33" s="60">
        <v>65420</v>
      </c>
      <c r="M33" s="60">
        <v>99531</v>
      </c>
      <c r="N33" s="60">
        <v>355931</v>
      </c>
      <c r="O33" s="60">
        <v>1684531</v>
      </c>
      <c r="P33" s="60">
        <v>702394</v>
      </c>
      <c r="Q33" s="60">
        <v>702394</v>
      </c>
      <c r="R33" s="60">
        <v>3089319</v>
      </c>
      <c r="S33" s="60"/>
      <c r="T33" s="60"/>
      <c r="U33" s="60"/>
      <c r="V33" s="60"/>
      <c r="W33" s="60">
        <v>3482324</v>
      </c>
      <c r="X33" s="60">
        <v>11311497</v>
      </c>
      <c r="Y33" s="60">
        <v>-7829173</v>
      </c>
      <c r="Z33" s="140">
        <v>-69.21</v>
      </c>
      <c r="AA33" s="155">
        <v>15081762</v>
      </c>
    </row>
    <row r="34" spans="1:27" ht="12.75">
      <c r="A34" s="138" t="s">
        <v>80</v>
      </c>
      <c r="B34" s="136"/>
      <c r="C34" s="155"/>
      <c r="D34" s="155"/>
      <c r="E34" s="156">
        <v>3348000</v>
      </c>
      <c r="F34" s="60">
        <v>3348000</v>
      </c>
      <c r="G34" s="60"/>
      <c r="H34" s="60"/>
      <c r="I34" s="60">
        <v>10500</v>
      </c>
      <c r="J34" s="60">
        <v>10500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10500</v>
      </c>
      <c r="X34" s="60">
        <v>2511000</v>
      </c>
      <c r="Y34" s="60">
        <v>-2500500</v>
      </c>
      <c r="Z34" s="140">
        <v>-99.58</v>
      </c>
      <c r="AA34" s="155">
        <v>3348000</v>
      </c>
    </row>
    <row r="35" spans="1:27" ht="12.75">
      <c r="A35" s="138" t="s">
        <v>81</v>
      </c>
      <c r="B35" s="136"/>
      <c r="C35" s="155"/>
      <c r="D35" s="155"/>
      <c r="E35" s="156">
        <v>13203000</v>
      </c>
      <c r="F35" s="60">
        <v>13203000</v>
      </c>
      <c r="G35" s="60"/>
      <c r="H35" s="60"/>
      <c r="I35" s="60"/>
      <c r="J35" s="60"/>
      <c r="K35" s="60">
        <v>11361</v>
      </c>
      <c r="L35" s="60">
        <v>161099</v>
      </c>
      <c r="M35" s="60">
        <v>66410</v>
      </c>
      <c r="N35" s="60">
        <v>238870</v>
      </c>
      <c r="O35" s="60">
        <v>1473476</v>
      </c>
      <c r="P35" s="60">
        <v>1328217</v>
      </c>
      <c r="Q35" s="60">
        <v>1328217</v>
      </c>
      <c r="R35" s="60">
        <v>4129910</v>
      </c>
      <c r="S35" s="60"/>
      <c r="T35" s="60"/>
      <c r="U35" s="60"/>
      <c r="V35" s="60"/>
      <c r="W35" s="60">
        <v>4368780</v>
      </c>
      <c r="X35" s="60">
        <v>9902250</v>
      </c>
      <c r="Y35" s="60">
        <v>-5533470</v>
      </c>
      <c r="Z35" s="140">
        <v>-55.88</v>
      </c>
      <c r="AA35" s="155">
        <v>13203000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22518100</v>
      </c>
      <c r="F38" s="100">
        <f t="shared" si="7"/>
        <v>22518100</v>
      </c>
      <c r="G38" s="100">
        <f t="shared" si="7"/>
        <v>0</v>
      </c>
      <c r="H38" s="100">
        <f t="shared" si="7"/>
        <v>11854</v>
      </c>
      <c r="I38" s="100">
        <f t="shared" si="7"/>
        <v>908265</v>
      </c>
      <c r="J38" s="100">
        <f t="shared" si="7"/>
        <v>920119</v>
      </c>
      <c r="K38" s="100">
        <f t="shared" si="7"/>
        <v>2607033</v>
      </c>
      <c r="L38" s="100">
        <f t="shared" si="7"/>
        <v>3473474</v>
      </c>
      <c r="M38" s="100">
        <f t="shared" si="7"/>
        <v>0</v>
      </c>
      <c r="N38" s="100">
        <f t="shared" si="7"/>
        <v>6080507</v>
      </c>
      <c r="O38" s="100">
        <f t="shared" si="7"/>
        <v>893801</v>
      </c>
      <c r="P38" s="100">
        <f t="shared" si="7"/>
        <v>646469</v>
      </c>
      <c r="Q38" s="100">
        <f t="shared" si="7"/>
        <v>646469</v>
      </c>
      <c r="R38" s="100">
        <f t="shared" si="7"/>
        <v>2186739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9187365</v>
      </c>
      <c r="X38" s="100">
        <f t="shared" si="7"/>
        <v>16888500</v>
      </c>
      <c r="Y38" s="100">
        <f t="shared" si="7"/>
        <v>-7701135</v>
      </c>
      <c r="Z38" s="137">
        <f>+IF(X38&lt;&gt;0,+(Y38/X38)*100,0)</f>
        <v>-45.59987565503153</v>
      </c>
      <c r="AA38" s="153">
        <f>SUM(AA39:AA41)</f>
        <v>22518100</v>
      </c>
    </row>
    <row r="39" spans="1:27" ht="12.75">
      <c r="A39" s="138" t="s">
        <v>85</v>
      </c>
      <c r="B39" s="136"/>
      <c r="C39" s="155"/>
      <c r="D39" s="155"/>
      <c r="E39" s="156">
        <v>12331000</v>
      </c>
      <c r="F39" s="60">
        <v>12331000</v>
      </c>
      <c r="G39" s="60"/>
      <c r="H39" s="60">
        <v>11854</v>
      </c>
      <c r="I39" s="60">
        <v>908265</v>
      </c>
      <c r="J39" s="60">
        <v>920119</v>
      </c>
      <c r="K39" s="60">
        <v>2607033</v>
      </c>
      <c r="L39" s="60">
        <v>3473474</v>
      </c>
      <c r="M39" s="60"/>
      <c r="N39" s="60">
        <v>6080507</v>
      </c>
      <c r="O39" s="60">
        <v>893801</v>
      </c>
      <c r="P39" s="60">
        <v>646469</v>
      </c>
      <c r="Q39" s="60">
        <v>646469</v>
      </c>
      <c r="R39" s="60">
        <v>2186739</v>
      </c>
      <c r="S39" s="60"/>
      <c r="T39" s="60"/>
      <c r="U39" s="60"/>
      <c r="V39" s="60"/>
      <c r="W39" s="60">
        <v>9187365</v>
      </c>
      <c r="X39" s="60">
        <v>9248247</v>
      </c>
      <c r="Y39" s="60">
        <v>-60882</v>
      </c>
      <c r="Z39" s="140">
        <v>-0.66</v>
      </c>
      <c r="AA39" s="155">
        <v>12331000</v>
      </c>
    </row>
    <row r="40" spans="1:27" ht="12.75">
      <c r="A40" s="138" t="s">
        <v>86</v>
      </c>
      <c r="B40" s="136"/>
      <c r="C40" s="155"/>
      <c r="D40" s="155"/>
      <c r="E40" s="156">
        <v>10187100</v>
      </c>
      <c r="F40" s="60">
        <v>10187100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7640253</v>
      </c>
      <c r="Y40" s="60">
        <v>-7640253</v>
      </c>
      <c r="Z40" s="140">
        <v>-100</v>
      </c>
      <c r="AA40" s="155">
        <v>10187100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7573479</v>
      </c>
      <c r="F42" s="100">
        <f t="shared" si="8"/>
        <v>7573479</v>
      </c>
      <c r="G42" s="100">
        <f t="shared" si="8"/>
        <v>0</v>
      </c>
      <c r="H42" s="100">
        <f t="shared" si="8"/>
        <v>0</v>
      </c>
      <c r="I42" s="100">
        <f t="shared" si="8"/>
        <v>12450</v>
      </c>
      <c r="J42" s="100">
        <f t="shared" si="8"/>
        <v>12450</v>
      </c>
      <c r="K42" s="100">
        <f t="shared" si="8"/>
        <v>6794</v>
      </c>
      <c r="L42" s="100">
        <f t="shared" si="8"/>
        <v>6794</v>
      </c>
      <c r="M42" s="100">
        <f t="shared" si="8"/>
        <v>0</v>
      </c>
      <c r="N42" s="100">
        <f t="shared" si="8"/>
        <v>13588</v>
      </c>
      <c r="O42" s="100">
        <f t="shared" si="8"/>
        <v>437531</v>
      </c>
      <c r="P42" s="100">
        <f t="shared" si="8"/>
        <v>1448127</v>
      </c>
      <c r="Q42" s="100">
        <f t="shared" si="8"/>
        <v>1448127</v>
      </c>
      <c r="R42" s="100">
        <f t="shared" si="8"/>
        <v>3333785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3359823</v>
      </c>
      <c r="X42" s="100">
        <f t="shared" si="8"/>
        <v>5679747</v>
      </c>
      <c r="Y42" s="100">
        <f t="shared" si="8"/>
        <v>-2319924</v>
      </c>
      <c r="Z42" s="137">
        <f>+IF(X42&lt;&gt;0,+(Y42/X42)*100,0)</f>
        <v>-40.84555174728733</v>
      </c>
      <c r="AA42" s="153">
        <f>SUM(AA43:AA46)</f>
        <v>7573479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7573479</v>
      </c>
      <c r="F46" s="60">
        <v>7573479</v>
      </c>
      <c r="G46" s="60"/>
      <c r="H46" s="60"/>
      <c r="I46" s="60">
        <v>12450</v>
      </c>
      <c r="J46" s="60">
        <v>12450</v>
      </c>
      <c r="K46" s="60">
        <v>6794</v>
      </c>
      <c r="L46" s="60">
        <v>6794</v>
      </c>
      <c r="M46" s="60"/>
      <c r="N46" s="60">
        <v>13588</v>
      </c>
      <c r="O46" s="60">
        <v>437531</v>
      </c>
      <c r="P46" s="60">
        <v>1448127</v>
      </c>
      <c r="Q46" s="60">
        <v>1448127</v>
      </c>
      <c r="R46" s="60">
        <v>3333785</v>
      </c>
      <c r="S46" s="60"/>
      <c r="T46" s="60"/>
      <c r="U46" s="60"/>
      <c r="V46" s="60"/>
      <c r="W46" s="60">
        <v>3359823</v>
      </c>
      <c r="X46" s="60">
        <v>5679747</v>
      </c>
      <c r="Y46" s="60">
        <v>-2319924</v>
      </c>
      <c r="Z46" s="140">
        <v>-40.85</v>
      </c>
      <c r="AA46" s="155">
        <v>7573479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142352900</v>
      </c>
      <c r="F48" s="73">
        <f t="shared" si="9"/>
        <v>142352900</v>
      </c>
      <c r="G48" s="73">
        <f t="shared" si="9"/>
        <v>0</v>
      </c>
      <c r="H48" s="73">
        <f t="shared" si="9"/>
        <v>7281472</v>
      </c>
      <c r="I48" s="73">
        <f t="shared" si="9"/>
        <v>9473691</v>
      </c>
      <c r="J48" s="73">
        <f t="shared" si="9"/>
        <v>16755163</v>
      </c>
      <c r="K48" s="73">
        <f t="shared" si="9"/>
        <v>10895646</v>
      </c>
      <c r="L48" s="73">
        <f t="shared" si="9"/>
        <v>9508099</v>
      </c>
      <c r="M48" s="73">
        <f t="shared" si="9"/>
        <v>13270087</v>
      </c>
      <c r="N48" s="73">
        <f t="shared" si="9"/>
        <v>33673832</v>
      </c>
      <c r="O48" s="73">
        <f t="shared" si="9"/>
        <v>14095913</v>
      </c>
      <c r="P48" s="73">
        <f t="shared" si="9"/>
        <v>9077008</v>
      </c>
      <c r="Q48" s="73">
        <f t="shared" si="9"/>
        <v>9077008</v>
      </c>
      <c r="R48" s="73">
        <f t="shared" si="9"/>
        <v>32249929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82678924</v>
      </c>
      <c r="X48" s="73">
        <f t="shared" si="9"/>
        <v>106217253</v>
      </c>
      <c r="Y48" s="73">
        <f t="shared" si="9"/>
        <v>-23538329</v>
      </c>
      <c r="Z48" s="170">
        <f>+IF(X48&lt;&gt;0,+(Y48/X48)*100,0)</f>
        <v>-22.160551450149065</v>
      </c>
      <c r="AA48" s="168">
        <f>+AA28+AA32+AA38+AA42+AA47</f>
        <v>142352900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26429438</v>
      </c>
      <c r="F49" s="173">
        <f t="shared" si="10"/>
        <v>26429438</v>
      </c>
      <c r="G49" s="173">
        <f t="shared" si="10"/>
        <v>0</v>
      </c>
      <c r="H49" s="173">
        <f t="shared" si="10"/>
        <v>-5908816</v>
      </c>
      <c r="I49" s="173">
        <f t="shared" si="10"/>
        <v>17660144</v>
      </c>
      <c r="J49" s="173">
        <f t="shared" si="10"/>
        <v>11751328</v>
      </c>
      <c r="K49" s="173">
        <f t="shared" si="10"/>
        <v>-5050054</v>
      </c>
      <c r="L49" s="173">
        <f t="shared" si="10"/>
        <v>-3874546</v>
      </c>
      <c r="M49" s="173">
        <f t="shared" si="10"/>
        <v>-6011076</v>
      </c>
      <c r="N49" s="173">
        <f t="shared" si="10"/>
        <v>-14935676</v>
      </c>
      <c r="O49" s="173">
        <f t="shared" si="10"/>
        <v>10470695</v>
      </c>
      <c r="P49" s="173">
        <f t="shared" si="10"/>
        <v>-4373838</v>
      </c>
      <c r="Q49" s="173">
        <f t="shared" si="10"/>
        <v>-4373838</v>
      </c>
      <c r="R49" s="173">
        <f t="shared" si="10"/>
        <v>1723019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-1461329</v>
      </c>
      <c r="X49" s="173">
        <f>IF(F25=F48,0,X25-X48)</f>
        <v>19259991</v>
      </c>
      <c r="Y49" s="173">
        <f t="shared" si="10"/>
        <v>-20721320</v>
      </c>
      <c r="Z49" s="174">
        <f>+IF(X49&lt;&gt;0,+(Y49/X49)*100,0)</f>
        <v>-107.58738153096749</v>
      </c>
      <c r="AA49" s="171">
        <f>+AA25-AA48</f>
        <v>26429438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13959780</v>
      </c>
      <c r="F5" s="60">
        <v>13959780</v>
      </c>
      <c r="G5" s="60">
        <v>0</v>
      </c>
      <c r="H5" s="60">
        <v>729382</v>
      </c>
      <c r="I5" s="60">
        <v>729382</v>
      </c>
      <c r="J5" s="60">
        <v>1458764</v>
      </c>
      <c r="K5" s="60">
        <v>729382</v>
      </c>
      <c r="L5" s="60">
        <v>811945</v>
      </c>
      <c r="M5" s="60">
        <v>811350</v>
      </c>
      <c r="N5" s="60">
        <v>2352677</v>
      </c>
      <c r="O5" s="60">
        <v>811350</v>
      </c>
      <c r="P5" s="60">
        <v>729304</v>
      </c>
      <c r="Q5" s="60">
        <v>729304</v>
      </c>
      <c r="R5" s="60">
        <v>2269958</v>
      </c>
      <c r="S5" s="60">
        <v>0</v>
      </c>
      <c r="T5" s="60">
        <v>0</v>
      </c>
      <c r="U5" s="60">
        <v>0</v>
      </c>
      <c r="V5" s="60">
        <v>0</v>
      </c>
      <c r="W5" s="60">
        <v>6081399</v>
      </c>
      <c r="X5" s="60">
        <v>10469997</v>
      </c>
      <c r="Y5" s="60">
        <v>-4388598</v>
      </c>
      <c r="Z5" s="140">
        <v>-41.92</v>
      </c>
      <c r="AA5" s="155">
        <v>13959780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1849238</v>
      </c>
      <c r="F10" s="54">
        <v>1849238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135656</v>
      </c>
      <c r="M10" s="54">
        <v>0</v>
      </c>
      <c r="N10" s="54">
        <v>135656</v>
      </c>
      <c r="O10" s="54">
        <v>154645</v>
      </c>
      <c r="P10" s="54">
        <v>135656</v>
      </c>
      <c r="Q10" s="54">
        <v>135656</v>
      </c>
      <c r="R10" s="54">
        <v>425957</v>
      </c>
      <c r="S10" s="54">
        <v>0</v>
      </c>
      <c r="T10" s="54">
        <v>0</v>
      </c>
      <c r="U10" s="54">
        <v>0</v>
      </c>
      <c r="V10" s="54">
        <v>0</v>
      </c>
      <c r="W10" s="54">
        <v>561613</v>
      </c>
      <c r="X10" s="54">
        <v>1386747</v>
      </c>
      <c r="Y10" s="54">
        <v>-825134</v>
      </c>
      <c r="Z10" s="184">
        <v>-59.5</v>
      </c>
      <c r="AA10" s="130">
        <v>1849238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155248</v>
      </c>
      <c r="I11" s="60">
        <v>155248</v>
      </c>
      <c r="J11" s="60">
        <v>310496</v>
      </c>
      <c r="K11" s="60">
        <v>155248</v>
      </c>
      <c r="L11" s="60">
        <v>0</v>
      </c>
      <c r="M11" s="60">
        <v>0</v>
      </c>
      <c r="N11" s="60">
        <v>155248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465744</v>
      </c>
      <c r="X11" s="60"/>
      <c r="Y11" s="60">
        <v>465744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358000</v>
      </c>
      <c r="F12" s="60">
        <v>358000</v>
      </c>
      <c r="G12" s="60">
        <v>0</v>
      </c>
      <c r="H12" s="60">
        <v>1635</v>
      </c>
      <c r="I12" s="60">
        <v>4705</v>
      </c>
      <c r="J12" s="60">
        <v>6340</v>
      </c>
      <c r="K12" s="60">
        <v>1635</v>
      </c>
      <c r="L12" s="60">
        <v>6735</v>
      </c>
      <c r="M12" s="60">
        <v>137090</v>
      </c>
      <c r="N12" s="60">
        <v>145460</v>
      </c>
      <c r="O12" s="60">
        <v>142972</v>
      </c>
      <c r="P12" s="60">
        <v>1435</v>
      </c>
      <c r="Q12" s="60">
        <v>1435</v>
      </c>
      <c r="R12" s="60">
        <v>145842</v>
      </c>
      <c r="S12" s="60">
        <v>0</v>
      </c>
      <c r="T12" s="60">
        <v>0</v>
      </c>
      <c r="U12" s="60">
        <v>0</v>
      </c>
      <c r="V12" s="60">
        <v>0</v>
      </c>
      <c r="W12" s="60">
        <v>297642</v>
      </c>
      <c r="X12" s="60">
        <v>268497</v>
      </c>
      <c r="Y12" s="60">
        <v>29145</v>
      </c>
      <c r="Z12" s="140">
        <v>10.85</v>
      </c>
      <c r="AA12" s="155">
        <v>358000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1037000</v>
      </c>
      <c r="F13" s="60">
        <v>1037000</v>
      </c>
      <c r="G13" s="60">
        <v>0</v>
      </c>
      <c r="H13" s="60">
        <v>4017</v>
      </c>
      <c r="I13" s="60">
        <v>55654</v>
      </c>
      <c r="J13" s="60">
        <v>59671</v>
      </c>
      <c r="K13" s="60">
        <v>93976</v>
      </c>
      <c r="L13" s="60">
        <v>23950</v>
      </c>
      <c r="M13" s="60">
        <v>0</v>
      </c>
      <c r="N13" s="60">
        <v>117926</v>
      </c>
      <c r="O13" s="60">
        <v>108242</v>
      </c>
      <c r="P13" s="60">
        <v>4076</v>
      </c>
      <c r="Q13" s="60">
        <v>4076</v>
      </c>
      <c r="R13" s="60">
        <v>116394</v>
      </c>
      <c r="S13" s="60">
        <v>0</v>
      </c>
      <c r="T13" s="60">
        <v>0</v>
      </c>
      <c r="U13" s="60">
        <v>0</v>
      </c>
      <c r="V13" s="60">
        <v>0</v>
      </c>
      <c r="W13" s="60">
        <v>293991</v>
      </c>
      <c r="X13" s="60">
        <v>777753</v>
      </c>
      <c r="Y13" s="60">
        <v>-483762</v>
      </c>
      <c r="Z13" s="140">
        <v>-62.2</v>
      </c>
      <c r="AA13" s="155">
        <v>1037000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1778000</v>
      </c>
      <c r="F14" s="60">
        <v>1778000</v>
      </c>
      <c r="G14" s="60">
        <v>0</v>
      </c>
      <c r="H14" s="60">
        <v>8624</v>
      </c>
      <c r="I14" s="60">
        <v>26878</v>
      </c>
      <c r="J14" s="60">
        <v>35502</v>
      </c>
      <c r="K14" s="60">
        <v>6894</v>
      </c>
      <c r="L14" s="60">
        <v>5147</v>
      </c>
      <c r="M14" s="60">
        <v>0</v>
      </c>
      <c r="N14" s="60">
        <v>12041</v>
      </c>
      <c r="O14" s="60">
        <v>30828</v>
      </c>
      <c r="P14" s="60">
        <v>14601</v>
      </c>
      <c r="Q14" s="60">
        <v>14601</v>
      </c>
      <c r="R14" s="60">
        <v>60030</v>
      </c>
      <c r="S14" s="60">
        <v>0</v>
      </c>
      <c r="T14" s="60">
        <v>0</v>
      </c>
      <c r="U14" s="60">
        <v>0</v>
      </c>
      <c r="V14" s="60">
        <v>0</v>
      </c>
      <c r="W14" s="60">
        <v>107573</v>
      </c>
      <c r="X14" s="60">
        <v>1333503</v>
      </c>
      <c r="Y14" s="60">
        <v>-1225930</v>
      </c>
      <c r="Z14" s="140">
        <v>-91.93</v>
      </c>
      <c r="AA14" s="155">
        <v>1778000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1930000</v>
      </c>
      <c r="F16" s="60">
        <v>1930000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1447497</v>
      </c>
      <c r="Y16" s="60">
        <v>-1447497</v>
      </c>
      <c r="Z16" s="140">
        <v>-100</v>
      </c>
      <c r="AA16" s="155">
        <v>1930000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2425000</v>
      </c>
      <c r="F17" s="60">
        <v>2425000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172972</v>
      </c>
      <c r="M17" s="60">
        <v>135682</v>
      </c>
      <c r="N17" s="60">
        <v>308654</v>
      </c>
      <c r="O17" s="60">
        <v>135682</v>
      </c>
      <c r="P17" s="60">
        <v>139649</v>
      </c>
      <c r="Q17" s="60">
        <v>139649</v>
      </c>
      <c r="R17" s="60">
        <v>414980</v>
      </c>
      <c r="S17" s="60">
        <v>0</v>
      </c>
      <c r="T17" s="60">
        <v>0</v>
      </c>
      <c r="U17" s="60">
        <v>0</v>
      </c>
      <c r="V17" s="60">
        <v>0</v>
      </c>
      <c r="W17" s="60">
        <v>723634</v>
      </c>
      <c r="X17" s="60">
        <v>1818747</v>
      </c>
      <c r="Y17" s="60">
        <v>-1095113</v>
      </c>
      <c r="Z17" s="140">
        <v>-60.21</v>
      </c>
      <c r="AA17" s="155">
        <v>2425000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121168320</v>
      </c>
      <c r="F19" s="60">
        <v>121168320</v>
      </c>
      <c r="G19" s="60">
        <v>0</v>
      </c>
      <c r="H19" s="60">
        <v>473750</v>
      </c>
      <c r="I19" s="60">
        <v>22162618</v>
      </c>
      <c r="J19" s="60">
        <v>22636368</v>
      </c>
      <c r="K19" s="60">
        <v>4331967</v>
      </c>
      <c r="L19" s="60">
        <v>4432823</v>
      </c>
      <c r="M19" s="60">
        <v>1006004</v>
      </c>
      <c r="N19" s="60">
        <v>9770794</v>
      </c>
      <c r="O19" s="60">
        <v>18014004</v>
      </c>
      <c r="P19" s="60">
        <v>3513971</v>
      </c>
      <c r="Q19" s="60">
        <v>3513971</v>
      </c>
      <c r="R19" s="60">
        <v>25041946</v>
      </c>
      <c r="S19" s="60">
        <v>0</v>
      </c>
      <c r="T19" s="60">
        <v>0</v>
      </c>
      <c r="U19" s="60">
        <v>0</v>
      </c>
      <c r="V19" s="60">
        <v>0</v>
      </c>
      <c r="W19" s="60">
        <v>57449108</v>
      </c>
      <c r="X19" s="60">
        <v>121167999</v>
      </c>
      <c r="Y19" s="60">
        <v>-63718891</v>
      </c>
      <c r="Z19" s="140">
        <v>-52.59</v>
      </c>
      <c r="AA19" s="155">
        <v>121168320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477000</v>
      </c>
      <c r="F20" s="54">
        <v>477000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44325</v>
      </c>
      <c r="M20" s="54">
        <v>7432</v>
      </c>
      <c r="N20" s="54">
        <v>51757</v>
      </c>
      <c r="O20" s="54">
        <v>7432</v>
      </c>
      <c r="P20" s="54">
        <v>8615</v>
      </c>
      <c r="Q20" s="54">
        <v>8615</v>
      </c>
      <c r="R20" s="54">
        <v>24662</v>
      </c>
      <c r="S20" s="54">
        <v>0</v>
      </c>
      <c r="T20" s="54">
        <v>0</v>
      </c>
      <c r="U20" s="54">
        <v>0</v>
      </c>
      <c r="V20" s="54">
        <v>0</v>
      </c>
      <c r="W20" s="54">
        <v>76419</v>
      </c>
      <c r="X20" s="54">
        <v>306747</v>
      </c>
      <c r="Y20" s="54">
        <v>-230328</v>
      </c>
      <c r="Z20" s="184">
        <v>-75.09</v>
      </c>
      <c r="AA20" s="130">
        <v>477000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144982338</v>
      </c>
      <c r="F22" s="190">
        <f t="shared" si="0"/>
        <v>144982338</v>
      </c>
      <c r="G22" s="190">
        <f t="shared" si="0"/>
        <v>0</v>
      </c>
      <c r="H22" s="190">
        <f t="shared" si="0"/>
        <v>1372656</v>
      </c>
      <c r="I22" s="190">
        <f t="shared" si="0"/>
        <v>23134485</v>
      </c>
      <c r="J22" s="190">
        <f t="shared" si="0"/>
        <v>24507141</v>
      </c>
      <c r="K22" s="190">
        <f t="shared" si="0"/>
        <v>5319102</v>
      </c>
      <c r="L22" s="190">
        <f t="shared" si="0"/>
        <v>5633553</v>
      </c>
      <c r="M22" s="190">
        <f t="shared" si="0"/>
        <v>2097558</v>
      </c>
      <c r="N22" s="190">
        <f t="shared" si="0"/>
        <v>13050213</v>
      </c>
      <c r="O22" s="190">
        <f t="shared" si="0"/>
        <v>19405155</v>
      </c>
      <c r="P22" s="190">
        <f t="shared" si="0"/>
        <v>4547307</v>
      </c>
      <c r="Q22" s="190">
        <f t="shared" si="0"/>
        <v>4547307</v>
      </c>
      <c r="R22" s="190">
        <f t="shared" si="0"/>
        <v>28499769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66057123</v>
      </c>
      <c r="X22" s="190">
        <f t="shared" si="0"/>
        <v>138977487</v>
      </c>
      <c r="Y22" s="190">
        <f t="shared" si="0"/>
        <v>-72920364</v>
      </c>
      <c r="Z22" s="191">
        <f>+IF(X22&lt;&gt;0,+(Y22/X22)*100,0)</f>
        <v>-52.469191646845644</v>
      </c>
      <c r="AA22" s="188">
        <f>SUM(AA5:AA21)</f>
        <v>144982338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45728992</v>
      </c>
      <c r="F25" s="60">
        <v>45728992</v>
      </c>
      <c r="G25" s="60">
        <v>0</v>
      </c>
      <c r="H25" s="60">
        <v>4092597</v>
      </c>
      <c r="I25" s="60">
        <v>4033891</v>
      </c>
      <c r="J25" s="60">
        <v>8126488</v>
      </c>
      <c r="K25" s="60">
        <v>5144652</v>
      </c>
      <c r="L25" s="60">
        <v>3613207</v>
      </c>
      <c r="M25" s="60">
        <v>8409959</v>
      </c>
      <c r="N25" s="60">
        <v>17167818</v>
      </c>
      <c r="O25" s="60">
        <v>7634000</v>
      </c>
      <c r="P25" s="60">
        <v>4833067</v>
      </c>
      <c r="Q25" s="60">
        <v>4833067</v>
      </c>
      <c r="R25" s="60">
        <v>17300134</v>
      </c>
      <c r="S25" s="60">
        <v>0</v>
      </c>
      <c r="T25" s="60">
        <v>0</v>
      </c>
      <c r="U25" s="60">
        <v>0</v>
      </c>
      <c r="V25" s="60">
        <v>0</v>
      </c>
      <c r="W25" s="60">
        <v>42594440</v>
      </c>
      <c r="X25" s="60">
        <v>34296750</v>
      </c>
      <c r="Y25" s="60">
        <v>8297690</v>
      </c>
      <c r="Z25" s="140">
        <v>24.19</v>
      </c>
      <c r="AA25" s="155">
        <v>45728992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6775763</v>
      </c>
      <c r="F26" s="60">
        <v>6775763</v>
      </c>
      <c r="G26" s="60">
        <v>0</v>
      </c>
      <c r="H26" s="60">
        <v>743880</v>
      </c>
      <c r="I26" s="60">
        <v>0</v>
      </c>
      <c r="J26" s="60">
        <v>743880</v>
      </c>
      <c r="K26" s="60">
        <v>606540</v>
      </c>
      <c r="L26" s="60">
        <v>584090</v>
      </c>
      <c r="M26" s="60">
        <v>582200</v>
      </c>
      <c r="N26" s="60">
        <v>1772830</v>
      </c>
      <c r="O26" s="60">
        <v>582200</v>
      </c>
      <c r="P26" s="60">
        <v>727887</v>
      </c>
      <c r="Q26" s="60">
        <v>727887</v>
      </c>
      <c r="R26" s="60">
        <v>2037974</v>
      </c>
      <c r="S26" s="60">
        <v>0</v>
      </c>
      <c r="T26" s="60">
        <v>0</v>
      </c>
      <c r="U26" s="60">
        <v>0</v>
      </c>
      <c r="V26" s="60">
        <v>0</v>
      </c>
      <c r="W26" s="60">
        <v>4554684</v>
      </c>
      <c r="X26" s="60">
        <v>5082003</v>
      </c>
      <c r="Y26" s="60">
        <v>-527319</v>
      </c>
      <c r="Z26" s="140">
        <v>-10.38</v>
      </c>
      <c r="AA26" s="155">
        <v>6775763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4772945</v>
      </c>
      <c r="F27" s="60">
        <v>4772945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198833</v>
      </c>
      <c r="P27" s="60">
        <v>198833</v>
      </c>
      <c r="Q27" s="60">
        <v>198833</v>
      </c>
      <c r="R27" s="60">
        <v>596499</v>
      </c>
      <c r="S27" s="60">
        <v>0</v>
      </c>
      <c r="T27" s="60">
        <v>0</v>
      </c>
      <c r="U27" s="60">
        <v>0</v>
      </c>
      <c r="V27" s="60">
        <v>0</v>
      </c>
      <c r="W27" s="60">
        <v>596499</v>
      </c>
      <c r="X27" s="60">
        <v>3579750</v>
      </c>
      <c r="Y27" s="60">
        <v>-2983251</v>
      </c>
      <c r="Z27" s="140">
        <v>-83.34</v>
      </c>
      <c r="AA27" s="155">
        <v>4772945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12125476</v>
      </c>
      <c r="F28" s="60">
        <v>12125476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505250</v>
      </c>
      <c r="P28" s="60">
        <v>505250</v>
      </c>
      <c r="Q28" s="60">
        <v>505250</v>
      </c>
      <c r="R28" s="60">
        <v>1515750</v>
      </c>
      <c r="S28" s="60">
        <v>0</v>
      </c>
      <c r="T28" s="60">
        <v>0</v>
      </c>
      <c r="U28" s="60">
        <v>0</v>
      </c>
      <c r="V28" s="60">
        <v>0</v>
      </c>
      <c r="W28" s="60">
        <v>1515750</v>
      </c>
      <c r="X28" s="60">
        <v>9093753</v>
      </c>
      <c r="Y28" s="60">
        <v>-7578003</v>
      </c>
      <c r="Z28" s="140">
        <v>-83.33</v>
      </c>
      <c r="AA28" s="155">
        <v>12125476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350001</v>
      </c>
      <c r="F29" s="60">
        <v>350001</v>
      </c>
      <c r="G29" s="60">
        <v>0</v>
      </c>
      <c r="H29" s="60">
        <v>94966</v>
      </c>
      <c r="I29" s="60">
        <v>599</v>
      </c>
      <c r="J29" s="60">
        <v>95565</v>
      </c>
      <c r="K29" s="60">
        <v>0</v>
      </c>
      <c r="L29" s="60">
        <v>5576</v>
      </c>
      <c r="M29" s="60">
        <v>5651</v>
      </c>
      <c r="N29" s="60">
        <v>11227</v>
      </c>
      <c r="O29" s="60">
        <v>5651</v>
      </c>
      <c r="P29" s="60">
        <v>0</v>
      </c>
      <c r="Q29" s="60">
        <v>0</v>
      </c>
      <c r="R29" s="60">
        <v>5651</v>
      </c>
      <c r="S29" s="60">
        <v>0</v>
      </c>
      <c r="T29" s="60">
        <v>0</v>
      </c>
      <c r="U29" s="60">
        <v>0</v>
      </c>
      <c r="V29" s="60">
        <v>0</v>
      </c>
      <c r="W29" s="60">
        <v>112443</v>
      </c>
      <c r="X29" s="60">
        <v>262503</v>
      </c>
      <c r="Y29" s="60">
        <v>-150060</v>
      </c>
      <c r="Z29" s="140">
        <v>-57.17</v>
      </c>
      <c r="AA29" s="155">
        <v>350001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5500000</v>
      </c>
      <c r="F31" s="60">
        <v>5500000</v>
      </c>
      <c r="G31" s="60">
        <v>0</v>
      </c>
      <c r="H31" s="60">
        <v>801</v>
      </c>
      <c r="I31" s="60">
        <v>968748</v>
      </c>
      <c r="J31" s="60">
        <v>969549</v>
      </c>
      <c r="K31" s="60">
        <v>61979</v>
      </c>
      <c r="L31" s="60">
        <v>150430</v>
      </c>
      <c r="M31" s="60">
        <v>643066</v>
      </c>
      <c r="N31" s="60">
        <v>855475</v>
      </c>
      <c r="O31" s="60">
        <v>869541</v>
      </c>
      <c r="P31" s="60">
        <v>848387</v>
      </c>
      <c r="Q31" s="60">
        <v>848387</v>
      </c>
      <c r="R31" s="60">
        <v>2566315</v>
      </c>
      <c r="S31" s="60">
        <v>0</v>
      </c>
      <c r="T31" s="60">
        <v>0</v>
      </c>
      <c r="U31" s="60">
        <v>0</v>
      </c>
      <c r="V31" s="60">
        <v>0</v>
      </c>
      <c r="W31" s="60">
        <v>4391339</v>
      </c>
      <c r="X31" s="60">
        <v>4124997</v>
      </c>
      <c r="Y31" s="60">
        <v>266342</v>
      </c>
      <c r="Z31" s="140">
        <v>6.46</v>
      </c>
      <c r="AA31" s="155">
        <v>5500000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10463800</v>
      </c>
      <c r="F32" s="60">
        <v>10463800</v>
      </c>
      <c r="G32" s="60">
        <v>0</v>
      </c>
      <c r="H32" s="60">
        <v>183714</v>
      </c>
      <c r="I32" s="60">
        <v>633837</v>
      </c>
      <c r="J32" s="60">
        <v>817551</v>
      </c>
      <c r="K32" s="60">
        <v>722016</v>
      </c>
      <c r="L32" s="60">
        <v>183981</v>
      </c>
      <c r="M32" s="60">
        <v>1574352</v>
      </c>
      <c r="N32" s="60">
        <v>2480349</v>
      </c>
      <c r="O32" s="60">
        <v>1581274</v>
      </c>
      <c r="P32" s="60">
        <v>1063160</v>
      </c>
      <c r="Q32" s="60">
        <v>1063160</v>
      </c>
      <c r="R32" s="60">
        <v>3707594</v>
      </c>
      <c r="S32" s="60">
        <v>0</v>
      </c>
      <c r="T32" s="60">
        <v>0</v>
      </c>
      <c r="U32" s="60">
        <v>0</v>
      </c>
      <c r="V32" s="60">
        <v>0</v>
      </c>
      <c r="W32" s="60">
        <v>7005494</v>
      </c>
      <c r="X32" s="60">
        <v>7848000</v>
      </c>
      <c r="Y32" s="60">
        <v>-842506</v>
      </c>
      <c r="Z32" s="140">
        <v>-10.74</v>
      </c>
      <c r="AA32" s="155">
        <v>10463800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20810000</v>
      </c>
      <c r="F33" s="60">
        <v>20810000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16658</v>
      </c>
      <c r="M33" s="60">
        <v>0</v>
      </c>
      <c r="N33" s="60">
        <v>16658</v>
      </c>
      <c r="O33" s="60">
        <v>0</v>
      </c>
      <c r="P33" s="60">
        <v>101712</v>
      </c>
      <c r="Q33" s="60">
        <v>101712</v>
      </c>
      <c r="R33" s="60">
        <v>203424</v>
      </c>
      <c r="S33" s="60">
        <v>0</v>
      </c>
      <c r="T33" s="60">
        <v>0</v>
      </c>
      <c r="U33" s="60">
        <v>0</v>
      </c>
      <c r="V33" s="60">
        <v>0</v>
      </c>
      <c r="W33" s="60">
        <v>220082</v>
      </c>
      <c r="X33" s="60">
        <v>15607503</v>
      </c>
      <c r="Y33" s="60">
        <v>-15387421</v>
      </c>
      <c r="Z33" s="140">
        <v>-98.59</v>
      </c>
      <c r="AA33" s="155">
        <v>20810000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35825923</v>
      </c>
      <c r="F34" s="60">
        <v>35825923</v>
      </c>
      <c r="G34" s="60">
        <v>0</v>
      </c>
      <c r="H34" s="60">
        <v>2165514</v>
      </c>
      <c r="I34" s="60">
        <v>3836616</v>
      </c>
      <c r="J34" s="60">
        <v>6002130</v>
      </c>
      <c r="K34" s="60">
        <v>4360459</v>
      </c>
      <c r="L34" s="60">
        <v>4954157</v>
      </c>
      <c r="M34" s="60">
        <v>2054859</v>
      </c>
      <c r="N34" s="60">
        <v>11369475</v>
      </c>
      <c r="O34" s="60">
        <v>2719164</v>
      </c>
      <c r="P34" s="60">
        <v>798712</v>
      </c>
      <c r="Q34" s="60">
        <v>798712</v>
      </c>
      <c r="R34" s="60">
        <v>4316588</v>
      </c>
      <c r="S34" s="60">
        <v>0</v>
      </c>
      <c r="T34" s="60">
        <v>0</v>
      </c>
      <c r="U34" s="60">
        <v>0</v>
      </c>
      <c r="V34" s="60">
        <v>0</v>
      </c>
      <c r="W34" s="60">
        <v>21688193</v>
      </c>
      <c r="X34" s="60">
        <v>26868753</v>
      </c>
      <c r="Y34" s="60">
        <v>-5180560</v>
      </c>
      <c r="Z34" s="140">
        <v>-19.28</v>
      </c>
      <c r="AA34" s="155">
        <v>35825923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142352900</v>
      </c>
      <c r="F36" s="190">
        <f t="shared" si="1"/>
        <v>142352900</v>
      </c>
      <c r="G36" s="190">
        <f t="shared" si="1"/>
        <v>0</v>
      </c>
      <c r="H36" s="190">
        <f t="shared" si="1"/>
        <v>7281472</v>
      </c>
      <c r="I36" s="190">
        <f t="shared" si="1"/>
        <v>9473691</v>
      </c>
      <c r="J36" s="190">
        <f t="shared" si="1"/>
        <v>16755163</v>
      </c>
      <c r="K36" s="190">
        <f t="shared" si="1"/>
        <v>10895646</v>
      </c>
      <c r="L36" s="190">
        <f t="shared" si="1"/>
        <v>9508099</v>
      </c>
      <c r="M36" s="190">
        <f t="shared" si="1"/>
        <v>13270087</v>
      </c>
      <c r="N36" s="190">
        <f t="shared" si="1"/>
        <v>33673832</v>
      </c>
      <c r="O36" s="190">
        <f t="shared" si="1"/>
        <v>14095913</v>
      </c>
      <c r="P36" s="190">
        <f t="shared" si="1"/>
        <v>9077008</v>
      </c>
      <c r="Q36" s="190">
        <f t="shared" si="1"/>
        <v>9077008</v>
      </c>
      <c r="R36" s="190">
        <f t="shared" si="1"/>
        <v>32249929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82678924</v>
      </c>
      <c r="X36" s="190">
        <f t="shared" si="1"/>
        <v>106764012</v>
      </c>
      <c r="Y36" s="190">
        <f t="shared" si="1"/>
        <v>-24085088</v>
      </c>
      <c r="Z36" s="191">
        <f>+IF(X36&lt;&gt;0,+(Y36/X36)*100,0)</f>
        <v>-22.559182208326902</v>
      </c>
      <c r="AA36" s="188">
        <f>SUM(AA25:AA35)</f>
        <v>142352900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2629438</v>
      </c>
      <c r="F38" s="106">
        <f t="shared" si="2"/>
        <v>2629438</v>
      </c>
      <c r="G38" s="106">
        <f t="shared" si="2"/>
        <v>0</v>
      </c>
      <c r="H38" s="106">
        <f t="shared" si="2"/>
        <v>-5908816</v>
      </c>
      <c r="I38" s="106">
        <f t="shared" si="2"/>
        <v>13660794</v>
      </c>
      <c r="J38" s="106">
        <f t="shared" si="2"/>
        <v>7751978</v>
      </c>
      <c r="K38" s="106">
        <f t="shared" si="2"/>
        <v>-5576544</v>
      </c>
      <c r="L38" s="106">
        <f t="shared" si="2"/>
        <v>-3874546</v>
      </c>
      <c r="M38" s="106">
        <f t="shared" si="2"/>
        <v>-11172529</v>
      </c>
      <c r="N38" s="106">
        <f t="shared" si="2"/>
        <v>-20623619</v>
      </c>
      <c r="O38" s="106">
        <f t="shared" si="2"/>
        <v>5309242</v>
      </c>
      <c r="P38" s="106">
        <f t="shared" si="2"/>
        <v>-4529701</v>
      </c>
      <c r="Q38" s="106">
        <f t="shared" si="2"/>
        <v>-4529701</v>
      </c>
      <c r="R38" s="106">
        <f t="shared" si="2"/>
        <v>-3750160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-16621801</v>
      </c>
      <c r="X38" s="106">
        <f>IF(F22=F36,0,X22-X36)</f>
        <v>32213475</v>
      </c>
      <c r="Y38" s="106">
        <f t="shared" si="2"/>
        <v>-48835276</v>
      </c>
      <c r="Z38" s="201">
        <f>+IF(X38&lt;&gt;0,+(Y38/X38)*100,0)</f>
        <v>-151.5989069791446</v>
      </c>
      <c r="AA38" s="199">
        <f>+AA22-AA36</f>
        <v>2629438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23800000</v>
      </c>
      <c r="F39" s="60">
        <v>23800000</v>
      </c>
      <c r="G39" s="60">
        <v>0</v>
      </c>
      <c r="H39" s="60">
        <v>0</v>
      </c>
      <c r="I39" s="60">
        <v>3999350</v>
      </c>
      <c r="J39" s="60">
        <v>3999350</v>
      </c>
      <c r="K39" s="60">
        <v>526490</v>
      </c>
      <c r="L39" s="60">
        <v>0</v>
      </c>
      <c r="M39" s="60">
        <v>5161453</v>
      </c>
      <c r="N39" s="60">
        <v>5687943</v>
      </c>
      <c r="O39" s="60">
        <v>5161453</v>
      </c>
      <c r="P39" s="60">
        <v>155863</v>
      </c>
      <c r="Q39" s="60">
        <v>155863</v>
      </c>
      <c r="R39" s="60">
        <v>5473179</v>
      </c>
      <c r="S39" s="60">
        <v>0</v>
      </c>
      <c r="T39" s="60">
        <v>0</v>
      </c>
      <c r="U39" s="60">
        <v>0</v>
      </c>
      <c r="V39" s="60">
        <v>0</v>
      </c>
      <c r="W39" s="60">
        <v>15160472</v>
      </c>
      <c r="X39" s="60">
        <v>17849997</v>
      </c>
      <c r="Y39" s="60">
        <v>-2689525</v>
      </c>
      <c r="Z39" s="140">
        <v>-15.07</v>
      </c>
      <c r="AA39" s="155">
        <v>23800000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26429438</v>
      </c>
      <c r="F42" s="88">
        <f t="shared" si="3"/>
        <v>26429438</v>
      </c>
      <c r="G42" s="88">
        <f t="shared" si="3"/>
        <v>0</v>
      </c>
      <c r="H42" s="88">
        <f t="shared" si="3"/>
        <v>-5908816</v>
      </c>
      <c r="I42" s="88">
        <f t="shared" si="3"/>
        <v>17660144</v>
      </c>
      <c r="J42" s="88">
        <f t="shared" si="3"/>
        <v>11751328</v>
      </c>
      <c r="K42" s="88">
        <f t="shared" si="3"/>
        <v>-5050054</v>
      </c>
      <c r="L42" s="88">
        <f t="shared" si="3"/>
        <v>-3874546</v>
      </c>
      <c r="M42" s="88">
        <f t="shared" si="3"/>
        <v>-6011076</v>
      </c>
      <c r="N42" s="88">
        <f t="shared" si="3"/>
        <v>-14935676</v>
      </c>
      <c r="O42" s="88">
        <f t="shared" si="3"/>
        <v>10470695</v>
      </c>
      <c r="P42" s="88">
        <f t="shared" si="3"/>
        <v>-4373838</v>
      </c>
      <c r="Q42" s="88">
        <f t="shared" si="3"/>
        <v>-4373838</v>
      </c>
      <c r="R42" s="88">
        <f t="shared" si="3"/>
        <v>1723019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-1461329</v>
      </c>
      <c r="X42" s="88">
        <f t="shared" si="3"/>
        <v>50063472</v>
      </c>
      <c r="Y42" s="88">
        <f t="shared" si="3"/>
        <v>-51524801</v>
      </c>
      <c r="Z42" s="208">
        <f>+IF(X42&lt;&gt;0,+(Y42/X42)*100,0)</f>
        <v>-102.91895256485606</v>
      </c>
      <c r="AA42" s="206">
        <f>SUM(AA38:AA41)</f>
        <v>26429438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26429438</v>
      </c>
      <c r="F44" s="77">
        <f t="shared" si="4"/>
        <v>26429438</v>
      </c>
      <c r="G44" s="77">
        <f t="shared" si="4"/>
        <v>0</v>
      </c>
      <c r="H44" s="77">
        <f t="shared" si="4"/>
        <v>-5908816</v>
      </c>
      <c r="I44" s="77">
        <f t="shared" si="4"/>
        <v>17660144</v>
      </c>
      <c r="J44" s="77">
        <f t="shared" si="4"/>
        <v>11751328</v>
      </c>
      <c r="K44" s="77">
        <f t="shared" si="4"/>
        <v>-5050054</v>
      </c>
      <c r="L44" s="77">
        <f t="shared" si="4"/>
        <v>-3874546</v>
      </c>
      <c r="M44" s="77">
        <f t="shared" si="4"/>
        <v>-6011076</v>
      </c>
      <c r="N44" s="77">
        <f t="shared" si="4"/>
        <v>-14935676</v>
      </c>
      <c r="O44" s="77">
        <f t="shared" si="4"/>
        <v>10470695</v>
      </c>
      <c r="P44" s="77">
        <f t="shared" si="4"/>
        <v>-4373838</v>
      </c>
      <c r="Q44" s="77">
        <f t="shared" si="4"/>
        <v>-4373838</v>
      </c>
      <c r="R44" s="77">
        <f t="shared" si="4"/>
        <v>1723019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-1461329</v>
      </c>
      <c r="X44" s="77">
        <f t="shared" si="4"/>
        <v>50063472</v>
      </c>
      <c r="Y44" s="77">
        <f t="shared" si="4"/>
        <v>-51524801</v>
      </c>
      <c r="Z44" s="212">
        <f>+IF(X44&lt;&gt;0,+(Y44/X44)*100,0)</f>
        <v>-102.91895256485606</v>
      </c>
      <c r="AA44" s="210">
        <f>+AA42-AA43</f>
        <v>26429438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26429438</v>
      </c>
      <c r="F46" s="88">
        <f t="shared" si="5"/>
        <v>26429438</v>
      </c>
      <c r="G46" s="88">
        <f t="shared" si="5"/>
        <v>0</v>
      </c>
      <c r="H46" s="88">
        <f t="shared" si="5"/>
        <v>-5908816</v>
      </c>
      <c r="I46" s="88">
        <f t="shared" si="5"/>
        <v>17660144</v>
      </c>
      <c r="J46" s="88">
        <f t="shared" si="5"/>
        <v>11751328</v>
      </c>
      <c r="K46" s="88">
        <f t="shared" si="5"/>
        <v>-5050054</v>
      </c>
      <c r="L46" s="88">
        <f t="shared" si="5"/>
        <v>-3874546</v>
      </c>
      <c r="M46" s="88">
        <f t="shared" si="5"/>
        <v>-6011076</v>
      </c>
      <c r="N46" s="88">
        <f t="shared" si="5"/>
        <v>-14935676</v>
      </c>
      <c r="O46" s="88">
        <f t="shared" si="5"/>
        <v>10470695</v>
      </c>
      <c r="P46" s="88">
        <f t="shared" si="5"/>
        <v>-4373838</v>
      </c>
      <c r="Q46" s="88">
        <f t="shared" si="5"/>
        <v>-4373838</v>
      </c>
      <c r="R46" s="88">
        <f t="shared" si="5"/>
        <v>1723019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-1461329</v>
      </c>
      <c r="X46" s="88">
        <f t="shared" si="5"/>
        <v>50063472</v>
      </c>
      <c r="Y46" s="88">
        <f t="shared" si="5"/>
        <v>-51524801</v>
      </c>
      <c r="Z46" s="208">
        <f>+IF(X46&lt;&gt;0,+(Y46/X46)*100,0)</f>
        <v>-102.91895256485606</v>
      </c>
      <c r="AA46" s="206">
        <f>SUM(AA44:AA45)</f>
        <v>26429438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26429438</v>
      </c>
      <c r="F48" s="219">
        <f t="shared" si="6"/>
        <v>26429438</v>
      </c>
      <c r="G48" s="219">
        <f t="shared" si="6"/>
        <v>0</v>
      </c>
      <c r="H48" s="220">
        <f t="shared" si="6"/>
        <v>-5908816</v>
      </c>
      <c r="I48" s="220">
        <f t="shared" si="6"/>
        <v>17660144</v>
      </c>
      <c r="J48" s="220">
        <f t="shared" si="6"/>
        <v>11751328</v>
      </c>
      <c r="K48" s="220">
        <f t="shared" si="6"/>
        <v>-5050054</v>
      </c>
      <c r="L48" s="220">
        <f t="shared" si="6"/>
        <v>-3874546</v>
      </c>
      <c r="M48" s="219">
        <f t="shared" si="6"/>
        <v>-6011076</v>
      </c>
      <c r="N48" s="219">
        <f t="shared" si="6"/>
        <v>-14935676</v>
      </c>
      <c r="O48" s="220">
        <f t="shared" si="6"/>
        <v>10470695</v>
      </c>
      <c r="P48" s="220">
        <f t="shared" si="6"/>
        <v>-4373838</v>
      </c>
      <c r="Q48" s="220">
        <f t="shared" si="6"/>
        <v>-4373838</v>
      </c>
      <c r="R48" s="220">
        <f t="shared" si="6"/>
        <v>1723019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-1461329</v>
      </c>
      <c r="X48" s="220">
        <f t="shared" si="6"/>
        <v>50063472</v>
      </c>
      <c r="Y48" s="220">
        <f t="shared" si="6"/>
        <v>-51524801</v>
      </c>
      <c r="Z48" s="221">
        <f>+IF(X48&lt;&gt;0,+(Y48/X48)*100,0)</f>
        <v>-102.91895256485606</v>
      </c>
      <c r="AA48" s="222">
        <f>SUM(AA46:AA47)</f>
        <v>26429438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1628000</v>
      </c>
      <c r="F5" s="100">
        <f t="shared" si="0"/>
        <v>1628000</v>
      </c>
      <c r="G5" s="100">
        <f t="shared" si="0"/>
        <v>0</v>
      </c>
      <c r="H5" s="100">
        <f t="shared" si="0"/>
        <v>0</v>
      </c>
      <c r="I5" s="100">
        <f t="shared" si="0"/>
        <v>3999350</v>
      </c>
      <c r="J5" s="100">
        <f t="shared" si="0"/>
        <v>3999350</v>
      </c>
      <c r="K5" s="100">
        <f t="shared" si="0"/>
        <v>526490</v>
      </c>
      <c r="L5" s="100">
        <f t="shared" si="0"/>
        <v>230280</v>
      </c>
      <c r="M5" s="100">
        <f t="shared" si="0"/>
        <v>4705995</v>
      </c>
      <c r="N5" s="100">
        <f t="shared" si="0"/>
        <v>5462765</v>
      </c>
      <c r="O5" s="100">
        <f t="shared" si="0"/>
        <v>4705995</v>
      </c>
      <c r="P5" s="100">
        <f t="shared" si="0"/>
        <v>155864</v>
      </c>
      <c r="Q5" s="100">
        <f t="shared" si="0"/>
        <v>6660952</v>
      </c>
      <c r="R5" s="100">
        <f t="shared" si="0"/>
        <v>11522811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20984926</v>
      </c>
      <c r="X5" s="100">
        <f t="shared" si="0"/>
        <v>1220670</v>
      </c>
      <c r="Y5" s="100">
        <f t="shared" si="0"/>
        <v>19764256</v>
      </c>
      <c r="Z5" s="137">
        <f>+IF(X5&lt;&gt;0,+(Y5/X5)*100,0)</f>
        <v>1619.1317882802068</v>
      </c>
      <c r="AA5" s="153">
        <f>SUM(AA6:AA8)</f>
        <v>1628000</v>
      </c>
    </row>
    <row r="6" spans="1:27" ht="12.75">
      <c r="A6" s="138" t="s">
        <v>75</v>
      </c>
      <c r="B6" s="136"/>
      <c r="C6" s="155"/>
      <c r="D6" s="155"/>
      <c r="E6" s="156">
        <v>1404000</v>
      </c>
      <c r="F6" s="60">
        <v>1404000</v>
      </c>
      <c r="G6" s="60"/>
      <c r="H6" s="60"/>
      <c r="I6" s="60">
        <v>3999350</v>
      </c>
      <c r="J6" s="60">
        <v>3999350</v>
      </c>
      <c r="K6" s="60">
        <v>526490</v>
      </c>
      <c r="L6" s="60">
        <v>230280</v>
      </c>
      <c r="M6" s="60">
        <v>4705995</v>
      </c>
      <c r="N6" s="60">
        <v>5462765</v>
      </c>
      <c r="O6" s="60">
        <v>4705995</v>
      </c>
      <c r="P6" s="60">
        <v>155864</v>
      </c>
      <c r="Q6" s="60">
        <v>6653187</v>
      </c>
      <c r="R6" s="60">
        <v>11515046</v>
      </c>
      <c r="S6" s="60"/>
      <c r="T6" s="60"/>
      <c r="U6" s="60"/>
      <c r="V6" s="60"/>
      <c r="W6" s="60">
        <v>20977161</v>
      </c>
      <c r="X6" s="60">
        <v>1053000</v>
      </c>
      <c r="Y6" s="60">
        <v>19924161</v>
      </c>
      <c r="Z6" s="140">
        <v>1892.13</v>
      </c>
      <c r="AA6" s="62">
        <v>1404000</v>
      </c>
    </row>
    <row r="7" spans="1:27" ht="12.75">
      <c r="A7" s="138" t="s">
        <v>76</v>
      </c>
      <c r="B7" s="136"/>
      <c r="C7" s="157"/>
      <c r="D7" s="157"/>
      <c r="E7" s="158">
        <v>224000</v>
      </c>
      <c r="F7" s="159">
        <v>224000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2825</v>
      </c>
      <c r="R7" s="159">
        <v>2825</v>
      </c>
      <c r="S7" s="159"/>
      <c r="T7" s="159"/>
      <c r="U7" s="159"/>
      <c r="V7" s="159"/>
      <c r="W7" s="159">
        <v>2825</v>
      </c>
      <c r="X7" s="159">
        <v>167670</v>
      </c>
      <c r="Y7" s="159">
        <v>-164845</v>
      </c>
      <c r="Z7" s="141">
        <v>-98.32</v>
      </c>
      <c r="AA7" s="225">
        <v>224000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4940</v>
      </c>
      <c r="R8" s="60">
        <v>4940</v>
      </c>
      <c r="S8" s="60"/>
      <c r="T8" s="60"/>
      <c r="U8" s="60"/>
      <c r="V8" s="60"/>
      <c r="W8" s="60">
        <v>4940</v>
      </c>
      <c r="X8" s="60"/>
      <c r="Y8" s="60">
        <v>4940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15616000</v>
      </c>
      <c r="F9" s="100">
        <f t="shared" si="1"/>
        <v>15616000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6906</v>
      </c>
      <c r="R9" s="100">
        <f t="shared" si="1"/>
        <v>6906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6906</v>
      </c>
      <c r="X9" s="100">
        <f t="shared" si="1"/>
        <v>11712447</v>
      </c>
      <c r="Y9" s="100">
        <f t="shared" si="1"/>
        <v>-11705541</v>
      </c>
      <c r="Z9" s="137">
        <f>+IF(X9&lt;&gt;0,+(Y9/X9)*100,0)</f>
        <v>-99.94103708644316</v>
      </c>
      <c r="AA9" s="102">
        <f>SUM(AA10:AA14)</f>
        <v>15616000</v>
      </c>
    </row>
    <row r="10" spans="1:27" ht="12.75">
      <c r="A10" s="138" t="s">
        <v>79</v>
      </c>
      <c r="B10" s="136"/>
      <c r="C10" s="155"/>
      <c r="D10" s="155"/>
      <c r="E10" s="156">
        <v>12215000</v>
      </c>
      <c r="F10" s="60">
        <v>12215000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9161757</v>
      </c>
      <c r="Y10" s="60">
        <v>-9161757</v>
      </c>
      <c r="Z10" s="140">
        <v>-100</v>
      </c>
      <c r="AA10" s="62">
        <v>12215000</v>
      </c>
    </row>
    <row r="11" spans="1:27" ht="12.75">
      <c r="A11" s="138" t="s">
        <v>80</v>
      </c>
      <c r="B11" s="136"/>
      <c r="C11" s="155"/>
      <c r="D11" s="155"/>
      <c r="E11" s="156">
        <v>2753000</v>
      </c>
      <c r="F11" s="60">
        <v>2753000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2064690</v>
      </c>
      <c r="Y11" s="60">
        <v>-2064690</v>
      </c>
      <c r="Z11" s="140">
        <v>-100</v>
      </c>
      <c r="AA11" s="62">
        <v>2753000</v>
      </c>
    </row>
    <row r="12" spans="1:27" ht="12.75">
      <c r="A12" s="138" t="s">
        <v>81</v>
      </c>
      <c r="B12" s="136"/>
      <c r="C12" s="155"/>
      <c r="D12" s="155"/>
      <c r="E12" s="156">
        <v>648000</v>
      </c>
      <c r="F12" s="60">
        <v>648000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6906</v>
      </c>
      <c r="R12" s="60">
        <v>6906</v>
      </c>
      <c r="S12" s="60"/>
      <c r="T12" s="60"/>
      <c r="U12" s="60"/>
      <c r="V12" s="60"/>
      <c r="W12" s="60">
        <v>6906</v>
      </c>
      <c r="X12" s="60">
        <v>486000</v>
      </c>
      <c r="Y12" s="60">
        <v>-479094</v>
      </c>
      <c r="Z12" s="140">
        <v>-98.58</v>
      </c>
      <c r="AA12" s="62">
        <v>648000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9806000</v>
      </c>
      <c r="F15" s="100">
        <f t="shared" si="2"/>
        <v>9806000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56658</v>
      </c>
      <c r="R15" s="100">
        <f t="shared" si="2"/>
        <v>56658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56658</v>
      </c>
      <c r="X15" s="100">
        <f t="shared" si="2"/>
        <v>8520000</v>
      </c>
      <c r="Y15" s="100">
        <f t="shared" si="2"/>
        <v>-8463342</v>
      </c>
      <c r="Z15" s="137">
        <f>+IF(X15&lt;&gt;0,+(Y15/X15)*100,0)</f>
        <v>-99.335</v>
      </c>
      <c r="AA15" s="102">
        <f>SUM(AA16:AA18)</f>
        <v>9806000</v>
      </c>
    </row>
    <row r="16" spans="1:27" ht="12.75">
      <c r="A16" s="138" t="s">
        <v>85</v>
      </c>
      <c r="B16" s="136"/>
      <c r="C16" s="155"/>
      <c r="D16" s="155"/>
      <c r="E16" s="156">
        <v>3888000</v>
      </c>
      <c r="F16" s="60">
        <v>3888000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56658</v>
      </c>
      <c r="R16" s="60">
        <v>56658</v>
      </c>
      <c r="S16" s="60"/>
      <c r="T16" s="60"/>
      <c r="U16" s="60"/>
      <c r="V16" s="60"/>
      <c r="W16" s="60">
        <v>56658</v>
      </c>
      <c r="X16" s="60">
        <v>2916000</v>
      </c>
      <c r="Y16" s="60">
        <v>-2859342</v>
      </c>
      <c r="Z16" s="140">
        <v>-98.06</v>
      </c>
      <c r="AA16" s="62">
        <v>3888000</v>
      </c>
    </row>
    <row r="17" spans="1:27" ht="12.75">
      <c r="A17" s="138" t="s">
        <v>86</v>
      </c>
      <c r="B17" s="136"/>
      <c r="C17" s="155"/>
      <c r="D17" s="155"/>
      <c r="E17" s="156">
        <v>5918000</v>
      </c>
      <c r="F17" s="60">
        <v>5918000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5604000</v>
      </c>
      <c r="Y17" s="60">
        <v>-5604000</v>
      </c>
      <c r="Z17" s="140">
        <v>-100</v>
      </c>
      <c r="AA17" s="62">
        <v>5918000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27050000</v>
      </c>
      <c r="F25" s="219">
        <f t="shared" si="4"/>
        <v>27050000</v>
      </c>
      <c r="G25" s="219">
        <f t="shared" si="4"/>
        <v>0</v>
      </c>
      <c r="H25" s="219">
        <f t="shared" si="4"/>
        <v>0</v>
      </c>
      <c r="I25" s="219">
        <f t="shared" si="4"/>
        <v>3999350</v>
      </c>
      <c r="J25" s="219">
        <f t="shared" si="4"/>
        <v>3999350</v>
      </c>
      <c r="K25" s="219">
        <f t="shared" si="4"/>
        <v>526490</v>
      </c>
      <c r="L25" s="219">
        <f t="shared" si="4"/>
        <v>230280</v>
      </c>
      <c r="M25" s="219">
        <f t="shared" si="4"/>
        <v>4705995</v>
      </c>
      <c r="N25" s="219">
        <f t="shared" si="4"/>
        <v>5462765</v>
      </c>
      <c r="O25" s="219">
        <f t="shared" si="4"/>
        <v>4705995</v>
      </c>
      <c r="P25" s="219">
        <f t="shared" si="4"/>
        <v>155864</v>
      </c>
      <c r="Q25" s="219">
        <f t="shared" si="4"/>
        <v>6724516</v>
      </c>
      <c r="R25" s="219">
        <f t="shared" si="4"/>
        <v>11586375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21048490</v>
      </c>
      <c r="X25" s="219">
        <f t="shared" si="4"/>
        <v>21453117</v>
      </c>
      <c r="Y25" s="219">
        <f t="shared" si="4"/>
        <v>-404627</v>
      </c>
      <c r="Z25" s="231">
        <f>+IF(X25&lt;&gt;0,+(Y25/X25)*100,0)</f>
        <v>-1.8860988825073766</v>
      </c>
      <c r="AA25" s="232">
        <f>+AA5+AA9+AA15+AA19+AA24</f>
        <v>27050000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23801000</v>
      </c>
      <c r="F28" s="60">
        <v>23801000</v>
      </c>
      <c r="G28" s="60"/>
      <c r="H28" s="60"/>
      <c r="I28" s="60">
        <v>3999350</v>
      </c>
      <c r="J28" s="60">
        <v>3999350</v>
      </c>
      <c r="K28" s="60">
        <v>526490</v>
      </c>
      <c r="L28" s="60">
        <v>230280</v>
      </c>
      <c r="M28" s="60">
        <v>4705995</v>
      </c>
      <c r="N28" s="60">
        <v>5462765</v>
      </c>
      <c r="O28" s="60">
        <v>4705995</v>
      </c>
      <c r="P28" s="60">
        <v>155864</v>
      </c>
      <c r="Q28" s="60">
        <v>6117796</v>
      </c>
      <c r="R28" s="60">
        <v>10979655</v>
      </c>
      <c r="S28" s="60"/>
      <c r="T28" s="60"/>
      <c r="U28" s="60"/>
      <c r="V28" s="60"/>
      <c r="W28" s="60">
        <v>20441770</v>
      </c>
      <c r="X28" s="60">
        <v>19013496</v>
      </c>
      <c r="Y28" s="60">
        <v>1428274</v>
      </c>
      <c r="Z28" s="140">
        <v>7.51</v>
      </c>
      <c r="AA28" s="155">
        <v>23801000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23801000</v>
      </c>
      <c r="F32" s="77">
        <f t="shared" si="5"/>
        <v>23801000</v>
      </c>
      <c r="G32" s="77">
        <f t="shared" si="5"/>
        <v>0</v>
      </c>
      <c r="H32" s="77">
        <f t="shared" si="5"/>
        <v>0</v>
      </c>
      <c r="I32" s="77">
        <f t="shared" si="5"/>
        <v>3999350</v>
      </c>
      <c r="J32" s="77">
        <f t="shared" si="5"/>
        <v>3999350</v>
      </c>
      <c r="K32" s="77">
        <f t="shared" si="5"/>
        <v>526490</v>
      </c>
      <c r="L32" s="77">
        <f t="shared" si="5"/>
        <v>230280</v>
      </c>
      <c r="M32" s="77">
        <f t="shared" si="5"/>
        <v>4705995</v>
      </c>
      <c r="N32" s="77">
        <f t="shared" si="5"/>
        <v>5462765</v>
      </c>
      <c r="O32" s="77">
        <f t="shared" si="5"/>
        <v>4705995</v>
      </c>
      <c r="P32" s="77">
        <f t="shared" si="5"/>
        <v>155864</v>
      </c>
      <c r="Q32" s="77">
        <f t="shared" si="5"/>
        <v>6117796</v>
      </c>
      <c r="R32" s="77">
        <f t="shared" si="5"/>
        <v>10979655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20441770</v>
      </c>
      <c r="X32" s="77">
        <f t="shared" si="5"/>
        <v>19013496</v>
      </c>
      <c r="Y32" s="77">
        <f t="shared" si="5"/>
        <v>1428274</v>
      </c>
      <c r="Z32" s="212">
        <f>+IF(X32&lt;&gt;0,+(Y32/X32)*100,0)</f>
        <v>7.511895760779606</v>
      </c>
      <c r="AA32" s="79">
        <f>SUM(AA28:AA31)</f>
        <v>23801000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3249000</v>
      </c>
      <c r="F35" s="60">
        <v>3249000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606720</v>
      </c>
      <c r="R35" s="60">
        <v>606720</v>
      </c>
      <c r="S35" s="60"/>
      <c r="T35" s="60"/>
      <c r="U35" s="60"/>
      <c r="V35" s="60"/>
      <c r="W35" s="60">
        <v>606720</v>
      </c>
      <c r="X35" s="60">
        <v>2437623</v>
      </c>
      <c r="Y35" s="60">
        <v>-1830903</v>
      </c>
      <c r="Z35" s="140">
        <v>-75.11</v>
      </c>
      <c r="AA35" s="62">
        <v>3249000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27050000</v>
      </c>
      <c r="F36" s="220">
        <f t="shared" si="6"/>
        <v>27050000</v>
      </c>
      <c r="G36" s="220">
        <f t="shared" si="6"/>
        <v>0</v>
      </c>
      <c r="H36" s="220">
        <f t="shared" si="6"/>
        <v>0</v>
      </c>
      <c r="I36" s="220">
        <f t="shared" si="6"/>
        <v>3999350</v>
      </c>
      <c r="J36" s="220">
        <f t="shared" si="6"/>
        <v>3999350</v>
      </c>
      <c r="K36" s="220">
        <f t="shared" si="6"/>
        <v>526490</v>
      </c>
      <c r="L36" s="220">
        <f t="shared" si="6"/>
        <v>230280</v>
      </c>
      <c r="M36" s="220">
        <f t="shared" si="6"/>
        <v>4705995</v>
      </c>
      <c r="N36" s="220">
        <f t="shared" si="6"/>
        <v>5462765</v>
      </c>
      <c r="O36" s="220">
        <f t="shared" si="6"/>
        <v>4705995</v>
      </c>
      <c r="P36" s="220">
        <f t="shared" si="6"/>
        <v>155864</v>
      </c>
      <c r="Q36" s="220">
        <f t="shared" si="6"/>
        <v>6724516</v>
      </c>
      <c r="R36" s="220">
        <f t="shared" si="6"/>
        <v>11586375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21048490</v>
      </c>
      <c r="X36" s="220">
        <f t="shared" si="6"/>
        <v>21451119</v>
      </c>
      <c r="Y36" s="220">
        <f t="shared" si="6"/>
        <v>-402629</v>
      </c>
      <c r="Z36" s="221">
        <f>+IF(X36&lt;&gt;0,+(Y36/X36)*100,0)</f>
        <v>-1.8769603581053278</v>
      </c>
      <c r="AA36" s="239">
        <f>SUM(AA32:AA35)</f>
        <v>27050000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10558957</v>
      </c>
      <c r="F6" s="60">
        <v>10558957</v>
      </c>
      <c r="G6" s="60"/>
      <c r="H6" s="60">
        <v>1826106</v>
      </c>
      <c r="I6" s="60">
        <v>1200981</v>
      </c>
      <c r="J6" s="60">
        <v>1200981</v>
      </c>
      <c r="K6" s="60">
        <v>3812456</v>
      </c>
      <c r="L6" s="60">
        <v>3703488</v>
      </c>
      <c r="M6" s="60">
        <v>4288199</v>
      </c>
      <c r="N6" s="60">
        <v>4288199</v>
      </c>
      <c r="O6" s="60">
        <v>4288199</v>
      </c>
      <c r="P6" s="60">
        <v>3378260</v>
      </c>
      <c r="Q6" s="60">
        <v>3378260</v>
      </c>
      <c r="R6" s="60">
        <v>3378260</v>
      </c>
      <c r="S6" s="60"/>
      <c r="T6" s="60"/>
      <c r="U6" s="60"/>
      <c r="V6" s="60"/>
      <c r="W6" s="60">
        <v>3378260</v>
      </c>
      <c r="X6" s="60">
        <v>7919218</v>
      </c>
      <c r="Y6" s="60">
        <v>-4540958</v>
      </c>
      <c r="Z6" s="140">
        <v>-57.34</v>
      </c>
      <c r="AA6" s="62">
        <v>10558957</v>
      </c>
    </row>
    <row r="7" spans="1:27" ht="12.75">
      <c r="A7" s="249" t="s">
        <v>144</v>
      </c>
      <c r="B7" s="182"/>
      <c r="C7" s="155"/>
      <c r="D7" s="155"/>
      <c r="E7" s="59">
        <v>3718856</v>
      </c>
      <c r="F7" s="60">
        <v>3718856</v>
      </c>
      <c r="G7" s="60"/>
      <c r="H7" s="60">
        <v>1041936</v>
      </c>
      <c r="I7" s="60">
        <v>19818301</v>
      </c>
      <c r="J7" s="60">
        <v>19818301</v>
      </c>
      <c r="K7" s="60">
        <v>10374052</v>
      </c>
      <c r="L7" s="60">
        <v>13482743</v>
      </c>
      <c r="M7" s="60">
        <v>17880165</v>
      </c>
      <c r="N7" s="60">
        <v>17880165</v>
      </c>
      <c r="O7" s="60">
        <v>17880165</v>
      </c>
      <c r="P7" s="60">
        <v>4347299</v>
      </c>
      <c r="Q7" s="60">
        <v>4347299</v>
      </c>
      <c r="R7" s="60">
        <v>4347299</v>
      </c>
      <c r="S7" s="60"/>
      <c r="T7" s="60"/>
      <c r="U7" s="60"/>
      <c r="V7" s="60"/>
      <c r="W7" s="60">
        <v>4347299</v>
      </c>
      <c r="X7" s="60">
        <v>2789142</v>
      </c>
      <c r="Y7" s="60">
        <v>1558157</v>
      </c>
      <c r="Z7" s="140">
        <v>55.87</v>
      </c>
      <c r="AA7" s="62">
        <v>3718856</v>
      </c>
    </row>
    <row r="8" spans="1:27" ht="12.75">
      <c r="A8" s="249" t="s">
        <v>145</v>
      </c>
      <c r="B8" s="182"/>
      <c r="C8" s="155"/>
      <c r="D8" s="155"/>
      <c r="E8" s="59">
        <v>19660420</v>
      </c>
      <c r="F8" s="60">
        <v>19660420</v>
      </c>
      <c r="G8" s="60"/>
      <c r="H8" s="60">
        <v>29110070</v>
      </c>
      <c r="I8" s="60">
        <v>30992837</v>
      </c>
      <c r="J8" s="60">
        <v>30992837</v>
      </c>
      <c r="K8" s="60">
        <v>29627968</v>
      </c>
      <c r="L8" s="60">
        <v>29725297</v>
      </c>
      <c r="M8" s="60">
        <v>29725297</v>
      </c>
      <c r="N8" s="60">
        <v>29725297</v>
      </c>
      <c r="O8" s="60">
        <v>29725297</v>
      </c>
      <c r="P8" s="60">
        <v>32615518</v>
      </c>
      <c r="Q8" s="60">
        <v>32615518</v>
      </c>
      <c r="R8" s="60">
        <v>32615518</v>
      </c>
      <c r="S8" s="60"/>
      <c r="T8" s="60"/>
      <c r="U8" s="60"/>
      <c r="V8" s="60"/>
      <c r="W8" s="60">
        <v>32615518</v>
      </c>
      <c r="X8" s="60">
        <v>14745315</v>
      </c>
      <c r="Y8" s="60">
        <v>17870203</v>
      </c>
      <c r="Z8" s="140">
        <v>121.19</v>
      </c>
      <c r="AA8" s="62">
        <v>19660420</v>
      </c>
    </row>
    <row r="9" spans="1:27" ht="12.75">
      <c r="A9" s="249" t="s">
        <v>146</v>
      </c>
      <c r="B9" s="182"/>
      <c r="C9" s="155"/>
      <c r="D9" s="155"/>
      <c r="E9" s="59">
        <v>903000</v>
      </c>
      <c r="F9" s="60">
        <v>903000</v>
      </c>
      <c r="G9" s="60"/>
      <c r="H9" s="60">
        <v>639935</v>
      </c>
      <c r="I9" s="60">
        <v>6431884</v>
      </c>
      <c r="J9" s="60">
        <v>6431884</v>
      </c>
      <c r="K9" s="60">
        <v>10724562</v>
      </c>
      <c r="L9" s="60">
        <v>19671490</v>
      </c>
      <c r="M9" s="60">
        <v>19671490</v>
      </c>
      <c r="N9" s="60">
        <v>19671490</v>
      </c>
      <c r="O9" s="60">
        <v>19671490</v>
      </c>
      <c r="P9" s="60">
        <v>6558956</v>
      </c>
      <c r="Q9" s="60">
        <v>6558956</v>
      </c>
      <c r="R9" s="60">
        <v>6558956</v>
      </c>
      <c r="S9" s="60"/>
      <c r="T9" s="60"/>
      <c r="U9" s="60"/>
      <c r="V9" s="60"/>
      <c r="W9" s="60">
        <v>6558956</v>
      </c>
      <c r="X9" s="60">
        <v>677250</v>
      </c>
      <c r="Y9" s="60">
        <v>5881706</v>
      </c>
      <c r="Z9" s="140">
        <v>868.47</v>
      </c>
      <c r="AA9" s="62">
        <v>903000</v>
      </c>
    </row>
    <row r="10" spans="1:27" ht="12.75">
      <c r="A10" s="249" t="s">
        <v>147</v>
      </c>
      <c r="B10" s="182"/>
      <c r="C10" s="155"/>
      <c r="D10" s="155"/>
      <c r="E10" s="59">
        <v>1198374</v>
      </c>
      <c r="F10" s="60">
        <v>1198374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898781</v>
      </c>
      <c r="Y10" s="159">
        <v>-898781</v>
      </c>
      <c r="Z10" s="141">
        <v>-100</v>
      </c>
      <c r="AA10" s="225">
        <v>1198374</v>
      </c>
    </row>
    <row r="11" spans="1:27" ht="12.75">
      <c r="A11" s="249" t="s">
        <v>148</v>
      </c>
      <c r="B11" s="182"/>
      <c r="C11" s="155"/>
      <c r="D11" s="155"/>
      <c r="E11" s="59">
        <v>6880</v>
      </c>
      <c r="F11" s="60">
        <v>6880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5160</v>
      </c>
      <c r="Y11" s="60">
        <v>-5160</v>
      </c>
      <c r="Z11" s="140">
        <v>-100</v>
      </c>
      <c r="AA11" s="62">
        <v>6880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36046487</v>
      </c>
      <c r="F12" s="73">
        <f t="shared" si="0"/>
        <v>36046487</v>
      </c>
      <c r="G12" s="73">
        <f t="shared" si="0"/>
        <v>0</v>
      </c>
      <c r="H12" s="73">
        <f t="shared" si="0"/>
        <v>32618047</v>
      </c>
      <c r="I12" s="73">
        <f t="shared" si="0"/>
        <v>58444003</v>
      </c>
      <c r="J12" s="73">
        <f t="shared" si="0"/>
        <v>58444003</v>
      </c>
      <c r="K12" s="73">
        <f t="shared" si="0"/>
        <v>54539038</v>
      </c>
      <c r="L12" s="73">
        <f t="shared" si="0"/>
        <v>66583018</v>
      </c>
      <c r="M12" s="73">
        <f t="shared" si="0"/>
        <v>71565151</v>
      </c>
      <c r="N12" s="73">
        <f t="shared" si="0"/>
        <v>71565151</v>
      </c>
      <c r="O12" s="73">
        <f t="shared" si="0"/>
        <v>71565151</v>
      </c>
      <c r="P12" s="73">
        <f t="shared" si="0"/>
        <v>46900033</v>
      </c>
      <c r="Q12" s="73">
        <f t="shared" si="0"/>
        <v>46900033</v>
      </c>
      <c r="R12" s="73">
        <f t="shared" si="0"/>
        <v>46900033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46900033</v>
      </c>
      <c r="X12" s="73">
        <f t="shared" si="0"/>
        <v>27034866</v>
      </c>
      <c r="Y12" s="73">
        <f t="shared" si="0"/>
        <v>19865167</v>
      </c>
      <c r="Z12" s="170">
        <f>+IF(X12&lt;&gt;0,+(Y12/X12)*100,0)</f>
        <v>73.4798056702038</v>
      </c>
      <c r="AA12" s="74">
        <f>SUM(AA6:AA11)</f>
        <v>36046487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20444760</v>
      </c>
      <c r="F17" s="60">
        <v>20444760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15333570</v>
      </c>
      <c r="Y17" s="60">
        <v>-15333570</v>
      </c>
      <c r="Z17" s="140">
        <v>-100</v>
      </c>
      <c r="AA17" s="62">
        <v>20444760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296167820</v>
      </c>
      <c r="F19" s="60">
        <v>296167820</v>
      </c>
      <c r="G19" s="60"/>
      <c r="H19" s="60">
        <v>206310188</v>
      </c>
      <c r="I19" s="60">
        <v>213048598</v>
      </c>
      <c r="J19" s="60">
        <v>213048598</v>
      </c>
      <c r="K19" s="60">
        <v>213535179</v>
      </c>
      <c r="L19" s="60">
        <v>217817264</v>
      </c>
      <c r="M19" s="60">
        <v>204292961</v>
      </c>
      <c r="N19" s="60">
        <v>204292961</v>
      </c>
      <c r="O19" s="60">
        <v>204292961</v>
      </c>
      <c r="P19" s="60">
        <v>225188993</v>
      </c>
      <c r="Q19" s="60">
        <v>225188993</v>
      </c>
      <c r="R19" s="60">
        <v>225188993</v>
      </c>
      <c r="S19" s="60"/>
      <c r="T19" s="60"/>
      <c r="U19" s="60"/>
      <c r="V19" s="60"/>
      <c r="W19" s="60">
        <v>225188993</v>
      </c>
      <c r="X19" s="60">
        <v>222125865</v>
      </c>
      <c r="Y19" s="60">
        <v>3063128</v>
      </c>
      <c r="Z19" s="140">
        <v>1.38</v>
      </c>
      <c r="AA19" s="62">
        <v>296167820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623000</v>
      </c>
      <c r="F22" s="60">
        <v>623000</v>
      </c>
      <c r="G22" s="60"/>
      <c r="H22" s="60">
        <v>1543827</v>
      </c>
      <c r="I22" s="60">
        <v>1661623</v>
      </c>
      <c r="J22" s="60">
        <v>1661623</v>
      </c>
      <c r="K22" s="60">
        <v>1661623</v>
      </c>
      <c r="L22" s="60">
        <v>1661623</v>
      </c>
      <c r="M22" s="60">
        <v>1661623</v>
      </c>
      <c r="N22" s="60">
        <v>1661623</v>
      </c>
      <c r="O22" s="60">
        <v>1661623</v>
      </c>
      <c r="P22" s="60">
        <v>1661623</v>
      </c>
      <c r="Q22" s="60">
        <v>1661623</v>
      </c>
      <c r="R22" s="60">
        <v>1661623</v>
      </c>
      <c r="S22" s="60"/>
      <c r="T22" s="60"/>
      <c r="U22" s="60"/>
      <c r="V22" s="60"/>
      <c r="W22" s="60">
        <v>1661623</v>
      </c>
      <c r="X22" s="60">
        <v>467250</v>
      </c>
      <c r="Y22" s="60">
        <v>1194373</v>
      </c>
      <c r="Z22" s="140">
        <v>255.62</v>
      </c>
      <c r="AA22" s="62">
        <v>623000</v>
      </c>
    </row>
    <row r="23" spans="1:27" ht="12.75">
      <c r="A23" s="249" t="s">
        <v>158</v>
      </c>
      <c r="B23" s="182"/>
      <c r="C23" s="155"/>
      <c r="D23" s="155"/>
      <c r="E23" s="59">
        <v>2300000</v>
      </c>
      <c r="F23" s="60">
        <v>2300000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1725000</v>
      </c>
      <c r="Y23" s="159">
        <v>-1725000</v>
      </c>
      <c r="Z23" s="141">
        <v>-100</v>
      </c>
      <c r="AA23" s="225">
        <v>2300000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319535580</v>
      </c>
      <c r="F24" s="77">
        <f t="shared" si="1"/>
        <v>319535580</v>
      </c>
      <c r="G24" s="77">
        <f t="shared" si="1"/>
        <v>0</v>
      </c>
      <c r="H24" s="77">
        <f t="shared" si="1"/>
        <v>207854015</v>
      </c>
      <c r="I24" s="77">
        <f t="shared" si="1"/>
        <v>214710221</v>
      </c>
      <c r="J24" s="77">
        <f t="shared" si="1"/>
        <v>214710221</v>
      </c>
      <c r="K24" s="77">
        <f t="shared" si="1"/>
        <v>215196802</v>
      </c>
      <c r="L24" s="77">
        <f t="shared" si="1"/>
        <v>219478887</v>
      </c>
      <c r="M24" s="77">
        <f t="shared" si="1"/>
        <v>205954584</v>
      </c>
      <c r="N24" s="77">
        <f t="shared" si="1"/>
        <v>205954584</v>
      </c>
      <c r="O24" s="77">
        <f t="shared" si="1"/>
        <v>205954584</v>
      </c>
      <c r="P24" s="77">
        <f t="shared" si="1"/>
        <v>226850616</v>
      </c>
      <c r="Q24" s="77">
        <f t="shared" si="1"/>
        <v>226850616</v>
      </c>
      <c r="R24" s="77">
        <f t="shared" si="1"/>
        <v>226850616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226850616</v>
      </c>
      <c r="X24" s="77">
        <f t="shared" si="1"/>
        <v>239651685</v>
      </c>
      <c r="Y24" s="77">
        <f t="shared" si="1"/>
        <v>-12801069</v>
      </c>
      <c r="Z24" s="212">
        <f>+IF(X24&lt;&gt;0,+(Y24/X24)*100,0)</f>
        <v>-5.3415309806814</v>
      </c>
      <c r="AA24" s="79">
        <f>SUM(AA15:AA23)</f>
        <v>319535580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355582067</v>
      </c>
      <c r="F25" s="73">
        <f t="shared" si="2"/>
        <v>355582067</v>
      </c>
      <c r="G25" s="73">
        <f t="shared" si="2"/>
        <v>0</v>
      </c>
      <c r="H25" s="73">
        <f t="shared" si="2"/>
        <v>240472062</v>
      </c>
      <c r="I25" s="73">
        <f t="shared" si="2"/>
        <v>273154224</v>
      </c>
      <c r="J25" s="73">
        <f t="shared" si="2"/>
        <v>273154224</v>
      </c>
      <c r="K25" s="73">
        <f t="shared" si="2"/>
        <v>269735840</v>
      </c>
      <c r="L25" s="73">
        <f t="shared" si="2"/>
        <v>286061905</v>
      </c>
      <c r="M25" s="73">
        <f t="shared" si="2"/>
        <v>277519735</v>
      </c>
      <c r="N25" s="73">
        <f t="shared" si="2"/>
        <v>277519735</v>
      </c>
      <c r="O25" s="73">
        <f t="shared" si="2"/>
        <v>277519735</v>
      </c>
      <c r="P25" s="73">
        <f t="shared" si="2"/>
        <v>273750649</v>
      </c>
      <c r="Q25" s="73">
        <f t="shared" si="2"/>
        <v>273750649</v>
      </c>
      <c r="R25" s="73">
        <f t="shared" si="2"/>
        <v>273750649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273750649</v>
      </c>
      <c r="X25" s="73">
        <f t="shared" si="2"/>
        <v>266686551</v>
      </c>
      <c r="Y25" s="73">
        <f t="shared" si="2"/>
        <v>7064098</v>
      </c>
      <c r="Z25" s="170">
        <f>+IF(X25&lt;&gt;0,+(Y25/X25)*100,0)</f>
        <v>2.648839235991319</v>
      </c>
      <c r="AA25" s="74">
        <f>+AA12+AA24</f>
        <v>355582067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11860000</v>
      </c>
      <c r="F32" s="60">
        <v>11860000</v>
      </c>
      <c r="G32" s="60"/>
      <c r="H32" s="60">
        <v>16601118</v>
      </c>
      <c r="I32" s="60">
        <v>10613327</v>
      </c>
      <c r="J32" s="60">
        <v>10613327</v>
      </c>
      <c r="K32" s="60">
        <v>18988708</v>
      </c>
      <c r="L32" s="60">
        <v>23832724</v>
      </c>
      <c r="M32" s="60">
        <v>28571338</v>
      </c>
      <c r="N32" s="60">
        <v>28571338</v>
      </c>
      <c r="O32" s="60">
        <v>28571338</v>
      </c>
      <c r="P32" s="60">
        <v>36603670</v>
      </c>
      <c r="Q32" s="60">
        <v>36603670</v>
      </c>
      <c r="R32" s="60">
        <v>36603670</v>
      </c>
      <c r="S32" s="60"/>
      <c r="T32" s="60"/>
      <c r="U32" s="60"/>
      <c r="V32" s="60"/>
      <c r="W32" s="60">
        <v>36603670</v>
      </c>
      <c r="X32" s="60">
        <v>8895000</v>
      </c>
      <c r="Y32" s="60">
        <v>27708670</v>
      </c>
      <c r="Z32" s="140">
        <v>311.51</v>
      </c>
      <c r="AA32" s="62">
        <v>11860000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33575509</v>
      </c>
      <c r="I33" s="60">
        <v>33575509</v>
      </c>
      <c r="J33" s="60">
        <v>33575509</v>
      </c>
      <c r="K33" s="60">
        <v>23441972</v>
      </c>
      <c r="L33" s="60">
        <v>16336308</v>
      </c>
      <c r="M33" s="60">
        <v>3055524</v>
      </c>
      <c r="N33" s="60">
        <v>3055524</v>
      </c>
      <c r="O33" s="60">
        <v>3055524</v>
      </c>
      <c r="P33" s="60">
        <v>33575509</v>
      </c>
      <c r="Q33" s="60">
        <v>33575509</v>
      </c>
      <c r="R33" s="60">
        <v>33575509</v>
      </c>
      <c r="S33" s="60"/>
      <c r="T33" s="60"/>
      <c r="U33" s="60"/>
      <c r="V33" s="60"/>
      <c r="W33" s="60">
        <v>33575509</v>
      </c>
      <c r="X33" s="60"/>
      <c r="Y33" s="60">
        <v>33575509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11860000</v>
      </c>
      <c r="F34" s="73">
        <f t="shared" si="3"/>
        <v>11860000</v>
      </c>
      <c r="G34" s="73">
        <f t="shared" si="3"/>
        <v>0</v>
      </c>
      <c r="H34" s="73">
        <f t="shared" si="3"/>
        <v>50176627</v>
      </c>
      <c r="I34" s="73">
        <f t="shared" si="3"/>
        <v>44188836</v>
      </c>
      <c r="J34" s="73">
        <f t="shared" si="3"/>
        <v>44188836</v>
      </c>
      <c r="K34" s="73">
        <f t="shared" si="3"/>
        <v>42430680</v>
      </c>
      <c r="L34" s="73">
        <f t="shared" si="3"/>
        <v>40169032</v>
      </c>
      <c r="M34" s="73">
        <f t="shared" si="3"/>
        <v>31626862</v>
      </c>
      <c r="N34" s="73">
        <f t="shared" si="3"/>
        <v>31626862</v>
      </c>
      <c r="O34" s="73">
        <f t="shared" si="3"/>
        <v>31626862</v>
      </c>
      <c r="P34" s="73">
        <f t="shared" si="3"/>
        <v>70179179</v>
      </c>
      <c r="Q34" s="73">
        <f t="shared" si="3"/>
        <v>70179179</v>
      </c>
      <c r="R34" s="73">
        <f t="shared" si="3"/>
        <v>70179179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70179179</v>
      </c>
      <c r="X34" s="73">
        <f t="shared" si="3"/>
        <v>8895000</v>
      </c>
      <c r="Y34" s="73">
        <f t="shared" si="3"/>
        <v>61284179</v>
      </c>
      <c r="Z34" s="170">
        <f>+IF(X34&lt;&gt;0,+(Y34/X34)*100,0)</f>
        <v>688.9733445756042</v>
      </c>
      <c r="AA34" s="74">
        <f>SUM(AA29:AA33)</f>
        <v>11860000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5500000</v>
      </c>
      <c r="F38" s="60">
        <v>5500000</v>
      </c>
      <c r="G38" s="60"/>
      <c r="H38" s="60">
        <v>17006</v>
      </c>
      <c r="I38" s="60">
        <v>17006</v>
      </c>
      <c r="J38" s="60">
        <v>17006</v>
      </c>
      <c r="K38" s="60">
        <v>17006</v>
      </c>
      <c r="L38" s="60">
        <v>17006</v>
      </c>
      <c r="M38" s="60">
        <v>17006</v>
      </c>
      <c r="N38" s="60">
        <v>17006</v>
      </c>
      <c r="O38" s="60">
        <v>17006</v>
      </c>
      <c r="P38" s="60">
        <v>17006</v>
      </c>
      <c r="Q38" s="60">
        <v>17006</v>
      </c>
      <c r="R38" s="60">
        <v>17006</v>
      </c>
      <c r="S38" s="60"/>
      <c r="T38" s="60"/>
      <c r="U38" s="60"/>
      <c r="V38" s="60"/>
      <c r="W38" s="60">
        <v>17006</v>
      </c>
      <c r="X38" s="60">
        <v>4125000</v>
      </c>
      <c r="Y38" s="60">
        <v>-4107994</v>
      </c>
      <c r="Z38" s="140">
        <v>-99.59</v>
      </c>
      <c r="AA38" s="62">
        <v>5500000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5500000</v>
      </c>
      <c r="F39" s="77">
        <f t="shared" si="4"/>
        <v>5500000</v>
      </c>
      <c r="G39" s="77">
        <f t="shared" si="4"/>
        <v>0</v>
      </c>
      <c r="H39" s="77">
        <f t="shared" si="4"/>
        <v>17006</v>
      </c>
      <c r="I39" s="77">
        <f t="shared" si="4"/>
        <v>17006</v>
      </c>
      <c r="J39" s="77">
        <f t="shared" si="4"/>
        <v>17006</v>
      </c>
      <c r="K39" s="77">
        <f t="shared" si="4"/>
        <v>17006</v>
      </c>
      <c r="L39" s="77">
        <f t="shared" si="4"/>
        <v>17006</v>
      </c>
      <c r="M39" s="77">
        <f t="shared" si="4"/>
        <v>17006</v>
      </c>
      <c r="N39" s="77">
        <f t="shared" si="4"/>
        <v>17006</v>
      </c>
      <c r="O39" s="77">
        <f t="shared" si="4"/>
        <v>17006</v>
      </c>
      <c r="P39" s="77">
        <f t="shared" si="4"/>
        <v>17006</v>
      </c>
      <c r="Q39" s="77">
        <f t="shared" si="4"/>
        <v>17006</v>
      </c>
      <c r="R39" s="77">
        <f t="shared" si="4"/>
        <v>17006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17006</v>
      </c>
      <c r="X39" s="77">
        <f t="shared" si="4"/>
        <v>4125000</v>
      </c>
      <c r="Y39" s="77">
        <f t="shared" si="4"/>
        <v>-4107994</v>
      </c>
      <c r="Z39" s="212">
        <f>+IF(X39&lt;&gt;0,+(Y39/X39)*100,0)</f>
        <v>-99.58773333333333</v>
      </c>
      <c r="AA39" s="79">
        <f>SUM(AA37:AA38)</f>
        <v>5500000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17360000</v>
      </c>
      <c r="F40" s="73">
        <f t="shared" si="5"/>
        <v>17360000</v>
      </c>
      <c r="G40" s="73">
        <f t="shared" si="5"/>
        <v>0</v>
      </c>
      <c r="H40" s="73">
        <f t="shared" si="5"/>
        <v>50193633</v>
      </c>
      <c r="I40" s="73">
        <f t="shared" si="5"/>
        <v>44205842</v>
      </c>
      <c r="J40" s="73">
        <f t="shared" si="5"/>
        <v>44205842</v>
      </c>
      <c r="K40" s="73">
        <f t="shared" si="5"/>
        <v>42447686</v>
      </c>
      <c r="L40" s="73">
        <f t="shared" si="5"/>
        <v>40186038</v>
      </c>
      <c r="M40" s="73">
        <f t="shared" si="5"/>
        <v>31643868</v>
      </c>
      <c r="N40" s="73">
        <f t="shared" si="5"/>
        <v>31643868</v>
      </c>
      <c r="O40" s="73">
        <f t="shared" si="5"/>
        <v>31643868</v>
      </c>
      <c r="P40" s="73">
        <f t="shared" si="5"/>
        <v>70196185</v>
      </c>
      <c r="Q40" s="73">
        <f t="shared" si="5"/>
        <v>70196185</v>
      </c>
      <c r="R40" s="73">
        <f t="shared" si="5"/>
        <v>70196185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70196185</v>
      </c>
      <c r="X40" s="73">
        <f t="shared" si="5"/>
        <v>13020000</v>
      </c>
      <c r="Y40" s="73">
        <f t="shared" si="5"/>
        <v>57176185</v>
      </c>
      <c r="Z40" s="170">
        <f>+IF(X40&lt;&gt;0,+(Y40/X40)*100,0)</f>
        <v>439.1412058371736</v>
      </c>
      <c r="AA40" s="74">
        <f>+AA34+AA39</f>
        <v>17360000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338222067</v>
      </c>
      <c r="F42" s="259">
        <f t="shared" si="6"/>
        <v>338222067</v>
      </c>
      <c r="G42" s="259">
        <f t="shared" si="6"/>
        <v>0</v>
      </c>
      <c r="H42" s="259">
        <f t="shared" si="6"/>
        <v>190278429</v>
      </c>
      <c r="I42" s="259">
        <f t="shared" si="6"/>
        <v>228948382</v>
      </c>
      <c r="J42" s="259">
        <f t="shared" si="6"/>
        <v>228948382</v>
      </c>
      <c r="K42" s="259">
        <f t="shared" si="6"/>
        <v>227288154</v>
      </c>
      <c r="L42" s="259">
        <f t="shared" si="6"/>
        <v>245875867</v>
      </c>
      <c r="M42" s="259">
        <f t="shared" si="6"/>
        <v>245875867</v>
      </c>
      <c r="N42" s="259">
        <f t="shared" si="6"/>
        <v>245875867</v>
      </c>
      <c r="O42" s="259">
        <f t="shared" si="6"/>
        <v>245875867</v>
      </c>
      <c r="P42" s="259">
        <f t="shared" si="6"/>
        <v>203554464</v>
      </c>
      <c r="Q42" s="259">
        <f t="shared" si="6"/>
        <v>203554464</v>
      </c>
      <c r="R42" s="259">
        <f t="shared" si="6"/>
        <v>203554464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203554464</v>
      </c>
      <c r="X42" s="259">
        <f t="shared" si="6"/>
        <v>253666551</v>
      </c>
      <c r="Y42" s="259">
        <f t="shared" si="6"/>
        <v>-50112087</v>
      </c>
      <c r="Z42" s="260">
        <f>+IF(X42&lt;&gt;0,+(Y42/X42)*100,0)</f>
        <v>-19.755102437609125</v>
      </c>
      <c r="AA42" s="261">
        <f>+AA25-AA40</f>
        <v>338222067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338222067</v>
      </c>
      <c r="F45" s="60">
        <v>338222067</v>
      </c>
      <c r="G45" s="60"/>
      <c r="H45" s="60">
        <v>190278429</v>
      </c>
      <c r="I45" s="60">
        <v>228948382</v>
      </c>
      <c r="J45" s="60">
        <v>228948382</v>
      </c>
      <c r="K45" s="60">
        <v>227288154</v>
      </c>
      <c r="L45" s="60">
        <v>245875867</v>
      </c>
      <c r="M45" s="60">
        <v>245875867</v>
      </c>
      <c r="N45" s="60">
        <v>245875867</v>
      </c>
      <c r="O45" s="60">
        <v>245875867</v>
      </c>
      <c r="P45" s="60">
        <v>203554464</v>
      </c>
      <c r="Q45" s="60">
        <v>203554464</v>
      </c>
      <c r="R45" s="60">
        <v>203554464</v>
      </c>
      <c r="S45" s="60"/>
      <c r="T45" s="60"/>
      <c r="U45" s="60"/>
      <c r="V45" s="60"/>
      <c r="W45" s="60">
        <v>203554464</v>
      </c>
      <c r="X45" s="60">
        <v>253666550</v>
      </c>
      <c r="Y45" s="60">
        <v>-50112086</v>
      </c>
      <c r="Z45" s="139">
        <v>-19.76</v>
      </c>
      <c r="AA45" s="62">
        <v>338222067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338222067</v>
      </c>
      <c r="F48" s="219">
        <f t="shared" si="7"/>
        <v>338222067</v>
      </c>
      <c r="G48" s="219">
        <f t="shared" si="7"/>
        <v>0</v>
      </c>
      <c r="H48" s="219">
        <f t="shared" si="7"/>
        <v>190278429</v>
      </c>
      <c r="I48" s="219">
        <f t="shared" si="7"/>
        <v>228948382</v>
      </c>
      <c r="J48" s="219">
        <f t="shared" si="7"/>
        <v>228948382</v>
      </c>
      <c r="K48" s="219">
        <f t="shared" si="7"/>
        <v>227288154</v>
      </c>
      <c r="L48" s="219">
        <f t="shared" si="7"/>
        <v>245875867</v>
      </c>
      <c r="M48" s="219">
        <f t="shared" si="7"/>
        <v>245875867</v>
      </c>
      <c r="N48" s="219">
        <f t="shared" si="7"/>
        <v>245875867</v>
      </c>
      <c r="O48" s="219">
        <f t="shared" si="7"/>
        <v>245875867</v>
      </c>
      <c r="P48" s="219">
        <f t="shared" si="7"/>
        <v>203554464</v>
      </c>
      <c r="Q48" s="219">
        <f t="shared" si="7"/>
        <v>203554464</v>
      </c>
      <c r="R48" s="219">
        <f t="shared" si="7"/>
        <v>203554464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203554464</v>
      </c>
      <c r="X48" s="219">
        <f t="shared" si="7"/>
        <v>253666550</v>
      </c>
      <c r="Y48" s="219">
        <f t="shared" si="7"/>
        <v>-50112086</v>
      </c>
      <c r="Z48" s="265">
        <f>+IF(X48&lt;&gt;0,+(Y48/X48)*100,0)</f>
        <v>-19.755102121269044</v>
      </c>
      <c r="AA48" s="232">
        <f>SUM(AA45:AA47)</f>
        <v>338222067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9816000</v>
      </c>
      <c r="F6" s="60">
        <v>9816000</v>
      </c>
      <c r="G6" s="60"/>
      <c r="H6" s="60">
        <v>309194</v>
      </c>
      <c r="I6" s="60">
        <v>325651</v>
      </c>
      <c r="J6" s="60">
        <v>634845</v>
      </c>
      <c r="K6" s="60">
        <v>254244</v>
      </c>
      <c r="L6" s="60">
        <v>1393513</v>
      </c>
      <c r="M6" s="60">
        <v>189766</v>
      </c>
      <c r="N6" s="60">
        <v>1837523</v>
      </c>
      <c r="O6" s="60">
        <v>313720</v>
      </c>
      <c r="P6" s="60">
        <v>802270</v>
      </c>
      <c r="Q6" s="60">
        <v>733165</v>
      </c>
      <c r="R6" s="60">
        <v>1849155</v>
      </c>
      <c r="S6" s="60"/>
      <c r="T6" s="60"/>
      <c r="U6" s="60"/>
      <c r="V6" s="60"/>
      <c r="W6" s="60">
        <v>4321523</v>
      </c>
      <c r="X6" s="60">
        <v>7362000</v>
      </c>
      <c r="Y6" s="60">
        <v>-3040477</v>
      </c>
      <c r="Z6" s="140">
        <v>-41.3</v>
      </c>
      <c r="AA6" s="62">
        <v>9816000</v>
      </c>
    </row>
    <row r="7" spans="1:27" ht="12.75">
      <c r="A7" s="249" t="s">
        <v>32</v>
      </c>
      <c r="B7" s="182"/>
      <c r="C7" s="155"/>
      <c r="D7" s="155"/>
      <c r="E7" s="59">
        <v>1359000</v>
      </c>
      <c r="F7" s="60">
        <v>1359000</v>
      </c>
      <c r="G7" s="60"/>
      <c r="H7" s="60">
        <v>28316</v>
      </c>
      <c r="I7" s="60">
        <v>34806</v>
      </c>
      <c r="J7" s="60">
        <v>63122</v>
      </c>
      <c r="K7" s="60">
        <v>23194</v>
      </c>
      <c r="L7" s="60">
        <v>22521</v>
      </c>
      <c r="M7" s="60">
        <v>19006</v>
      </c>
      <c r="N7" s="60">
        <v>64721</v>
      </c>
      <c r="O7" s="60">
        <v>28667</v>
      </c>
      <c r="P7" s="60">
        <v>40492</v>
      </c>
      <c r="Q7" s="60">
        <v>135651</v>
      </c>
      <c r="R7" s="60">
        <v>204810</v>
      </c>
      <c r="S7" s="60"/>
      <c r="T7" s="60"/>
      <c r="U7" s="60"/>
      <c r="V7" s="60"/>
      <c r="W7" s="60">
        <v>332653</v>
      </c>
      <c r="X7" s="60">
        <v>1019250</v>
      </c>
      <c r="Y7" s="60">
        <v>-686597</v>
      </c>
      <c r="Z7" s="140">
        <v>-67.36</v>
      </c>
      <c r="AA7" s="62">
        <v>1359000</v>
      </c>
    </row>
    <row r="8" spans="1:27" ht="12.75">
      <c r="A8" s="249" t="s">
        <v>178</v>
      </c>
      <c r="B8" s="182"/>
      <c r="C8" s="155"/>
      <c r="D8" s="155"/>
      <c r="E8" s="59">
        <v>3213000</v>
      </c>
      <c r="F8" s="60">
        <v>3213000</v>
      </c>
      <c r="G8" s="60"/>
      <c r="H8" s="60">
        <v>155298</v>
      </c>
      <c r="I8" s="60">
        <v>184894</v>
      </c>
      <c r="J8" s="60">
        <v>340192</v>
      </c>
      <c r="K8" s="60">
        <v>218606</v>
      </c>
      <c r="L8" s="60">
        <v>165319</v>
      </c>
      <c r="M8" s="60">
        <v>134833</v>
      </c>
      <c r="N8" s="60">
        <v>518758</v>
      </c>
      <c r="O8" s="60">
        <v>420333</v>
      </c>
      <c r="P8" s="60">
        <v>145234</v>
      </c>
      <c r="Q8" s="60">
        <v>15012408</v>
      </c>
      <c r="R8" s="60">
        <v>15577975</v>
      </c>
      <c r="S8" s="60"/>
      <c r="T8" s="60"/>
      <c r="U8" s="60"/>
      <c r="V8" s="60"/>
      <c r="W8" s="60">
        <v>16436925</v>
      </c>
      <c r="X8" s="60">
        <v>2507994</v>
      </c>
      <c r="Y8" s="60">
        <v>13928931</v>
      </c>
      <c r="Z8" s="140">
        <v>555.38</v>
      </c>
      <c r="AA8" s="62">
        <v>3213000</v>
      </c>
    </row>
    <row r="9" spans="1:27" ht="12.75">
      <c r="A9" s="249" t="s">
        <v>179</v>
      </c>
      <c r="B9" s="182"/>
      <c r="C9" s="155"/>
      <c r="D9" s="155"/>
      <c r="E9" s="59">
        <v>118168320</v>
      </c>
      <c r="F9" s="60">
        <v>118168320</v>
      </c>
      <c r="G9" s="60">
        <v>17116000</v>
      </c>
      <c r="H9" s="60">
        <v>26324000</v>
      </c>
      <c r="I9" s="60">
        <v>6000000</v>
      </c>
      <c r="J9" s="60">
        <v>49440000</v>
      </c>
      <c r="K9" s="60">
        <v>4000000</v>
      </c>
      <c r="L9" s="60">
        <v>7537000</v>
      </c>
      <c r="M9" s="60">
        <v>28460000</v>
      </c>
      <c r="N9" s="60">
        <v>39997000</v>
      </c>
      <c r="O9" s="60">
        <v>2000000</v>
      </c>
      <c r="P9" s="60">
        <v>3130000</v>
      </c>
      <c r="Q9" s="60">
        <v>23295800</v>
      </c>
      <c r="R9" s="60">
        <v>28425800</v>
      </c>
      <c r="S9" s="60"/>
      <c r="T9" s="60"/>
      <c r="U9" s="60"/>
      <c r="V9" s="60"/>
      <c r="W9" s="60">
        <v>117862800</v>
      </c>
      <c r="X9" s="60">
        <v>118167999</v>
      </c>
      <c r="Y9" s="60">
        <v>-305199</v>
      </c>
      <c r="Z9" s="140">
        <v>-0.26</v>
      </c>
      <c r="AA9" s="62">
        <v>118168320</v>
      </c>
    </row>
    <row r="10" spans="1:27" ht="12.75">
      <c r="A10" s="249" t="s">
        <v>180</v>
      </c>
      <c r="B10" s="182"/>
      <c r="C10" s="155"/>
      <c r="D10" s="155"/>
      <c r="E10" s="59">
        <v>23800000</v>
      </c>
      <c r="F10" s="60">
        <v>23800000</v>
      </c>
      <c r="G10" s="60"/>
      <c r="H10" s="60"/>
      <c r="I10" s="60">
        <v>6892000</v>
      </c>
      <c r="J10" s="60">
        <v>6892000</v>
      </c>
      <c r="K10" s="60"/>
      <c r="L10" s="60"/>
      <c r="M10" s="60">
        <v>7366000</v>
      </c>
      <c r="N10" s="60">
        <v>7366000</v>
      </c>
      <c r="O10" s="60"/>
      <c r="P10" s="60"/>
      <c r="Q10" s="60">
        <v>9542000</v>
      </c>
      <c r="R10" s="60">
        <v>9542000</v>
      </c>
      <c r="S10" s="60"/>
      <c r="T10" s="60"/>
      <c r="U10" s="60"/>
      <c r="V10" s="60"/>
      <c r="W10" s="60">
        <v>23800000</v>
      </c>
      <c r="X10" s="60">
        <v>23799999</v>
      </c>
      <c r="Y10" s="60">
        <v>1</v>
      </c>
      <c r="Z10" s="140"/>
      <c r="AA10" s="62">
        <v>23800000</v>
      </c>
    </row>
    <row r="11" spans="1:27" ht="12.75">
      <c r="A11" s="249" t="s">
        <v>181</v>
      </c>
      <c r="B11" s="182"/>
      <c r="C11" s="155"/>
      <c r="D11" s="155"/>
      <c r="E11" s="59">
        <v>1037000</v>
      </c>
      <c r="F11" s="60">
        <v>1037000</v>
      </c>
      <c r="G11" s="60"/>
      <c r="H11" s="60">
        <v>32551</v>
      </c>
      <c r="I11" s="60">
        <v>56552</v>
      </c>
      <c r="J11" s="60">
        <v>89103</v>
      </c>
      <c r="K11" s="60">
        <v>94474</v>
      </c>
      <c r="L11" s="60">
        <v>42043</v>
      </c>
      <c r="M11" s="60">
        <v>108242</v>
      </c>
      <c r="N11" s="60">
        <v>244759</v>
      </c>
      <c r="O11" s="60">
        <v>72500</v>
      </c>
      <c r="P11" s="60">
        <v>7116</v>
      </c>
      <c r="Q11" s="60">
        <v>50433</v>
      </c>
      <c r="R11" s="60">
        <v>130049</v>
      </c>
      <c r="S11" s="60"/>
      <c r="T11" s="60"/>
      <c r="U11" s="60"/>
      <c r="V11" s="60"/>
      <c r="W11" s="60">
        <v>463911</v>
      </c>
      <c r="X11" s="60">
        <v>777753</v>
      </c>
      <c r="Y11" s="60">
        <v>-313842</v>
      </c>
      <c r="Z11" s="140">
        <v>-40.35</v>
      </c>
      <c r="AA11" s="62">
        <v>1037000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-101559430</v>
      </c>
      <c r="F14" s="60">
        <v>-101559430</v>
      </c>
      <c r="G14" s="60">
        <v>-8461723</v>
      </c>
      <c r="H14" s="60">
        <v>-8573019</v>
      </c>
      <c r="I14" s="60">
        <v>-12553327</v>
      </c>
      <c r="J14" s="60">
        <v>-29588069</v>
      </c>
      <c r="K14" s="60">
        <v>-10238897</v>
      </c>
      <c r="L14" s="60">
        <v>-9391641</v>
      </c>
      <c r="M14" s="60">
        <v>-16575879</v>
      </c>
      <c r="N14" s="60">
        <v>-36206417</v>
      </c>
      <c r="O14" s="60">
        <v>-8775089</v>
      </c>
      <c r="P14" s="60">
        <v>-9318098</v>
      </c>
      <c r="Q14" s="60">
        <v>-29282620</v>
      </c>
      <c r="R14" s="60">
        <v>-47375807</v>
      </c>
      <c r="S14" s="60"/>
      <c r="T14" s="60"/>
      <c r="U14" s="60"/>
      <c r="V14" s="60"/>
      <c r="W14" s="60">
        <v>-113170293</v>
      </c>
      <c r="X14" s="60">
        <v>-77969850</v>
      </c>
      <c r="Y14" s="60">
        <v>-35200443</v>
      </c>
      <c r="Z14" s="140">
        <v>45.15</v>
      </c>
      <c r="AA14" s="62">
        <v>-101559430</v>
      </c>
    </row>
    <row r="15" spans="1:27" ht="12.75">
      <c r="A15" s="249" t="s">
        <v>40</v>
      </c>
      <c r="B15" s="182"/>
      <c r="C15" s="155"/>
      <c r="D15" s="155"/>
      <c r="E15" s="59">
        <v>-350001</v>
      </c>
      <c r="F15" s="60">
        <v>-350001</v>
      </c>
      <c r="G15" s="60">
        <v>-52881</v>
      </c>
      <c r="H15" s="60">
        <v>-2745</v>
      </c>
      <c r="I15" s="60">
        <v>-599</v>
      </c>
      <c r="J15" s="60">
        <v>-56225</v>
      </c>
      <c r="K15" s="60">
        <v>-3437</v>
      </c>
      <c r="L15" s="60">
        <v>-140</v>
      </c>
      <c r="M15" s="60">
        <v>-5651</v>
      </c>
      <c r="N15" s="60">
        <v>-9228</v>
      </c>
      <c r="O15" s="60"/>
      <c r="P15" s="60">
        <v>-46559</v>
      </c>
      <c r="Q15" s="60"/>
      <c r="R15" s="60">
        <v>-46559</v>
      </c>
      <c r="S15" s="60"/>
      <c r="T15" s="60"/>
      <c r="U15" s="60"/>
      <c r="V15" s="60"/>
      <c r="W15" s="60">
        <v>-112012</v>
      </c>
      <c r="X15" s="60">
        <v>-262503</v>
      </c>
      <c r="Y15" s="60">
        <v>150491</v>
      </c>
      <c r="Z15" s="140">
        <v>-57.33</v>
      </c>
      <c r="AA15" s="62">
        <v>-350001</v>
      </c>
    </row>
    <row r="16" spans="1:27" ht="12.75">
      <c r="A16" s="249" t="s">
        <v>42</v>
      </c>
      <c r="B16" s="182"/>
      <c r="C16" s="155"/>
      <c r="D16" s="155"/>
      <c r="E16" s="59">
        <v>-20810000</v>
      </c>
      <c r="F16" s="60">
        <v>-20810000</v>
      </c>
      <c r="G16" s="60">
        <v>-2804090</v>
      </c>
      <c r="H16" s="60">
        <v>-26335</v>
      </c>
      <c r="I16" s="60">
        <v>-914046</v>
      </c>
      <c r="J16" s="60">
        <v>-3744471</v>
      </c>
      <c r="K16" s="60">
        <v>-3432260</v>
      </c>
      <c r="L16" s="60">
        <v>-3959761</v>
      </c>
      <c r="M16" s="60">
        <v>-4025000</v>
      </c>
      <c r="N16" s="60">
        <v>-11417021</v>
      </c>
      <c r="O16" s="60"/>
      <c r="P16" s="60">
        <v>-101712</v>
      </c>
      <c r="Q16" s="60">
        <v>-804108</v>
      </c>
      <c r="R16" s="60">
        <v>-905820</v>
      </c>
      <c r="S16" s="60"/>
      <c r="T16" s="60"/>
      <c r="U16" s="60"/>
      <c r="V16" s="60"/>
      <c r="W16" s="60">
        <v>-16067312</v>
      </c>
      <c r="X16" s="60">
        <v>-15607503</v>
      </c>
      <c r="Y16" s="60">
        <v>-459809</v>
      </c>
      <c r="Z16" s="140">
        <v>2.95</v>
      </c>
      <c r="AA16" s="62">
        <v>-20810000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34673889</v>
      </c>
      <c r="F17" s="73">
        <f t="shared" si="0"/>
        <v>34673889</v>
      </c>
      <c r="G17" s="73">
        <f t="shared" si="0"/>
        <v>5797306</v>
      </c>
      <c r="H17" s="73">
        <f t="shared" si="0"/>
        <v>18247260</v>
      </c>
      <c r="I17" s="73">
        <f t="shared" si="0"/>
        <v>25931</v>
      </c>
      <c r="J17" s="73">
        <f t="shared" si="0"/>
        <v>24070497</v>
      </c>
      <c r="K17" s="73">
        <f t="shared" si="0"/>
        <v>-9084076</v>
      </c>
      <c r="L17" s="73">
        <f t="shared" si="0"/>
        <v>-4191146</v>
      </c>
      <c r="M17" s="73">
        <f t="shared" si="0"/>
        <v>15671317</v>
      </c>
      <c r="N17" s="73">
        <f t="shared" si="0"/>
        <v>2396095</v>
      </c>
      <c r="O17" s="73">
        <f t="shared" si="0"/>
        <v>-5939869</v>
      </c>
      <c r="P17" s="73">
        <f t="shared" si="0"/>
        <v>-5341257</v>
      </c>
      <c r="Q17" s="73">
        <f t="shared" si="0"/>
        <v>18682729</v>
      </c>
      <c r="R17" s="73">
        <f t="shared" si="0"/>
        <v>7401603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33868195</v>
      </c>
      <c r="X17" s="73">
        <f t="shared" si="0"/>
        <v>59795139</v>
      </c>
      <c r="Y17" s="73">
        <f t="shared" si="0"/>
        <v>-25926944</v>
      </c>
      <c r="Z17" s="170">
        <f>+IF(X17&lt;&gt;0,+(Y17/X17)*100,0)</f>
        <v>-43.35961824589119</v>
      </c>
      <c r="AA17" s="74">
        <f>SUM(AA6:AA16)</f>
        <v>34673889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-23800000</v>
      </c>
      <c r="F26" s="60">
        <v>-23800000</v>
      </c>
      <c r="G26" s="60">
        <v>-3590316</v>
      </c>
      <c r="H26" s="60"/>
      <c r="I26" s="60">
        <v>-3999350</v>
      </c>
      <c r="J26" s="60">
        <v>-7589666</v>
      </c>
      <c r="K26" s="60">
        <v>-526489</v>
      </c>
      <c r="L26" s="60">
        <v>-230280</v>
      </c>
      <c r="M26" s="60">
        <v>-4931173</v>
      </c>
      <c r="N26" s="60">
        <v>-5687942</v>
      </c>
      <c r="O26" s="60">
        <v>-2870325</v>
      </c>
      <c r="P26" s="60">
        <v>-155863</v>
      </c>
      <c r="Q26" s="60">
        <v>-6117796</v>
      </c>
      <c r="R26" s="60">
        <v>-9143984</v>
      </c>
      <c r="S26" s="60"/>
      <c r="T26" s="60"/>
      <c r="U26" s="60"/>
      <c r="V26" s="60"/>
      <c r="W26" s="60">
        <v>-22421592</v>
      </c>
      <c r="X26" s="60">
        <v>-17849997</v>
      </c>
      <c r="Y26" s="60">
        <v>-4571595</v>
      </c>
      <c r="Z26" s="140">
        <v>25.61</v>
      </c>
      <c r="AA26" s="62">
        <v>-23800000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-23800000</v>
      </c>
      <c r="F27" s="73">
        <f t="shared" si="1"/>
        <v>-23800000</v>
      </c>
      <c r="G27" s="73">
        <f t="shared" si="1"/>
        <v>-3590316</v>
      </c>
      <c r="H27" s="73">
        <f t="shared" si="1"/>
        <v>0</v>
      </c>
      <c r="I27" s="73">
        <f t="shared" si="1"/>
        <v>-3999350</v>
      </c>
      <c r="J27" s="73">
        <f t="shared" si="1"/>
        <v>-7589666</v>
      </c>
      <c r="K27" s="73">
        <f t="shared" si="1"/>
        <v>-526489</v>
      </c>
      <c r="L27" s="73">
        <f t="shared" si="1"/>
        <v>-230280</v>
      </c>
      <c r="M27" s="73">
        <f t="shared" si="1"/>
        <v>-4931173</v>
      </c>
      <c r="N27" s="73">
        <f t="shared" si="1"/>
        <v>-5687942</v>
      </c>
      <c r="O27" s="73">
        <f t="shared" si="1"/>
        <v>-2870325</v>
      </c>
      <c r="P27" s="73">
        <f t="shared" si="1"/>
        <v>-155863</v>
      </c>
      <c r="Q27" s="73">
        <f t="shared" si="1"/>
        <v>-6117796</v>
      </c>
      <c r="R27" s="73">
        <f t="shared" si="1"/>
        <v>-9143984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-22421592</v>
      </c>
      <c r="X27" s="73">
        <f t="shared" si="1"/>
        <v>-17849997</v>
      </c>
      <c r="Y27" s="73">
        <f t="shared" si="1"/>
        <v>-4571595</v>
      </c>
      <c r="Z27" s="170">
        <f>+IF(X27&lt;&gt;0,+(Y27/X27)*100,0)</f>
        <v>25.61118077498837</v>
      </c>
      <c r="AA27" s="74">
        <f>SUM(AA21:AA26)</f>
        <v>-23800000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-783476</v>
      </c>
      <c r="F35" s="60">
        <v>-783476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-587250</v>
      </c>
      <c r="Y35" s="60">
        <v>587250</v>
      </c>
      <c r="Z35" s="140">
        <v>-100</v>
      </c>
      <c r="AA35" s="62">
        <v>-783476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-783476</v>
      </c>
      <c r="F36" s="73">
        <f t="shared" si="2"/>
        <v>-783476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-587250</v>
      </c>
      <c r="Y36" s="73">
        <f t="shared" si="2"/>
        <v>587250</v>
      </c>
      <c r="Z36" s="170">
        <f>+IF(X36&lt;&gt;0,+(Y36/X36)*100,0)</f>
        <v>-100</v>
      </c>
      <c r="AA36" s="74">
        <f>SUM(AA31:AA35)</f>
        <v>-783476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10090413</v>
      </c>
      <c r="F38" s="100">
        <f t="shared" si="3"/>
        <v>10090413</v>
      </c>
      <c r="G38" s="100">
        <f t="shared" si="3"/>
        <v>2206990</v>
      </c>
      <c r="H38" s="100">
        <f t="shared" si="3"/>
        <v>18247260</v>
      </c>
      <c r="I38" s="100">
        <f t="shared" si="3"/>
        <v>-3973419</v>
      </c>
      <c r="J38" s="100">
        <f t="shared" si="3"/>
        <v>16480831</v>
      </c>
      <c r="K38" s="100">
        <f t="shared" si="3"/>
        <v>-9610565</v>
      </c>
      <c r="L38" s="100">
        <f t="shared" si="3"/>
        <v>-4421426</v>
      </c>
      <c r="M38" s="100">
        <f t="shared" si="3"/>
        <v>10740144</v>
      </c>
      <c r="N38" s="100">
        <f t="shared" si="3"/>
        <v>-3291847</v>
      </c>
      <c r="O38" s="100">
        <f t="shared" si="3"/>
        <v>-8810194</v>
      </c>
      <c r="P38" s="100">
        <f t="shared" si="3"/>
        <v>-5497120</v>
      </c>
      <c r="Q38" s="100">
        <f t="shared" si="3"/>
        <v>12564933</v>
      </c>
      <c r="R38" s="100">
        <f t="shared" si="3"/>
        <v>-1742381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11446603</v>
      </c>
      <c r="X38" s="100">
        <f t="shared" si="3"/>
        <v>41357892</v>
      </c>
      <c r="Y38" s="100">
        <f t="shared" si="3"/>
        <v>-29911289</v>
      </c>
      <c r="Z38" s="137">
        <f>+IF(X38&lt;&gt;0,+(Y38/X38)*100,0)</f>
        <v>-72.32305021735634</v>
      </c>
      <c r="AA38" s="102">
        <f>+AA17+AA27+AA36</f>
        <v>10090413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4715447</v>
      </c>
      <c r="H39" s="100">
        <v>6922437</v>
      </c>
      <c r="I39" s="100">
        <v>25169697</v>
      </c>
      <c r="J39" s="100">
        <v>4715447</v>
      </c>
      <c r="K39" s="100">
        <v>21196278</v>
      </c>
      <c r="L39" s="100">
        <v>11585713</v>
      </c>
      <c r="M39" s="100">
        <v>7164287</v>
      </c>
      <c r="N39" s="100">
        <v>21196278</v>
      </c>
      <c r="O39" s="100">
        <v>17904431</v>
      </c>
      <c r="P39" s="100">
        <v>9094237</v>
      </c>
      <c r="Q39" s="100">
        <v>3597117</v>
      </c>
      <c r="R39" s="100">
        <v>17904431</v>
      </c>
      <c r="S39" s="100"/>
      <c r="T39" s="100"/>
      <c r="U39" s="100"/>
      <c r="V39" s="100"/>
      <c r="W39" s="100">
        <v>4715447</v>
      </c>
      <c r="X39" s="100"/>
      <c r="Y39" s="100">
        <v>4715447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10090413</v>
      </c>
      <c r="F40" s="259">
        <v>10090413</v>
      </c>
      <c r="G40" s="259">
        <v>6922437</v>
      </c>
      <c r="H40" s="259">
        <v>25169697</v>
      </c>
      <c r="I40" s="259">
        <v>21196278</v>
      </c>
      <c r="J40" s="259">
        <v>21196278</v>
      </c>
      <c r="K40" s="259">
        <v>11585713</v>
      </c>
      <c r="L40" s="259">
        <v>7164287</v>
      </c>
      <c r="M40" s="259">
        <v>17904431</v>
      </c>
      <c r="N40" s="259">
        <v>17904431</v>
      </c>
      <c r="O40" s="259">
        <v>9094237</v>
      </c>
      <c r="P40" s="259">
        <v>3597117</v>
      </c>
      <c r="Q40" s="259">
        <v>16162050</v>
      </c>
      <c r="R40" s="259">
        <v>16162050</v>
      </c>
      <c r="S40" s="259"/>
      <c r="T40" s="259"/>
      <c r="U40" s="259"/>
      <c r="V40" s="259"/>
      <c r="W40" s="259">
        <v>16162050</v>
      </c>
      <c r="X40" s="259">
        <v>41357892</v>
      </c>
      <c r="Y40" s="259">
        <v>-25195842</v>
      </c>
      <c r="Z40" s="260">
        <v>-60.92</v>
      </c>
      <c r="AA40" s="261">
        <v>10090413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22050000</v>
      </c>
      <c r="F5" s="106">
        <f t="shared" si="0"/>
        <v>22050000</v>
      </c>
      <c r="G5" s="106">
        <f t="shared" si="0"/>
        <v>0</v>
      </c>
      <c r="H5" s="106">
        <f t="shared" si="0"/>
        <v>0</v>
      </c>
      <c r="I5" s="106">
        <f t="shared" si="0"/>
        <v>3999350</v>
      </c>
      <c r="J5" s="106">
        <f t="shared" si="0"/>
        <v>3999350</v>
      </c>
      <c r="K5" s="106">
        <f t="shared" si="0"/>
        <v>526490</v>
      </c>
      <c r="L5" s="106">
        <f t="shared" si="0"/>
        <v>230280</v>
      </c>
      <c r="M5" s="106">
        <f t="shared" si="0"/>
        <v>4705995</v>
      </c>
      <c r="N5" s="106">
        <f t="shared" si="0"/>
        <v>5462765</v>
      </c>
      <c r="O5" s="106">
        <f t="shared" si="0"/>
        <v>4705995</v>
      </c>
      <c r="P5" s="106">
        <f t="shared" si="0"/>
        <v>155864</v>
      </c>
      <c r="Q5" s="106">
        <f t="shared" si="0"/>
        <v>6724516</v>
      </c>
      <c r="R5" s="106">
        <f t="shared" si="0"/>
        <v>11586375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21048490</v>
      </c>
      <c r="X5" s="106">
        <f t="shared" si="0"/>
        <v>16537500</v>
      </c>
      <c r="Y5" s="106">
        <f t="shared" si="0"/>
        <v>4510990</v>
      </c>
      <c r="Z5" s="201">
        <f>+IF(X5&lt;&gt;0,+(Y5/X5)*100,0)</f>
        <v>27.277339380196526</v>
      </c>
      <c r="AA5" s="199">
        <f>SUM(AA11:AA18)</f>
        <v>22050000</v>
      </c>
    </row>
    <row r="6" spans="1:27" ht="12.75">
      <c r="A6" s="291" t="s">
        <v>205</v>
      </c>
      <c r="B6" s="142"/>
      <c r="C6" s="62"/>
      <c r="D6" s="156"/>
      <c r="E6" s="60">
        <v>6549000</v>
      </c>
      <c r="F6" s="60">
        <v>6549000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4911750</v>
      </c>
      <c r="Y6" s="60">
        <v>-4911750</v>
      </c>
      <c r="Z6" s="140">
        <v>-100</v>
      </c>
      <c r="AA6" s="155">
        <v>6549000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12137000</v>
      </c>
      <c r="F10" s="60">
        <v>12137000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9102750</v>
      </c>
      <c r="Y10" s="60">
        <v>-9102750</v>
      </c>
      <c r="Z10" s="140">
        <v>-100</v>
      </c>
      <c r="AA10" s="155">
        <v>12137000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18686000</v>
      </c>
      <c r="F11" s="295">
        <f t="shared" si="1"/>
        <v>18686000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14014500</v>
      </c>
      <c r="Y11" s="295">
        <f t="shared" si="1"/>
        <v>-14014500</v>
      </c>
      <c r="Z11" s="296">
        <f>+IF(X11&lt;&gt;0,+(Y11/X11)*100,0)</f>
        <v>-100</v>
      </c>
      <c r="AA11" s="297">
        <f>SUM(AA6:AA10)</f>
        <v>18686000</v>
      </c>
    </row>
    <row r="12" spans="1:27" ht="12.75">
      <c r="A12" s="298" t="s">
        <v>211</v>
      </c>
      <c r="B12" s="136"/>
      <c r="C12" s="62"/>
      <c r="D12" s="156"/>
      <c r="E12" s="60">
        <v>3364000</v>
      </c>
      <c r="F12" s="60">
        <v>3364000</v>
      </c>
      <c r="G12" s="60"/>
      <c r="H12" s="60"/>
      <c r="I12" s="60">
        <v>3999350</v>
      </c>
      <c r="J12" s="60">
        <v>3999350</v>
      </c>
      <c r="K12" s="60">
        <v>526490</v>
      </c>
      <c r="L12" s="60">
        <v>230280</v>
      </c>
      <c r="M12" s="60">
        <v>4705995</v>
      </c>
      <c r="N12" s="60">
        <v>5462765</v>
      </c>
      <c r="O12" s="60">
        <v>4705995</v>
      </c>
      <c r="P12" s="60">
        <v>155864</v>
      </c>
      <c r="Q12" s="60">
        <v>6117796</v>
      </c>
      <c r="R12" s="60">
        <v>10979655</v>
      </c>
      <c r="S12" s="60"/>
      <c r="T12" s="60"/>
      <c r="U12" s="60"/>
      <c r="V12" s="60"/>
      <c r="W12" s="60">
        <v>20441770</v>
      </c>
      <c r="X12" s="60">
        <v>2523000</v>
      </c>
      <c r="Y12" s="60">
        <v>17918770</v>
      </c>
      <c r="Z12" s="140">
        <v>710.22</v>
      </c>
      <c r="AA12" s="155">
        <v>3364000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606720</v>
      </c>
      <c r="R15" s="60">
        <v>606720</v>
      </c>
      <c r="S15" s="60"/>
      <c r="T15" s="60"/>
      <c r="U15" s="60"/>
      <c r="V15" s="60"/>
      <c r="W15" s="60">
        <v>606720</v>
      </c>
      <c r="X15" s="60"/>
      <c r="Y15" s="60">
        <v>606720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5000000</v>
      </c>
      <c r="F20" s="100">
        <f t="shared" si="2"/>
        <v>5000000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3750000</v>
      </c>
      <c r="Y20" s="100">
        <f t="shared" si="2"/>
        <v>-3750000</v>
      </c>
      <c r="Z20" s="137">
        <f>+IF(X20&lt;&gt;0,+(Y20/X20)*100,0)</f>
        <v>-100</v>
      </c>
      <c r="AA20" s="153">
        <f>SUM(AA26:AA33)</f>
        <v>5000000</v>
      </c>
    </row>
    <row r="21" spans="1:27" ht="12.75">
      <c r="A21" s="291" t="s">
        <v>205</v>
      </c>
      <c r="B21" s="142"/>
      <c r="C21" s="62"/>
      <c r="D21" s="156"/>
      <c r="E21" s="60">
        <v>2000000</v>
      </c>
      <c r="F21" s="60">
        <v>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1500000</v>
      </c>
      <c r="Y21" s="60">
        <v>-1500000</v>
      </c>
      <c r="Z21" s="140">
        <v>-100</v>
      </c>
      <c r="AA21" s="155">
        <v>2000000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3000000</v>
      </c>
      <c r="F25" s="60">
        <v>3000000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2250000</v>
      </c>
      <c r="Y25" s="60">
        <v>-2250000</v>
      </c>
      <c r="Z25" s="140">
        <v>-100</v>
      </c>
      <c r="AA25" s="155">
        <v>3000000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5000000</v>
      </c>
      <c r="F26" s="295">
        <f t="shared" si="3"/>
        <v>5000000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3750000</v>
      </c>
      <c r="Y26" s="295">
        <f t="shared" si="3"/>
        <v>-3750000</v>
      </c>
      <c r="Z26" s="296">
        <f>+IF(X26&lt;&gt;0,+(Y26/X26)*100,0)</f>
        <v>-100</v>
      </c>
      <c r="AA26" s="297">
        <f>SUM(AA21:AA25)</f>
        <v>5000000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8549000</v>
      </c>
      <c r="F36" s="60">
        <f t="shared" si="4"/>
        <v>8549000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6411750</v>
      </c>
      <c r="Y36" s="60">
        <f t="shared" si="4"/>
        <v>-6411750</v>
      </c>
      <c r="Z36" s="140">
        <f aca="true" t="shared" si="5" ref="Z36:Z49">+IF(X36&lt;&gt;0,+(Y36/X36)*100,0)</f>
        <v>-100</v>
      </c>
      <c r="AA36" s="155">
        <f>AA6+AA21</f>
        <v>8549000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15137000</v>
      </c>
      <c r="F40" s="60">
        <f t="shared" si="4"/>
        <v>15137000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11352750</v>
      </c>
      <c r="Y40" s="60">
        <f t="shared" si="4"/>
        <v>-11352750</v>
      </c>
      <c r="Z40" s="140">
        <f t="shared" si="5"/>
        <v>-100</v>
      </c>
      <c r="AA40" s="155">
        <f>AA10+AA25</f>
        <v>15137000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23686000</v>
      </c>
      <c r="F41" s="295">
        <f t="shared" si="6"/>
        <v>23686000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17764500</v>
      </c>
      <c r="Y41" s="295">
        <f t="shared" si="6"/>
        <v>-17764500</v>
      </c>
      <c r="Z41" s="296">
        <f t="shared" si="5"/>
        <v>-100</v>
      </c>
      <c r="AA41" s="297">
        <f>SUM(AA36:AA40)</f>
        <v>23686000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3364000</v>
      </c>
      <c r="F42" s="54">
        <f t="shared" si="7"/>
        <v>3364000</v>
      </c>
      <c r="G42" s="54">
        <f t="shared" si="7"/>
        <v>0</v>
      </c>
      <c r="H42" s="54">
        <f t="shared" si="7"/>
        <v>0</v>
      </c>
      <c r="I42" s="54">
        <f t="shared" si="7"/>
        <v>3999350</v>
      </c>
      <c r="J42" s="54">
        <f t="shared" si="7"/>
        <v>3999350</v>
      </c>
      <c r="K42" s="54">
        <f t="shared" si="7"/>
        <v>526490</v>
      </c>
      <c r="L42" s="54">
        <f t="shared" si="7"/>
        <v>230280</v>
      </c>
      <c r="M42" s="54">
        <f t="shared" si="7"/>
        <v>4705995</v>
      </c>
      <c r="N42" s="54">
        <f t="shared" si="7"/>
        <v>5462765</v>
      </c>
      <c r="O42" s="54">
        <f t="shared" si="7"/>
        <v>4705995</v>
      </c>
      <c r="P42" s="54">
        <f t="shared" si="7"/>
        <v>155864</v>
      </c>
      <c r="Q42" s="54">
        <f t="shared" si="7"/>
        <v>6117796</v>
      </c>
      <c r="R42" s="54">
        <f t="shared" si="7"/>
        <v>10979655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20441770</v>
      </c>
      <c r="X42" s="54">
        <f t="shared" si="7"/>
        <v>2523000</v>
      </c>
      <c r="Y42" s="54">
        <f t="shared" si="7"/>
        <v>17918770</v>
      </c>
      <c r="Z42" s="184">
        <f t="shared" si="5"/>
        <v>710.2168053904082</v>
      </c>
      <c r="AA42" s="130">
        <f aca="true" t="shared" si="8" ref="AA42:AA48">AA12+AA27</f>
        <v>3364000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606720</v>
      </c>
      <c r="R45" s="54">
        <f t="shared" si="7"/>
        <v>606720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606720</v>
      </c>
      <c r="X45" s="54">
        <f t="shared" si="7"/>
        <v>0</v>
      </c>
      <c r="Y45" s="54">
        <f t="shared" si="7"/>
        <v>606720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27050000</v>
      </c>
      <c r="F49" s="220">
        <f t="shared" si="9"/>
        <v>27050000</v>
      </c>
      <c r="G49" s="220">
        <f t="shared" si="9"/>
        <v>0</v>
      </c>
      <c r="H49" s="220">
        <f t="shared" si="9"/>
        <v>0</v>
      </c>
      <c r="I49" s="220">
        <f t="shared" si="9"/>
        <v>3999350</v>
      </c>
      <c r="J49" s="220">
        <f t="shared" si="9"/>
        <v>3999350</v>
      </c>
      <c r="K49" s="220">
        <f t="shared" si="9"/>
        <v>526490</v>
      </c>
      <c r="L49" s="220">
        <f t="shared" si="9"/>
        <v>230280</v>
      </c>
      <c r="M49" s="220">
        <f t="shared" si="9"/>
        <v>4705995</v>
      </c>
      <c r="N49" s="220">
        <f t="shared" si="9"/>
        <v>5462765</v>
      </c>
      <c r="O49" s="220">
        <f t="shared" si="9"/>
        <v>4705995</v>
      </c>
      <c r="P49" s="220">
        <f t="shared" si="9"/>
        <v>155864</v>
      </c>
      <c r="Q49" s="220">
        <f t="shared" si="9"/>
        <v>6724516</v>
      </c>
      <c r="R49" s="220">
        <f t="shared" si="9"/>
        <v>11586375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21048490</v>
      </c>
      <c r="X49" s="220">
        <f t="shared" si="9"/>
        <v>20287500</v>
      </c>
      <c r="Y49" s="220">
        <f t="shared" si="9"/>
        <v>760990</v>
      </c>
      <c r="Z49" s="221">
        <f t="shared" si="5"/>
        <v>3.7510289587184227</v>
      </c>
      <c r="AA49" s="222">
        <f>SUM(AA41:AA48)</f>
        <v>27050000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5689400</v>
      </c>
      <c r="F51" s="54">
        <f t="shared" si="10"/>
        <v>5689400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4267050</v>
      </c>
      <c r="Y51" s="54">
        <f t="shared" si="10"/>
        <v>-4267050</v>
      </c>
      <c r="Z51" s="184">
        <f>+IF(X51&lt;&gt;0,+(Y51/X51)*100,0)</f>
        <v>-100</v>
      </c>
      <c r="AA51" s="130">
        <f>SUM(AA57:AA61)</f>
        <v>5689400</v>
      </c>
    </row>
    <row r="52" spans="1:27" ht="12.75">
      <c r="A52" s="310" t="s">
        <v>205</v>
      </c>
      <c r="B52" s="142"/>
      <c r="C52" s="62"/>
      <c r="D52" s="156"/>
      <c r="E52" s="60">
        <v>1800000</v>
      </c>
      <c r="F52" s="60">
        <v>1800000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1350000</v>
      </c>
      <c r="Y52" s="60">
        <v>-1350000</v>
      </c>
      <c r="Z52" s="140">
        <v>-100</v>
      </c>
      <c r="AA52" s="155">
        <v>1800000</v>
      </c>
    </row>
    <row r="53" spans="1:27" ht="12.75">
      <c r="A53" s="310" t="s">
        <v>206</v>
      </c>
      <c r="B53" s="142"/>
      <c r="C53" s="62"/>
      <c r="D53" s="156"/>
      <c r="E53" s="60">
        <v>300000</v>
      </c>
      <c r="F53" s="60">
        <v>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225000</v>
      </c>
      <c r="Y53" s="60">
        <v>-225000</v>
      </c>
      <c r="Z53" s="140">
        <v>-100</v>
      </c>
      <c r="AA53" s="155">
        <v>300000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513000</v>
      </c>
      <c r="F56" s="60">
        <v>513000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384750</v>
      </c>
      <c r="Y56" s="60">
        <v>-384750</v>
      </c>
      <c r="Z56" s="140">
        <v>-100</v>
      </c>
      <c r="AA56" s="155">
        <v>513000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2613000</v>
      </c>
      <c r="F57" s="295">
        <f t="shared" si="11"/>
        <v>2613000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1959750</v>
      </c>
      <c r="Y57" s="295">
        <f t="shared" si="11"/>
        <v>-1959750</v>
      </c>
      <c r="Z57" s="296">
        <f>+IF(X57&lt;&gt;0,+(Y57/X57)*100,0)</f>
        <v>-100</v>
      </c>
      <c r="AA57" s="297">
        <f>SUM(AA52:AA56)</f>
        <v>2613000</v>
      </c>
    </row>
    <row r="58" spans="1:27" ht="12.75">
      <c r="A58" s="311" t="s">
        <v>211</v>
      </c>
      <c r="B58" s="136"/>
      <c r="C58" s="62"/>
      <c r="D58" s="156"/>
      <c r="E58" s="60">
        <v>1051000</v>
      </c>
      <c r="F58" s="60">
        <v>1051000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788250</v>
      </c>
      <c r="Y58" s="60">
        <v>-788250</v>
      </c>
      <c r="Z58" s="140">
        <v>-100</v>
      </c>
      <c r="AA58" s="155">
        <v>1051000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2025400</v>
      </c>
      <c r="F61" s="60">
        <v>2025400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1519050</v>
      </c>
      <c r="Y61" s="60">
        <v>-1519050</v>
      </c>
      <c r="Z61" s="140">
        <v>-100</v>
      </c>
      <c r="AA61" s="155">
        <v>2025400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189000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5500000</v>
      </c>
      <c r="F66" s="275"/>
      <c r="G66" s="275"/>
      <c r="H66" s="275">
        <v>801</v>
      </c>
      <c r="I66" s="275">
        <v>758531</v>
      </c>
      <c r="J66" s="275">
        <v>759332</v>
      </c>
      <c r="K66" s="275">
        <v>61979</v>
      </c>
      <c r="L66" s="275">
        <v>150430</v>
      </c>
      <c r="M66" s="275">
        <v>643066</v>
      </c>
      <c r="N66" s="275">
        <v>855475</v>
      </c>
      <c r="O66" s="275">
        <v>643066</v>
      </c>
      <c r="P66" s="275">
        <v>848387</v>
      </c>
      <c r="Q66" s="275">
        <v>463421</v>
      </c>
      <c r="R66" s="275">
        <v>1954874</v>
      </c>
      <c r="S66" s="275"/>
      <c r="T66" s="275"/>
      <c r="U66" s="275"/>
      <c r="V66" s="275"/>
      <c r="W66" s="275">
        <v>3569681</v>
      </c>
      <c r="X66" s="275"/>
      <c r="Y66" s="275">
        <v>3569681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5689000</v>
      </c>
      <c r="F69" s="220">
        <f t="shared" si="12"/>
        <v>0</v>
      </c>
      <c r="G69" s="220">
        <f t="shared" si="12"/>
        <v>0</v>
      </c>
      <c r="H69" s="220">
        <f t="shared" si="12"/>
        <v>801</v>
      </c>
      <c r="I69" s="220">
        <f t="shared" si="12"/>
        <v>758531</v>
      </c>
      <c r="J69" s="220">
        <f t="shared" si="12"/>
        <v>759332</v>
      </c>
      <c r="K69" s="220">
        <f t="shared" si="12"/>
        <v>61979</v>
      </c>
      <c r="L69" s="220">
        <f t="shared" si="12"/>
        <v>150430</v>
      </c>
      <c r="M69" s="220">
        <f t="shared" si="12"/>
        <v>643066</v>
      </c>
      <c r="N69" s="220">
        <f t="shared" si="12"/>
        <v>855475</v>
      </c>
      <c r="O69" s="220">
        <f t="shared" si="12"/>
        <v>643066</v>
      </c>
      <c r="P69" s="220">
        <f t="shared" si="12"/>
        <v>848387</v>
      </c>
      <c r="Q69" s="220">
        <f t="shared" si="12"/>
        <v>463421</v>
      </c>
      <c r="R69" s="220">
        <f t="shared" si="12"/>
        <v>1954874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3569681</v>
      </c>
      <c r="X69" s="220">
        <f t="shared" si="12"/>
        <v>0</v>
      </c>
      <c r="Y69" s="220">
        <f t="shared" si="12"/>
        <v>3569681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18686000</v>
      </c>
      <c r="F5" s="358">
        <f t="shared" si="0"/>
        <v>18686000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14014500</v>
      </c>
      <c r="Y5" s="358">
        <f t="shared" si="0"/>
        <v>-14014500</v>
      </c>
      <c r="Z5" s="359">
        <f>+IF(X5&lt;&gt;0,+(Y5/X5)*100,0)</f>
        <v>-100</v>
      </c>
      <c r="AA5" s="360">
        <f>+AA6+AA8+AA11+AA13+AA15</f>
        <v>18686000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6549000</v>
      </c>
      <c r="F6" s="59">
        <f t="shared" si="1"/>
        <v>6549000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4911750</v>
      </c>
      <c r="Y6" s="59">
        <f t="shared" si="1"/>
        <v>-4911750</v>
      </c>
      <c r="Z6" s="61">
        <f>+IF(X6&lt;&gt;0,+(Y6/X6)*100,0)</f>
        <v>-100</v>
      </c>
      <c r="AA6" s="62">
        <f t="shared" si="1"/>
        <v>6549000</v>
      </c>
    </row>
    <row r="7" spans="1:27" ht="12.75">
      <c r="A7" s="291" t="s">
        <v>229</v>
      </c>
      <c r="B7" s="142"/>
      <c r="C7" s="60"/>
      <c r="D7" s="340"/>
      <c r="E7" s="60">
        <v>6549000</v>
      </c>
      <c r="F7" s="59">
        <v>6549000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4911750</v>
      </c>
      <c r="Y7" s="59">
        <v>-4911750</v>
      </c>
      <c r="Z7" s="61">
        <v>-100</v>
      </c>
      <c r="AA7" s="62">
        <v>6549000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12137000</v>
      </c>
      <c r="F15" s="59">
        <f t="shared" si="5"/>
        <v>12137000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9102750</v>
      </c>
      <c r="Y15" s="59">
        <f t="shared" si="5"/>
        <v>-9102750</v>
      </c>
      <c r="Z15" s="61">
        <f>+IF(X15&lt;&gt;0,+(Y15/X15)*100,0)</f>
        <v>-100</v>
      </c>
      <c r="AA15" s="62">
        <f>SUM(AA16:AA20)</f>
        <v>12137000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12137000</v>
      </c>
      <c r="F20" s="59">
        <v>12137000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9102750</v>
      </c>
      <c r="Y20" s="59">
        <v>-9102750</v>
      </c>
      <c r="Z20" s="61">
        <v>-100</v>
      </c>
      <c r="AA20" s="62">
        <v>12137000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3364000</v>
      </c>
      <c r="F22" s="345">
        <f t="shared" si="6"/>
        <v>3364000</v>
      </c>
      <c r="G22" s="345">
        <f t="shared" si="6"/>
        <v>0</v>
      </c>
      <c r="H22" s="343">
        <f t="shared" si="6"/>
        <v>0</v>
      </c>
      <c r="I22" s="343">
        <f t="shared" si="6"/>
        <v>3999350</v>
      </c>
      <c r="J22" s="345">
        <f t="shared" si="6"/>
        <v>3999350</v>
      </c>
      <c r="K22" s="345">
        <f t="shared" si="6"/>
        <v>526490</v>
      </c>
      <c r="L22" s="343">
        <f t="shared" si="6"/>
        <v>230280</v>
      </c>
      <c r="M22" s="343">
        <f t="shared" si="6"/>
        <v>4705995</v>
      </c>
      <c r="N22" s="345">
        <f t="shared" si="6"/>
        <v>5462765</v>
      </c>
      <c r="O22" s="345">
        <f t="shared" si="6"/>
        <v>4705995</v>
      </c>
      <c r="P22" s="343">
        <f t="shared" si="6"/>
        <v>155864</v>
      </c>
      <c r="Q22" s="343">
        <f t="shared" si="6"/>
        <v>6117796</v>
      </c>
      <c r="R22" s="345">
        <f t="shared" si="6"/>
        <v>10979655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20441770</v>
      </c>
      <c r="X22" s="343">
        <f t="shared" si="6"/>
        <v>2523000</v>
      </c>
      <c r="Y22" s="345">
        <f t="shared" si="6"/>
        <v>17918770</v>
      </c>
      <c r="Z22" s="336">
        <f>+IF(X22&lt;&gt;0,+(Y22/X22)*100,0)</f>
        <v>710.2168053904082</v>
      </c>
      <c r="AA22" s="350">
        <f>SUM(AA23:AA32)</f>
        <v>3364000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3364000</v>
      </c>
      <c r="F24" s="59">
        <v>3364000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2523000</v>
      </c>
      <c r="Y24" s="59">
        <v>-2523000</v>
      </c>
      <c r="Z24" s="61">
        <v>-100</v>
      </c>
      <c r="AA24" s="62">
        <v>3364000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3999350</v>
      </c>
      <c r="J32" s="59">
        <v>3999350</v>
      </c>
      <c r="K32" s="59">
        <v>526490</v>
      </c>
      <c r="L32" s="60">
        <v>230280</v>
      </c>
      <c r="M32" s="60">
        <v>4705995</v>
      </c>
      <c r="N32" s="59">
        <v>5462765</v>
      </c>
      <c r="O32" s="59">
        <v>4705995</v>
      </c>
      <c r="P32" s="60">
        <v>155864</v>
      </c>
      <c r="Q32" s="60">
        <v>6117796</v>
      </c>
      <c r="R32" s="59">
        <v>10979655</v>
      </c>
      <c r="S32" s="59"/>
      <c r="T32" s="60"/>
      <c r="U32" s="60"/>
      <c r="V32" s="59"/>
      <c r="W32" s="59">
        <v>20441770</v>
      </c>
      <c r="X32" s="60"/>
      <c r="Y32" s="59">
        <v>20441770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606720</v>
      </c>
      <c r="R40" s="345">
        <f t="shared" si="9"/>
        <v>606720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606720</v>
      </c>
      <c r="X40" s="343">
        <f t="shared" si="9"/>
        <v>0</v>
      </c>
      <c r="Y40" s="345">
        <f t="shared" si="9"/>
        <v>606720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606720</v>
      </c>
      <c r="R44" s="53">
        <v>606720</v>
      </c>
      <c r="S44" s="53"/>
      <c r="T44" s="54"/>
      <c r="U44" s="54"/>
      <c r="V44" s="53"/>
      <c r="W44" s="53">
        <v>606720</v>
      </c>
      <c r="X44" s="54"/>
      <c r="Y44" s="53">
        <v>606720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22050000</v>
      </c>
      <c r="F60" s="264">
        <f t="shared" si="14"/>
        <v>22050000</v>
      </c>
      <c r="G60" s="264">
        <f t="shared" si="14"/>
        <v>0</v>
      </c>
      <c r="H60" s="219">
        <f t="shared" si="14"/>
        <v>0</v>
      </c>
      <c r="I60" s="219">
        <f t="shared" si="14"/>
        <v>3999350</v>
      </c>
      <c r="J60" s="264">
        <f t="shared" si="14"/>
        <v>3999350</v>
      </c>
      <c r="K60" s="264">
        <f t="shared" si="14"/>
        <v>526490</v>
      </c>
      <c r="L60" s="219">
        <f t="shared" si="14"/>
        <v>230280</v>
      </c>
      <c r="M60" s="219">
        <f t="shared" si="14"/>
        <v>4705995</v>
      </c>
      <c r="N60" s="264">
        <f t="shared" si="14"/>
        <v>5462765</v>
      </c>
      <c r="O60" s="264">
        <f t="shared" si="14"/>
        <v>4705995</v>
      </c>
      <c r="P60" s="219">
        <f t="shared" si="14"/>
        <v>155864</v>
      </c>
      <c r="Q60" s="219">
        <f t="shared" si="14"/>
        <v>6724516</v>
      </c>
      <c r="R60" s="264">
        <f t="shared" si="14"/>
        <v>11586375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21048490</v>
      </c>
      <c r="X60" s="219">
        <f t="shared" si="14"/>
        <v>16537500</v>
      </c>
      <c r="Y60" s="264">
        <f t="shared" si="14"/>
        <v>4510990</v>
      </c>
      <c r="Z60" s="337">
        <f>+IF(X60&lt;&gt;0,+(Y60/X60)*100,0)</f>
        <v>27.277339380196526</v>
      </c>
      <c r="AA60" s="232">
        <f>+AA57+AA54+AA51+AA40+AA37+AA34+AA22+AA5</f>
        <v>22050000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5000000</v>
      </c>
      <c r="F5" s="358">
        <f t="shared" si="0"/>
        <v>5000000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3750000</v>
      </c>
      <c r="Y5" s="358">
        <f t="shared" si="0"/>
        <v>-3750000</v>
      </c>
      <c r="Z5" s="359">
        <f>+IF(X5&lt;&gt;0,+(Y5/X5)*100,0)</f>
        <v>-100</v>
      </c>
      <c r="AA5" s="360">
        <f>+AA6+AA8+AA11+AA13+AA15</f>
        <v>5000000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</v>
      </c>
      <c r="Y6" s="59">
        <f t="shared" si="1"/>
        <v>-1500000</v>
      </c>
      <c r="Z6" s="61">
        <f>+IF(X6&lt;&gt;0,+(Y6/X6)*100,0)</f>
        <v>-100</v>
      </c>
      <c r="AA6" s="62">
        <f t="shared" si="1"/>
        <v>2000000</v>
      </c>
    </row>
    <row r="7" spans="1:27" ht="12.75">
      <c r="A7" s="291" t="s">
        <v>229</v>
      </c>
      <c r="B7" s="142"/>
      <c r="C7" s="60"/>
      <c r="D7" s="340"/>
      <c r="E7" s="60">
        <v>2000000</v>
      </c>
      <c r="F7" s="59">
        <v>2000000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</v>
      </c>
      <c r="Y7" s="59">
        <v>-1500000</v>
      </c>
      <c r="Z7" s="61">
        <v>-100</v>
      </c>
      <c r="AA7" s="62">
        <v>2000000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2250000</v>
      </c>
      <c r="Y15" s="59">
        <f t="shared" si="5"/>
        <v>-2250000</v>
      </c>
      <c r="Z15" s="61">
        <f>+IF(X15&lt;&gt;0,+(Y15/X15)*100,0)</f>
        <v>-100</v>
      </c>
      <c r="AA15" s="62">
        <f>SUM(AA16:AA20)</f>
        <v>3000000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3000000</v>
      </c>
      <c r="F20" s="59">
        <v>3000000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2250000</v>
      </c>
      <c r="Y20" s="59">
        <v>-2250000</v>
      </c>
      <c r="Z20" s="61">
        <v>-100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5000000</v>
      </c>
      <c r="F60" s="264">
        <f t="shared" si="14"/>
        <v>5000000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3750000</v>
      </c>
      <c r="Y60" s="264">
        <f t="shared" si="14"/>
        <v>-3750000</v>
      </c>
      <c r="Z60" s="337">
        <f>+IF(X60&lt;&gt;0,+(Y60/X60)*100,0)</f>
        <v>-100</v>
      </c>
      <c r="AA60" s="232">
        <f>+AA57+AA54+AA51+AA40+AA37+AA34+AA22+AA5</f>
        <v>5000000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2017-05-05T09:30:35Z</dcterms:created>
  <dcterms:modified xsi:type="dcterms:W3CDTF">2017-05-05T09:30:39Z</dcterms:modified>
  <cp:category/>
  <cp:version/>
  <cp:contentType/>
  <cp:contentStatus/>
</cp:coreProperties>
</file>