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<sst xmlns="http://schemas.openxmlformats.org/spreadsheetml/2006/main" count="857" uniqueCount="303">
  <si>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Mfolozi(KZN281)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</si>
  <si>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</si>
  <si>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</si>
  <si>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</si>
  <si>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</si>
  <si>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</si>
  <si>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</si>
  <si>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</si>
  <si>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</si>
  <si>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</si>
  <si>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</si>
  <si>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</si>
  <si>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</si>
  <si>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</si>
  <si>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</si>
  <si>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</si>
  <si>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</si>
  <si>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</si>
  <si>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</si>
  <si>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</si>
  <si>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</si>
  <si>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</si>
  <si>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</si>
  <si>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</si>
  <si>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</si>
  <si>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</si>
  <si>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</si>
  <si>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</si>
  <si>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</si>
  <si>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</si>
  <si>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</si>
  <si>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</si>
  <si>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</si>
  <si>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</si>
  <si>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</si>
  <si>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</si>
  <si>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</si>
  <si>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</si>
  <si>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</si>
  <si>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</si>
  <si>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</si>
  <si>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</si>
  <si>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</si>
  <si>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</si>
  <si>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</si>
  <si>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</si>
  <si>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</si>
  <si>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</si>
  <si>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</si>
  <si>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</si>
  <si>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</si>
  <si>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</si>
  <si>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</si>
  <si>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</si>
  <si>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</si>
  <si>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</si>
  <si>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</si>
  <si>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</si>
  <si>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</si>
  <si>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</si>
  <si>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</si>
  <si>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</si>
  <si>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</si>
  <si>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</si>
  <si>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</si>
  <si>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</si>
  <si>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</si>
  <si>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</si>
  <si>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</si>
  <si>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</si>
  <si>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Mfolozi(KZN281)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</si>
  <si>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</si>
  <si>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</si>
  <si>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</si>
  <si>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</si>
  <si>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</si>
  <si>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</si>
  <si>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</si>
  <si>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</si>
  <si>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</si>
  <si>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</si>
  <si>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</si>
  <si>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</si>
  <si>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</si>
  <si>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</si>
  <si>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</si>
  <si>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</si>
  <si>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</si>
  <si>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</si>
  <si>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</si>
  <si>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</si>
  <si>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</si>
  <si>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</si>
  <si>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</si>
  <si>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</si>
  <si>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</si>
  <si>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</si>
  <si>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</si>
  <si>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</si>
  <si>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</si>
  <si>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Mfolozi(KZN281)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</si>
  <si>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</si>
  <si>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</si>
  <si>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</si>
  <si>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</si>
  <si>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</si>
  <si>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</si>
  <si>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</si>
  <si>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</si>
  <si>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</si>
  <si>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</si>
  <si>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</si>
  <si>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</si>
  <si>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</si>
  <si>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</si>
  <si>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</si>
  <si>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</si>
  <si>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</si>
  <si>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</si>
  <si>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</si>
  <si>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</si>
  <si>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</si>
  <si>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</si>
  <si>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</si>
  <si>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</si>
  <si>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</si>
  <si>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</si>
  <si>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</si>
  <si>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</si>
  <si>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Mfolozi(KZN281)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</si>
  <si>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</si>
  <si>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</si>
  <si>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</si>
  <si>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</si>
  <si>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</si>
  <si>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</si>
  <si>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</si>
  <si>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</si>
  <si>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</si>
  <si>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</si>
  <si>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Mfolozi(KZN281)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</si>
  <si>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</si>
  <si>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</si>
  <si>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</si>
  <si>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</si>
  <si>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</si>
  <si>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</si>
  <si>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</si>
  <si>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</si>
  <si>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</si>
  <si>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</si>
  <si>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</si>
  <si>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</si>
  <si>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</si>
  <si>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</si>
  <si>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</si>
  <si>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</si>
  <si>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</si>
  <si>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</si>
  <si>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</si>
  <si>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</si>
  <si>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</si>
  <si>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</si>
  <si>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</si>
  <si>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</si>
  <si>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</si>
  <si>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</si>
  <si>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</si>
  <si>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</si>
  <si>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</si>
  <si>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</si>
  <si>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</si>
  <si>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</si>
  <si>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</si>
  <si>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Mfolozi(KZN281)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</si>
  <si>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</si>
  <si>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</si>
  <si>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</si>
  <si>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</si>
  <si>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</si>
  <si>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</si>
  <si>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</si>
  <si>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</si>
  <si>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</si>
  <si>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</si>
  <si>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</si>
  <si>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</si>
  <si>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</si>
  <si>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</si>
  <si>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</si>
  <si>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</si>
  <si>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</si>
  <si>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</si>
  <si>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</si>
  <si>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</si>
  <si>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</si>
  <si>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</si>
  <si>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</si>
  <si>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</si>
  <si>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</si>
  <si>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</si>
  <si>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</si>
  <si>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Mfolozi(KZN281)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</si>
  <si>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</si>
  <si>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</si>
  <si>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</si>
  <si>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</si>
  <si>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</si>
  <si>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</si>
  <si>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</si>
  <si>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</si>
  <si>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</si>
  <si>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</si>
  <si>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</si>
  <si>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</si>
  <si>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</si>
  <si>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</si>
  <si>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</si>
  <si>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</si>
  <si>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</si>
  <si>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</si>
  <si>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</si>
  <si>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</si>
  <si>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</si>
  <si>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</si>
  <si>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</si>
  <si>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</si>
  <si>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Mfolozi(KZN281)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</si>
  <si>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</si>
  <si>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</si>
  <si>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</si>
  <si>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</si>
  <si>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</si>
  <si>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</si>
  <si>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</si>
  <si>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</si>
  <si>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</si>
  <si>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</si>
  <si>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</si>
  <si>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</si>
  <si>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</si>
  <si>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</si>
  <si>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</si>
  <si>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</si>
  <si>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</si>
  <si>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</si>
  <si>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</si>
  <si>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</si>
  <si>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</si>
  <si>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</si>
  <si>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</si>
  <si>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</si>
  <si>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</si>
  <si>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</si>
  <si>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</si>
  <si>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</si>
  <si>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</si>
  <si>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</si>
  <si>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</si>
  <si>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</si>
  <si>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</si>
  <si>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</si>
  <si>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</si>
  <si>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Mfolozi(KZN281)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</si>
  <si>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</si>
  <si>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</si>
  <si>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Kwazulu-Natal: Mfolozi(KZN281)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</si>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</sst>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6857475</v>
      </c>
      <c r="C5" s="19">
        <v>0</v>
      </c>
      <c r="D5" s="59">
        <v>5805000</v>
      </c>
      <c r="E5" s="60">
        <v>6078000</v>
      </c>
      <c r="F5" s="60">
        <v>744195</v>
      </c>
      <c r="G5" s="60">
        <v>515466</v>
      </c>
      <c r="H5" s="60">
        <v>584057</v>
      </c>
      <c r="I5" s="60">
        <v>1843718</v>
      </c>
      <c r="J5" s="60">
        <v>845090</v>
      </c>
      <c r="K5" s="60">
        <v>561639</v>
      </c>
      <c r="L5" s="60">
        <v>557094</v>
      </c>
      <c r="M5" s="60">
        <v>1963823</v>
      </c>
      <c r="N5" s="60">
        <v>440778</v>
      </c>
      <c r="O5" s="60">
        <v>607817</v>
      </c>
      <c r="P5" s="60">
        <v>607817</v>
      </c>
      <c r="Q5" s="60">
        <v>1656412</v>
      </c>
      <c r="R5" s="60">
        <v>0</v>
      </c>
      <c r="S5" s="60">
        <v>0</v>
      </c>
      <c r="T5" s="60">
        <v>0</v>
      </c>
      <c r="U5" s="60">
        <v>0</v>
      </c>
      <c r="V5" s="60">
        <v>5463953</v>
      </c>
      <c r="W5" s="60">
        <v>4353750</v>
      </c>
      <c r="X5" s="60">
        <v>1110203</v>
      </c>
      <c r="Y5" s="61">
        <v>25.5</v>
      </c>
      <c r="Z5" s="62">
        <v>6078000</v>
      </c>
    </row>
    <row r="6" spans="1:26" ht="12.75">
      <c r="A6" s="58" t="s">
        <v>32</v>
      </c>
      <c r="B6" s="19">
        <v>312222</v>
      </c>
      <c r="C6" s="19">
        <v>0</v>
      </c>
      <c r="D6" s="59">
        <v>320000</v>
      </c>
      <c r="E6" s="60">
        <v>320000</v>
      </c>
      <c r="F6" s="60">
        <v>3765</v>
      </c>
      <c r="G6" s="60">
        <v>2545</v>
      </c>
      <c r="H6" s="60">
        <v>3025</v>
      </c>
      <c r="I6" s="60">
        <v>9335</v>
      </c>
      <c r="J6" s="60">
        <v>3625</v>
      </c>
      <c r="K6" s="60">
        <v>930</v>
      </c>
      <c r="L6" s="60">
        <v>3790</v>
      </c>
      <c r="M6" s="60">
        <v>8345</v>
      </c>
      <c r="N6" s="60">
        <v>4825</v>
      </c>
      <c r="O6" s="60">
        <v>28593</v>
      </c>
      <c r="P6" s="60">
        <v>28593</v>
      </c>
      <c r="Q6" s="60">
        <v>62011</v>
      </c>
      <c r="R6" s="60">
        <v>0</v>
      </c>
      <c r="S6" s="60">
        <v>0</v>
      </c>
      <c r="T6" s="60">
        <v>0</v>
      </c>
      <c r="U6" s="60">
        <v>0</v>
      </c>
      <c r="V6" s="60">
        <v>79691</v>
      </c>
      <c r="W6" s="60">
        <v>240003</v>
      </c>
      <c r="X6" s="60">
        <v>-160312</v>
      </c>
      <c r="Y6" s="61">
        <v>-66.8</v>
      </c>
      <c r="Z6" s="62">
        <v>320000</v>
      </c>
    </row>
    <row r="7" spans="1:26" ht="12.75">
      <c r="A7" s="58" t="s">
        <v>33</v>
      </c>
      <c r="B7" s="19">
        <v>1862232</v>
      </c>
      <c r="C7" s="19">
        <v>0</v>
      </c>
      <c r="D7" s="59">
        <v>699500</v>
      </c>
      <c r="E7" s="60">
        <v>400000</v>
      </c>
      <c r="F7" s="60">
        <v>4177</v>
      </c>
      <c r="G7" s="60">
        <v>53351</v>
      </c>
      <c r="H7" s="60">
        <v>37442</v>
      </c>
      <c r="I7" s="60">
        <v>94970</v>
      </c>
      <c r="J7" s="60">
        <v>17165</v>
      </c>
      <c r="K7" s="60">
        <v>9466</v>
      </c>
      <c r="L7" s="60">
        <v>4511</v>
      </c>
      <c r="M7" s="60">
        <v>31142</v>
      </c>
      <c r="N7" s="60">
        <v>56971</v>
      </c>
      <c r="O7" s="60">
        <v>10308</v>
      </c>
      <c r="P7" s="60">
        <v>13407</v>
      </c>
      <c r="Q7" s="60">
        <v>80686</v>
      </c>
      <c r="R7" s="60">
        <v>0</v>
      </c>
      <c r="S7" s="60">
        <v>0</v>
      </c>
      <c r="T7" s="60">
        <v>0</v>
      </c>
      <c r="U7" s="60">
        <v>0</v>
      </c>
      <c r="V7" s="60">
        <v>206798</v>
      </c>
      <c r="W7" s="60">
        <v>524997</v>
      </c>
      <c r="X7" s="60">
        <v>-318199</v>
      </c>
      <c r="Y7" s="61">
        <v>-60.61</v>
      </c>
      <c r="Z7" s="62">
        <v>400000</v>
      </c>
    </row>
    <row r="8" spans="1:26" ht="12.75">
      <c r="A8" s="58" t="s">
        <v>34</v>
      </c>
      <c r="B8" s="19">
        <v>101228608</v>
      </c>
      <c r="C8" s="19">
        <v>0</v>
      </c>
      <c r="D8" s="59">
        <v>132714000</v>
      </c>
      <c r="E8" s="60">
        <v>136714000</v>
      </c>
      <c r="F8" s="60">
        <v>41135000</v>
      </c>
      <c r="G8" s="60">
        <v>0</v>
      </c>
      <c r="H8" s="60">
        <v>2237000</v>
      </c>
      <c r="I8" s="60">
        <v>43372000</v>
      </c>
      <c r="J8" s="60">
        <v>0</v>
      </c>
      <c r="K8" s="60">
        <v>5075333</v>
      </c>
      <c r="L8" s="60">
        <v>32908000</v>
      </c>
      <c r="M8" s="60">
        <v>37983333</v>
      </c>
      <c r="N8" s="60">
        <v>1333333</v>
      </c>
      <c r="O8" s="60">
        <v>0</v>
      </c>
      <c r="P8" s="60">
        <v>27936333</v>
      </c>
      <c r="Q8" s="60">
        <v>29269666</v>
      </c>
      <c r="R8" s="60">
        <v>0</v>
      </c>
      <c r="S8" s="60">
        <v>0</v>
      </c>
      <c r="T8" s="60">
        <v>0</v>
      </c>
      <c r="U8" s="60">
        <v>0</v>
      </c>
      <c r="V8" s="60">
        <v>110624999</v>
      </c>
      <c r="W8" s="60">
        <v>99535500</v>
      </c>
      <c r="X8" s="60">
        <v>11089499</v>
      </c>
      <c r="Y8" s="61">
        <v>11.14</v>
      </c>
      <c r="Z8" s="62">
        <v>136714000</v>
      </c>
    </row>
    <row r="9" spans="1:26" ht="12.75">
      <c r="A9" s="58" t="s">
        <v>35</v>
      </c>
      <c r="B9" s="19">
        <v>5116223</v>
      </c>
      <c r="C9" s="19">
        <v>0</v>
      </c>
      <c r="D9" s="59">
        <v>3412900</v>
      </c>
      <c r="E9" s="60">
        <v>3409000</v>
      </c>
      <c r="F9" s="60">
        <v>84217</v>
      </c>
      <c r="G9" s="60">
        <v>43793</v>
      </c>
      <c r="H9" s="60">
        <v>1869261</v>
      </c>
      <c r="I9" s="60">
        <v>1997271</v>
      </c>
      <c r="J9" s="60">
        <v>81132</v>
      </c>
      <c r="K9" s="60">
        <v>1809287</v>
      </c>
      <c r="L9" s="60">
        <v>60322</v>
      </c>
      <c r="M9" s="60">
        <v>1950741</v>
      </c>
      <c r="N9" s="60">
        <v>98149</v>
      </c>
      <c r="O9" s="60">
        <v>186247</v>
      </c>
      <c r="P9" s="60">
        <v>601057</v>
      </c>
      <c r="Q9" s="60">
        <v>885453</v>
      </c>
      <c r="R9" s="60">
        <v>0</v>
      </c>
      <c r="S9" s="60">
        <v>0</v>
      </c>
      <c r="T9" s="60">
        <v>0</v>
      </c>
      <c r="U9" s="60">
        <v>0</v>
      </c>
      <c r="V9" s="60">
        <v>4833465</v>
      </c>
      <c r="W9" s="60">
        <v>2559744</v>
      </c>
      <c r="X9" s="60">
        <v>2273721</v>
      </c>
      <c r="Y9" s="61">
        <v>88.83</v>
      </c>
      <c r="Z9" s="62">
        <v>3409000</v>
      </c>
    </row>
    <row r="10" spans="1:26" ht="22.5">
      <c r="A10" s="63" t="s">
        <v>278</v>
      </c>
      <c r="B10" s="64">
        <f>SUM(B5:B9)</f>
        <v>115376760</v>
      </c>
      <c r="C10" s="64">
        <f>SUM(C5:C9)</f>
        <v>0</v>
      </c>
      <c r="D10" s="65">
        <f aca="true" t="shared" si="0" ref="D10:Z10">SUM(D5:D9)</f>
        <v>142951400</v>
      </c>
      <c r="E10" s="66">
        <f t="shared" si="0"/>
        <v>146921000</v>
      </c>
      <c r="F10" s="66">
        <f t="shared" si="0"/>
        <v>41971354</v>
      </c>
      <c r="G10" s="66">
        <f t="shared" si="0"/>
        <v>615155</v>
      </c>
      <c r="H10" s="66">
        <f t="shared" si="0"/>
        <v>4730785</v>
      </c>
      <c r="I10" s="66">
        <f t="shared" si="0"/>
        <v>47317294</v>
      </c>
      <c r="J10" s="66">
        <f t="shared" si="0"/>
        <v>947012</v>
      </c>
      <c r="K10" s="66">
        <f t="shared" si="0"/>
        <v>7456655</v>
      </c>
      <c r="L10" s="66">
        <f t="shared" si="0"/>
        <v>33533717</v>
      </c>
      <c r="M10" s="66">
        <f t="shared" si="0"/>
        <v>41937384</v>
      </c>
      <c r="N10" s="66">
        <f t="shared" si="0"/>
        <v>1934056</v>
      </c>
      <c r="O10" s="66">
        <f t="shared" si="0"/>
        <v>832965</v>
      </c>
      <c r="P10" s="66">
        <f t="shared" si="0"/>
        <v>29187207</v>
      </c>
      <c r="Q10" s="66">
        <f t="shared" si="0"/>
        <v>31954228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121208906</v>
      </c>
      <c r="W10" s="66">
        <f t="shared" si="0"/>
        <v>107213994</v>
      </c>
      <c r="X10" s="66">
        <f t="shared" si="0"/>
        <v>13994912</v>
      </c>
      <c r="Y10" s="67">
        <f>+IF(W10&lt;&gt;0,(X10/W10)*100,0)</f>
        <v>13.053251238826155</v>
      </c>
      <c r="Z10" s="68">
        <f t="shared" si="0"/>
        <v>146921000</v>
      </c>
    </row>
    <row r="11" spans="1:26" ht="12.75">
      <c r="A11" s="58" t="s">
        <v>37</v>
      </c>
      <c r="B11" s="19">
        <v>27306911</v>
      </c>
      <c r="C11" s="19">
        <v>0</v>
      </c>
      <c r="D11" s="59">
        <v>48439000</v>
      </c>
      <c r="E11" s="60">
        <v>37261000</v>
      </c>
      <c r="F11" s="60">
        <v>2676457</v>
      </c>
      <c r="G11" s="60">
        <v>2746154</v>
      </c>
      <c r="H11" s="60">
        <v>2845965</v>
      </c>
      <c r="I11" s="60">
        <v>8268576</v>
      </c>
      <c r="J11" s="60">
        <v>2830697</v>
      </c>
      <c r="K11" s="60">
        <v>4356404</v>
      </c>
      <c r="L11" s="60">
        <v>3064742</v>
      </c>
      <c r="M11" s="60">
        <v>10251843</v>
      </c>
      <c r="N11" s="60">
        <v>3410041</v>
      </c>
      <c r="O11" s="60">
        <v>3287488</v>
      </c>
      <c r="P11" s="60">
        <v>3754669</v>
      </c>
      <c r="Q11" s="60">
        <v>10452198</v>
      </c>
      <c r="R11" s="60">
        <v>0</v>
      </c>
      <c r="S11" s="60">
        <v>0</v>
      </c>
      <c r="T11" s="60">
        <v>0</v>
      </c>
      <c r="U11" s="60">
        <v>0</v>
      </c>
      <c r="V11" s="60">
        <v>28972617</v>
      </c>
      <c r="W11" s="60">
        <v>29447253</v>
      </c>
      <c r="X11" s="60">
        <v>-474636</v>
      </c>
      <c r="Y11" s="61">
        <v>-1.61</v>
      </c>
      <c r="Z11" s="62">
        <v>37261000</v>
      </c>
    </row>
    <row r="12" spans="1:26" ht="12.75">
      <c r="A12" s="58" t="s">
        <v>38</v>
      </c>
      <c r="B12" s="19">
        <v>8438896</v>
      </c>
      <c r="C12" s="19">
        <v>0</v>
      </c>
      <c r="D12" s="59">
        <v>0</v>
      </c>
      <c r="E12" s="60">
        <v>8989000</v>
      </c>
      <c r="F12" s="60">
        <v>661893</v>
      </c>
      <c r="G12" s="60">
        <v>703270</v>
      </c>
      <c r="H12" s="60">
        <v>728676</v>
      </c>
      <c r="I12" s="60">
        <v>2093839</v>
      </c>
      <c r="J12" s="60">
        <v>713814</v>
      </c>
      <c r="K12" s="60">
        <v>666211</v>
      </c>
      <c r="L12" s="60">
        <v>732166</v>
      </c>
      <c r="M12" s="60">
        <v>2112191</v>
      </c>
      <c r="N12" s="60">
        <v>728716</v>
      </c>
      <c r="O12" s="60">
        <v>775730</v>
      </c>
      <c r="P12" s="60">
        <v>0</v>
      </c>
      <c r="Q12" s="60">
        <v>1504446</v>
      </c>
      <c r="R12" s="60">
        <v>0</v>
      </c>
      <c r="S12" s="60">
        <v>0</v>
      </c>
      <c r="T12" s="60">
        <v>0</v>
      </c>
      <c r="U12" s="60">
        <v>0</v>
      </c>
      <c r="V12" s="60">
        <v>5710476</v>
      </c>
      <c r="W12" s="60">
        <v>6667497</v>
      </c>
      <c r="X12" s="60">
        <v>-957021</v>
      </c>
      <c r="Y12" s="61">
        <v>-14.35</v>
      </c>
      <c r="Z12" s="62">
        <v>8989000</v>
      </c>
    </row>
    <row r="13" spans="1:26" ht="12.75">
      <c r="A13" s="58" t="s">
        <v>279</v>
      </c>
      <c r="B13" s="19">
        <v>6333231</v>
      </c>
      <c r="C13" s="19">
        <v>0</v>
      </c>
      <c r="D13" s="59">
        <v>1810000</v>
      </c>
      <c r="E13" s="60">
        <v>2270000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1135000</v>
      </c>
      <c r="M13" s="60">
        <v>1135000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1135000</v>
      </c>
      <c r="W13" s="60">
        <v>1357497</v>
      </c>
      <c r="X13" s="60">
        <v>-222497</v>
      </c>
      <c r="Y13" s="61">
        <v>-16.39</v>
      </c>
      <c r="Z13" s="62">
        <v>2270000</v>
      </c>
    </row>
    <row r="14" spans="1:26" ht="12.75">
      <c r="A14" s="58" t="s">
        <v>40</v>
      </c>
      <c r="B14" s="19">
        <v>332461</v>
      </c>
      <c r="C14" s="19">
        <v>0</v>
      </c>
      <c r="D14" s="59">
        <v>0</v>
      </c>
      <c r="E14" s="60">
        <v>750000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750000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11565399</v>
      </c>
      <c r="C16" s="19">
        <v>0</v>
      </c>
      <c r="D16" s="59">
        <v>510000</v>
      </c>
      <c r="E16" s="60">
        <v>595000</v>
      </c>
      <c r="F16" s="60">
        <v>183232</v>
      </c>
      <c r="G16" s="60">
        <v>18000</v>
      </c>
      <c r="H16" s="60">
        <v>34100</v>
      </c>
      <c r="I16" s="60">
        <v>235332</v>
      </c>
      <c r="J16" s="60">
        <v>19100</v>
      </c>
      <c r="K16" s="60">
        <v>35050</v>
      </c>
      <c r="L16" s="60">
        <v>40250</v>
      </c>
      <c r="M16" s="60">
        <v>94400</v>
      </c>
      <c r="N16" s="60">
        <v>22300</v>
      </c>
      <c r="O16" s="60">
        <v>34500</v>
      </c>
      <c r="P16" s="60">
        <v>28900</v>
      </c>
      <c r="Q16" s="60">
        <v>85700</v>
      </c>
      <c r="R16" s="60">
        <v>0</v>
      </c>
      <c r="S16" s="60">
        <v>0</v>
      </c>
      <c r="T16" s="60">
        <v>0</v>
      </c>
      <c r="U16" s="60">
        <v>0</v>
      </c>
      <c r="V16" s="60">
        <v>415432</v>
      </c>
      <c r="W16" s="60">
        <v>382500</v>
      </c>
      <c r="X16" s="60">
        <v>32932</v>
      </c>
      <c r="Y16" s="61">
        <v>8.61</v>
      </c>
      <c r="Z16" s="62">
        <v>595000</v>
      </c>
    </row>
    <row r="17" spans="1:26" ht="12.75">
      <c r="A17" s="58" t="s">
        <v>43</v>
      </c>
      <c r="B17" s="19">
        <v>66288719</v>
      </c>
      <c r="C17" s="19">
        <v>0</v>
      </c>
      <c r="D17" s="59">
        <v>62192000</v>
      </c>
      <c r="E17" s="60">
        <v>67486000</v>
      </c>
      <c r="F17" s="60">
        <v>19157230</v>
      </c>
      <c r="G17" s="60">
        <v>13302202</v>
      </c>
      <c r="H17" s="60">
        <v>9196629</v>
      </c>
      <c r="I17" s="60">
        <v>41656061</v>
      </c>
      <c r="J17" s="60">
        <v>1683903</v>
      </c>
      <c r="K17" s="60">
        <v>4486746</v>
      </c>
      <c r="L17" s="60">
        <v>166995</v>
      </c>
      <c r="M17" s="60">
        <v>6337644</v>
      </c>
      <c r="N17" s="60">
        <v>5479318</v>
      </c>
      <c r="O17" s="60">
        <v>3574559</v>
      </c>
      <c r="P17" s="60">
        <v>6616318</v>
      </c>
      <c r="Q17" s="60">
        <v>15670195</v>
      </c>
      <c r="R17" s="60">
        <v>0</v>
      </c>
      <c r="S17" s="60">
        <v>0</v>
      </c>
      <c r="T17" s="60">
        <v>0</v>
      </c>
      <c r="U17" s="60">
        <v>0</v>
      </c>
      <c r="V17" s="60">
        <v>63663900</v>
      </c>
      <c r="W17" s="60">
        <v>46643994</v>
      </c>
      <c r="X17" s="60">
        <v>17019906</v>
      </c>
      <c r="Y17" s="61">
        <v>36.49</v>
      </c>
      <c r="Z17" s="62">
        <v>67486000</v>
      </c>
    </row>
    <row r="18" spans="1:26" ht="12.75">
      <c r="A18" s="70" t="s">
        <v>44</v>
      </c>
      <c r="B18" s="71">
        <f>SUM(B11:B17)</f>
        <v>120265617</v>
      </c>
      <c r="C18" s="71">
        <f>SUM(C11:C17)</f>
        <v>0</v>
      </c>
      <c r="D18" s="72">
        <f aca="true" t="shared" si="1" ref="D18:Z18">SUM(D11:D17)</f>
        <v>112951000</v>
      </c>
      <c r="E18" s="73">
        <f t="shared" si="1"/>
        <v>117351000</v>
      </c>
      <c r="F18" s="73">
        <f t="shared" si="1"/>
        <v>22678812</v>
      </c>
      <c r="G18" s="73">
        <f t="shared" si="1"/>
        <v>16769626</v>
      </c>
      <c r="H18" s="73">
        <f t="shared" si="1"/>
        <v>12805370</v>
      </c>
      <c r="I18" s="73">
        <f t="shared" si="1"/>
        <v>52253808</v>
      </c>
      <c r="J18" s="73">
        <f t="shared" si="1"/>
        <v>5247514</v>
      </c>
      <c r="K18" s="73">
        <f t="shared" si="1"/>
        <v>9544411</v>
      </c>
      <c r="L18" s="73">
        <f t="shared" si="1"/>
        <v>5139153</v>
      </c>
      <c r="M18" s="73">
        <f t="shared" si="1"/>
        <v>19931078</v>
      </c>
      <c r="N18" s="73">
        <f t="shared" si="1"/>
        <v>9640375</v>
      </c>
      <c r="O18" s="73">
        <f t="shared" si="1"/>
        <v>7672277</v>
      </c>
      <c r="P18" s="73">
        <f t="shared" si="1"/>
        <v>10399887</v>
      </c>
      <c r="Q18" s="73">
        <f t="shared" si="1"/>
        <v>27712539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99897425</v>
      </c>
      <c r="W18" s="73">
        <f t="shared" si="1"/>
        <v>84498741</v>
      </c>
      <c r="X18" s="73">
        <f t="shared" si="1"/>
        <v>15398684</v>
      </c>
      <c r="Y18" s="67">
        <f>+IF(W18&lt;&gt;0,(X18/W18)*100,0)</f>
        <v>18.223566194909342</v>
      </c>
      <c r="Z18" s="74">
        <f t="shared" si="1"/>
        <v>117351000</v>
      </c>
    </row>
    <row r="19" spans="1:26" ht="12.75">
      <c r="A19" s="70" t="s">
        <v>45</v>
      </c>
      <c r="B19" s="75">
        <f>+B10-B18</f>
        <v>-4888857</v>
      </c>
      <c r="C19" s="75">
        <f>+C10-C18</f>
        <v>0</v>
      </c>
      <c r="D19" s="76">
        <f aca="true" t="shared" si="2" ref="D19:Z19">+D10-D18</f>
        <v>30000400</v>
      </c>
      <c r="E19" s="77">
        <f t="shared" si="2"/>
        <v>29570000</v>
      </c>
      <c r="F19" s="77">
        <f t="shared" si="2"/>
        <v>19292542</v>
      </c>
      <c r="G19" s="77">
        <f t="shared" si="2"/>
        <v>-16154471</v>
      </c>
      <c r="H19" s="77">
        <f t="shared" si="2"/>
        <v>-8074585</v>
      </c>
      <c r="I19" s="77">
        <f t="shared" si="2"/>
        <v>-4936514</v>
      </c>
      <c r="J19" s="77">
        <f t="shared" si="2"/>
        <v>-4300502</v>
      </c>
      <c r="K19" s="77">
        <f t="shared" si="2"/>
        <v>-2087756</v>
      </c>
      <c r="L19" s="77">
        <f t="shared" si="2"/>
        <v>28394564</v>
      </c>
      <c r="M19" s="77">
        <f t="shared" si="2"/>
        <v>22006306</v>
      </c>
      <c r="N19" s="77">
        <f t="shared" si="2"/>
        <v>-7706319</v>
      </c>
      <c r="O19" s="77">
        <f t="shared" si="2"/>
        <v>-6839312</v>
      </c>
      <c r="P19" s="77">
        <f t="shared" si="2"/>
        <v>18787320</v>
      </c>
      <c r="Q19" s="77">
        <f t="shared" si="2"/>
        <v>4241689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21311481</v>
      </c>
      <c r="W19" s="77">
        <f>IF(E10=E18,0,W10-W18)</f>
        <v>22715253</v>
      </c>
      <c r="X19" s="77">
        <f t="shared" si="2"/>
        <v>-1403772</v>
      </c>
      <c r="Y19" s="78">
        <f>+IF(W19&lt;&gt;0,(X19/W19)*100,0)</f>
        <v>-6.179865132913114</v>
      </c>
      <c r="Z19" s="79">
        <f t="shared" si="2"/>
        <v>29570000</v>
      </c>
    </row>
    <row r="20" spans="1:26" ht="12.75">
      <c r="A20" s="58" t="s">
        <v>46</v>
      </c>
      <c r="B20" s="19">
        <v>40372385</v>
      </c>
      <c r="C20" s="19">
        <v>0</v>
      </c>
      <c r="D20" s="59">
        <v>32049000</v>
      </c>
      <c r="E20" s="60">
        <v>22479000</v>
      </c>
      <c r="F20" s="60">
        <v>8000000</v>
      </c>
      <c r="G20" s="60">
        <v>0</v>
      </c>
      <c r="H20" s="60">
        <v>2000000</v>
      </c>
      <c r="I20" s="60">
        <v>10000000</v>
      </c>
      <c r="J20" s="60">
        <v>2000000</v>
      </c>
      <c r="K20" s="60">
        <v>1000000</v>
      </c>
      <c r="L20" s="60">
        <v>19049000</v>
      </c>
      <c r="M20" s="60">
        <v>22049000</v>
      </c>
      <c r="N20" s="60">
        <v>0</v>
      </c>
      <c r="O20" s="60">
        <v>0</v>
      </c>
      <c r="P20" s="60">
        <v>1725000</v>
      </c>
      <c r="Q20" s="60">
        <v>1725000</v>
      </c>
      <c r="R20" s="60">
        <v>0</v>
      </c>
      <c r="S20" s="60">
        <v>0</v>
      </c>
      <c r="T20" s="60">
        <v>0</v>
      </c>
      <c r="U20" s="60">
        <v>0</v>
      </c>
      <c r="V20" s="60">
        <v>33774000</v>
      </c>
      <c r="W20" s="60"/>
      <c r="X20" s="60">
        <v>33774000</v>
      </c>
      <c r="Y20" s="61">
        <v>0</v>
      </c>
      <c r="Z20" s="62">
        <v>22479000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35483528</v>
      </c>
      <c r="C22" s="86">
        <f>SUM(C19:C21)</f>
        <v>0</v>
      </c>
      <c r="D22" s="87">
        <f aca="true" t="shared" si="3" ref="D22:Z22">SUM(D19:D21)</f>
        <v>62049400</v>
      </c>
      <c r="E22" s="88">
        <f t="shared" si="3"/>
        <v>52049000</v>
      </c>
      <c r="F22" s="88">
        <f t="shared" si="3"/>
        <v>27292542</v>
      </c>
      <c r="G22" s="88">
        <f t="shared" si="3"/>
        <v>-16154471</v>
      </c>
      <c r="H22" s="88">
        <f t="shared" si="3"/>
        <v>-6074585</v>
      </c>
      <c r="I22" s="88">
        <f t="shared" si="3"/>
        <v>5063486</v>
      </c>
      <c r="J22" s="88">
        <f t="shared" si="3"/>
        <v>-2300502</v>
      </c>
      <c r="K22" s="88">
        <f t="shared" si="3"/>
        <v>-1087756</v>
      </c>
      <c r="L22" s="88">
        <f t="shared" si="3"/>
        <v>47443564</v>
      </c>
      <c r="M22" s="88">
        <f t="shared" si="3"/>
        <v>44055306</v>
      </c>
      <c r="N22" s="88">
        <f t="shared" si="3"/>
        <v>-7706319</v>
      </c>
      <c r="O22" s="88">
        <f t="shared" si="3"/>
        <v>-6839312</v>
      </c>
      <c r="P22" s="88">
        <f t="shared" si="3"/>
        <v>20512320</v>
      </c>
      <c r="Q22" s="88">
        <f t="shared" si="3"/>
        <v>5966689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55085481</v>
      </c>
      <c r="W22" s="88">
        <f t="shared" si="3"/>
        <v>22715253</v>
      </c>
      <c r="X22" s="88">
        <f t="shared" si="3"/>
        <v>32370228</v>
      </c>
      <c r="Y22" s="89">
        <f>+IF(W22&lt;&gt;0,(X22/W22)*100,0)</f>
        <v>142.50436920073045</v>
      </c>
      <c r="Z22" s="90">
        <f t="shared" si="3"/>
        <v>52049000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35483528</v>
      </c>
      <c r="C24" s="75">
        <f>SUM(C22:C23)</f>
        <v>0</v>
      </c>
      <c r="D24" s="76">
        <f aca="true" t="shared" si="4" ref="D24:Z24">SUM(D22:D23)</f>
        <v>62049400</v>
      </c>
      <c r="E24" s="77">
        <f t="shared" si="4"/>
        <v>52049000</v>
      </c>
      <c r="F24" s="77">
        <f t="shared" si="4"/>
        <v>27292542</v>
      </c>
      <c r="G24" s="77">
        <f t="shared" si="4"/>
        <v>-16154471</v>
      </c>
      <c r="H24" s="77">
        <f t="shared" si="4"/>
        <v>-6074585</v>
      </c>
      <c r="I24" s="77">
        <f t="shared" si="4"/>
        <v>5063486</v>
      </c>
      <c r="J24" s="77">
        <f t="shared" si="4"/>
        <v>-2300502</v>
      </c>
      <c r="K24" s="77">
        <f t="shared" si="4"/>
        <v>-1087756</v>
      </c>
      <c r="L24" s="77">
        <f t="shared" si="4"/>
        <v>47443564</v>
      </c>
      <c r="M24" s="77">
        <f t="shared" si="4"/>
        <v>44055306</v>
      </c>
      <c r="N24" s="77">
        <f t="shared" si="4"/>
        <v>-7706319</v>
      </c>
      <c r="O24" s="77">
        <f t="shared" si="4"/>
        <v>-6839312</v>
      </c>
      <c r="P24" s="77">
        <f t="shared" si="4"/>
        <v>20512320</v>
      </c>
      <c r="Q24" s="77">
        <f t="shared" si="4"/>
        <v>5966689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55085481</v>
      </c>
      <c r="W24" s="77">
        <f t="shared" si="4"/>
        <v>22715253</v>
      </c>
      <c r="X24" s="77">
        <f t="shared" si="4"/>
        <v>32370228</v>
      </c>
      <c r="Y24" s="78">
        <f>+IF(W24&lt;&gt;0,(X24/W24)*100,0)</f>
        <v>142.50436920073045</v>
      </c>
      <c r="Z24" s="79">
        <f t="shared" si="4"/>
        <v>52049000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48470546</v>
      </c>
      <c r="C27" s="22">
        <v>0</v>
      </c>
      <c r="D27" s="99">
        <v>62049000</v>
      </c>
      <c r="E27" s="100">
        <v>52049000</v>
      </c>
      <c r="F27" s="100">
        <v>4201734</v>
      </c>
      <c r="G27" s="100">
        <v>4832539</v>
      </c>
      <c r="H27" s="100">
        <v>5106159</v>
      </c>
      <c r="I27" s="100">
        <v>14140432</v>
      </c>
      <c r="J27" s="100">
        <v>1360398</v>
      </c>
      <c r="K27" s="100">
        <v>2395226</v>
      </c>
      <c r="L27" s="100">
        <v>11502726</v>
      </c>
      <c r="M27" s="100">
        <v>15258350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29398782</v>
      </c>
      <c r="W27" s="100">
        <v>39036750</v>
      </c>
      <c r="X27" s="100">
        <v>-9637968</v>
      </c>
      <c r="Y27" s="101">
        <v>-24.69</v>
      </c>
      <c r="Z27" s="102">
        <v>52049000</v>
      </c>
    </row>
    <row r="28" spans="1:26" ht="12.75">
      <c r="A28" s="103" t="s">
        <v>46</v>
      </c>
      <c r="B28" s="19">
        <v>39372385</v>
      </c>
      <c r="C28" s="19">
        <v>0</v>
      </c>
      <c r="D28" s="59">
        <v>32049000</v>
      </c>
      <c r="E28" s="60">
        <v>36049000</v>
      </c>
      <c r="F28" s="60">
        <v>4201734</v>
      </c>
      <c r="G28" s="60">
        <v>3000000</v>
      </c>
      <c r="H28" s="60">
        <v>4200000</v>
      </c>
      <c r="I28" s="60">
        <v>11401734</v>
      </c>
      <c r="J28" s="60">
        <v>0</v>
      </c>
      <c r="K28" s="60">
        <v>2395226</v>
      </c>
      <c r="L28" s="60">
        <v>6039458</v>
      </c>
      <c r="M28" s="60">
        <v>8434684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19836418</v>
      </c>
      <c r="W28" s="60">
        <v>27036750</v>
      </c>
      <c r="X28" s="60">
        <v>-7200332</v>
      </c>
      <c r="Y28" s="61">
        <v>-26.63</v>
      </c>
      <c r="Z28" s="62">
        <v>36049000</v>
      </c>
    </row>
    <row r="29" spans="1:26" ht="12.75">
      <c r="A29" s="58" t="s">
        <v>283</v>
      </c>
      <c r="B29" s="19">
        <v>9098161</v>
      </c>
      <c r="C29" s="19">
        <v>0</v>
      </c>
      <c r="D29" s="59">
        <v>0</v>
      </c>
      <c r="E29" s="60">
        <v>9000000</v>
      </c>
      <c r="F29" s="60">
        <v>0</v>
      </c>
      <c r="G29" s="60">
        <v>1832539</v>
      </c>
      <c r="H29" s="60">
        <v>906159</v>
      </c>
      <c r="I29" s="60">
        <v>2738698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2738698</v>
      </c>
      <c r="W29" s="60">
        <v>6750000</v>
      </c>
      <c r="X29" s="60">
        <v>-4011302</v>
      </c>
      <c r="Y29" s="61">
        <v>-59.43</v>
      </c>
      <c r="Z29" s="62">
        <v>9000000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7000000</v>
      </c>
      <c r="F30" s="60">
        <v>0</v>
      </c>
      <c r="G30" s="60">
        <v>0</v>
      </c>
      <c r="H30" s="60">
        <v>0</v>
      </c>
      <c r="I30" s="60">
        <v>0</v>
      </c>
      <c r="J30" s="60">
        <v>1360398</v>
      </c>
      <c r="K30" s="60">
        <v>0</v>
      </c>
      <c r="L30" s="60">
        <v>4000000</v>
      </c>
      <c r="M30" s="60">
        <v>5360398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5360398</v>
      </c>
      <c r="W30" s="60">
        <v>5250000</v>
      </c>
      <c r="X30" s="60">
        <v>110398</v>
      </c>
      <c r="Y30" s="61">
        <v>2.1</v>
      </c>
      <c r="Z30" s="62">
        <v>7000000</v>
      </c>
    </row>
    <row r="31" spans="1:26" ht="12.75">
      <c r="A31" s="58" t="s">
        <v>53</v>
      </c>
      <c r="B31" s="19">
        <v>0</v>
      </c>
      <c r="C31" s="19">
        <v>0</v>
      </c>
      <c r="D31" s="59">
        <v>30000000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1463268</v>
      </c>
      <c r="M31" s="60">
        <v>1463268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1463268</v>
      </c>
      <c r="W31" s="60"/>
      <c r="X31" s="60">
        <v>1463268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48470546</v>
      </c>
      <c r="C32" s="22">
        <f>SUM(C28:C31)</f>
        <v>0</v>
      </c>
      <c r="D32" s="99">
        <f aca="true" t="shared" si="5" ref="D32:Z32">SUM(D28:D31)</f>
        <v>62049000</v>
      </c>
      <c r="E32" s="100">
        <f t="shared" si="5"/>
        <v>52049000</v>
      </c>
      <c r="F32" s="100">
        <f t="shared" si="5"/>
        <v>4201734</v>
      </c>
      <c r="G32" s="100">
        <f t="shared" si="5"/>
        <v>4832539</v>
      </c>
      <c r="H32" s="100">
        <f t="shared" si="5"/>
        <v>5106159</v>
      </c>
      <c r="I32" s="100">
        <f t="shared" si="5"/>
        <v>14140432</v>
      </c>
      <c r="J32" s="100">
        <f t="shared" si="5"/>
        <v>1360398</v>
      </c>
      <c r="K32" s="100">
        <f t="shared" si="5"/>
        <v>2395226</v>
      </c>
      <c r="L32" s="100">
        <f t="shared" si="5"/>
        <v>11502726</v>
      </c>
      <c r="M32" s="100">
        <f t="shared" si="5"/>
        <v>15258350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29398782</v>
      </c>
      <c r="W32" s="100">
        <f t="shared" si="5"/>
        <v>39036750</v>
      </c>
      <c r="X32" s="100">
        <f t="shared" si="5"/>
        <v>-9637968</v>
      </c>
      <c r="Y32" s="101">
        <f>+IF(W32&lt;&gt;0,(X32/W32)*100,0)</f>
        <v>-24.689473380852657</v>
      </c>
      <c r="Z32" s="102">
        <f t="shared" si="5"/>
        <v>52049000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14192971</v>
      </c>
      <c r="C35" s="19">
        <v>0</v>
      </c>
      <c r="D35" s="59">
        <v>17865000</v>
      </c>
      <c r="E35" s="60">
        <v>17865000</v>
      </c>
      <c r="F35" s="60">
        <v>39075042</v>
      </c>
      <c r="G35" s="60">
        <v>39447205</v>
      </c>
      <c r="H35" s="60">
        <v>17351444</v>
      </c>
      <c r="I35" s="60">
        <v>17351444</v>
      </c>
      <c r="J35" s="60">
        <v>13773201</v>
      </c>
      <c r="K35" s="60">
        <v>17107630</v>
      </c>
      <c r="L35" s="60">
        <v>33760402</v>
      </c>
      <c r="M35" s="60">
        <v>33760402</v>
      </c>
      <c r="N35" s="60">
        <v>27334657</v>
      </c>
      <c r="O35" s="60">
        <v>18059237</v>
      </c>
      <c r="P35" s="60">
        <v>29542098</v>
      </c>
      <c r="Q35" s="60">
        <v>29542098</v>
      </c>
      <c r="R35" s="60">
        <v>0</v>
      </c>
      <c r="S35" s="60">
        <v>0</v>
      </c>
      <c r="T35" s="60">
        <v>0</v>
      </c>
      <c r="U35" s="60">
        <v>0</v>
      </c>
      <c r="V35" s="60">
        <v>29542098</v>
      </c>
      <c r="W35" s="60">
        <v>13398750</v>
      </c>
      <c r="X35" s="60">
        <v>16143348</v>
      </c>
      <c r="Y35" s="61">
        <v>120.48</v>
      </c>
      <c r="Z35" s="62">
        <v>17865000</v>
      </c>
    </row>
    <row r="36" spans="1:26" ht="12.75">
      <c r="A36" s="58" t="s">
        <v>57</v>
      </c>
      <c r="B36" s="19">
        <v>183960371</v>
      </c>
      <c r="C36" s="19">
        <v>0</v>
      </c>
      <c r="D36" s="59">
        <v>91723000</v>
      </c>
      <c r="E36" s="60">
        <v>82023000</v>
      </c>
      <c r="F36" s="60">
        <v>180186473</v>
      </c>
      <c r="G36" s="60">
        <v>180186473</v>
      </c>
      <c r="H36" s="60">
        <v>180186473</v>
      </c>
      <c r="I36" s="60">
        <v>180186473</v>
      </c>
      <c r="J36" s="60">
        <v>180186473</v>
      </c>
      <c r="K36" s="60">
        <v>180186473</v>
      </c>
      <c r="L36" s="60">
        <v>200145544</v>
      </c>
      <c r="M36" s="60">
        <v>200145544</v>
      </c>
      <c r="N36" s="60">
        <v>200157121</v>
      </c>
      <c r="O36" s="60">
        <v>200157121</v>
      </c>
      <c r="P36" s="60">
        <v>200157121</v>
      </c>
      <c r="Q36" s="60">
        <v>200157121</v>
      </c>
      <c r="R36" s="60">
        <v>0</v>
      </c>
      <c r="S36" s="60">
        <v>0</v>
      </c>
      <c r="T36" s="60">
        <v>0</v>
      </c>
      <c r="U36" s="60">
        <v>0</v>
      </c>
      <c r="V36" s="60">
        <v>200157121</v>
      </c>
      <c r="W36" s="60">
        <v>61517250</v>
      </c>
      <c r="X36" s="60">
        <v>138639871</v>
      </c>
      <c r="Y36" s="61">
        <v>225.37</v>
      </c>
      <c r="Z36" s="62">
        <v>82023000</v>
      </c>
    </row>
    <row r="37" spans="1:26" ht="12.75">
      <c r="A37" s="58" t="s">
        <v>58</v>
      </c>
      <c r="B37" s="19">
        <v>32006956</v>
      </c>
      <c r="C37" s="19">
        <v>0</v>
      </c>
      <c r="D37" s="59">
        <v>10170000</v>
      </c>
      <c r="E37" s="60">
        <v>10170000</v>
      </c>
      <c r="F37" s="60">
        <v>9576238</v>
      </c>
      <c r="G37" s="60">
        <v>1895737</v>
      </c>
      <c r="H37" s="60">
        <v>4627951</v>
      </c>
      <c r="I37" s="60">
        <v>4627951</v>
      </c>
      <c r="J37" s="60">
        <v>4780046</v>
      </c>
      <c r="K37" s="60">
        <v>21759325</v>
      </c>
      <c r="L37" s="60">
        <v>19639862</v>
      </c>
      <c r="M37" s="60">
        <v>19639862</v>
      </c>
      <c r="N37" s="60">
        <v>5253988</v>
      </c>
      <c r="O37" s="60">
        <v>7750016</v>
      </c>
      <c r="P37" s="60">
        <v>16237767</v>
      </c>
      <c r="Q37" s="60">
        <v>16237767</v>
      </c>
      <c r="R37" s="60">
        <v>0</v>
      </c>
      <c r="S37" s="60">
        <v>0</v>
      </c>
      <c r="T37" s="60">
        <v>0</v>
      </c>
      <c r="U37" s="60">
        <v>0</v>
      </c>
      <c r="V37" s="60">
        <v>16237767</v>
      </c>
      <c r="W37" s="60">
        <v>7627500</v>
      </c>
      <c r="X37" s="60">
        <v>8610267</v>
      </c>
      <c r="Y37" s="61">
        <v>112.88</v>
      </c>
      <c r="Z37" s="62">
        <v>10170000</v>
      </c>
    </row>
    <row r="38" spans="1:26" ht="12.75">
      <c r="A38" s="58" t="s">
        <v>59</v>
      </c>
      <c r="B38" s="19">
        <v>2979386</v>
      </c>
      <c r="C38" s="19">
        <v>0</v>
      </c>
      <c r="D38" s="59">
        <v>17000000</v>
      </c>
      <c r="E38" s="60">
        <v>7000000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5250000</v>
      </c>
      <c r="X38" s="60">
        <v>-5250000</v>
      </c>
      <c r="Y38" s="61">
        <v>-100</v>
      </c>
      <c r="Z38" s="62">
        <v>7000000</v>
      </c>
    </row>
    <row r="39" spans="1:26" ht="12.75">
      <c r="A39" s="58" t="s">
        <v>60</v>
      </c>
      <c r="B39" s="19">
        <v>163167000</v>
      </c>
      <c r="C39" s="19">
        <v>0</v>
      </c>
      <c r="D39" s="59">
        <v>82418000</v>
      </c>
      <c r="E39" s="60">
        <v>82718000</v>
      </c>
      <c r="F39" s="60">
        <v>209685277</v>
      </c>
      <c r="G39" s="60">
        <v>217737941</v>
      </c>
      <c r="H39" s="60">
        <v>192909966</v>
      </c>
      <c r="I39" s="60">
        <v>192909966</v>
      </c>
      <c r="J39" s="60">
        <v>189179628</v>
      </c>
      <c r="K39" s="60">
        <v>175534778</v>
      </c>
      <c r="L39" s="60">
        <v>214266084</v>
      </c>
      <c r="M39" s="60">
        <v>214266084</v>
      </c>
      <c r="N39" s="60">
        <v>222237790</v>
      </c>
      <c r="O39" s="60">
        <v>210466342</v>
      </c>
      <c r="P39" s="60">
        <v>213461452</v>
      </c>
      <c r="Q39" s="60">
        <v>213461452</v>
      </c>
      <c r="R39" s="60">
        <v>0</v>
      </c>
      <c r="S39" s="60">
        <v>0</v>
      </c>
      <c r="T39" s="60">
        <v>0</v>
      </c>
      <c r="U39" s="60">
        <v>0</v>
      </c>
      <c r="V39" s="60">
        <v>213461452</v>
      </c>
      <c r="W39" s="60">
        <v>62038500</v>
      </c>
      <c r="X39" s="60">
        <v>151422952</v>
      </c>
      <c r="Y39" s="61">
        <v>244.08</v>
      </c>
      <c r="Z39" s="62">
        <v>82718000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38511545</v>
      </c>
      <c r="C42" s="19">
        <v>0</v>
      </c>
      <c r="D42" s="59">
        <v>45051400</v>
      </c>
      <c r="E42" s="60">
        <v>48692000</v>
      </c>
      <c r="F42" s="60">
        <v>31170809</v>
      </c>
      <c r="G42" s="60">
        <v>-11680437</v>
      </c>
      <c r="H42" s="60">
        <v>-275277</v>
      </c>
      <c r="I42" s="60">
        <v>19215095</v>
      </c>
      <c r="J42" s="60">
        <v>-2624476</v>
      </c>
      <c r="K42" s="60">
        <v>-4303394</v>
      </c>
      <c r="L42" s="60">
        <v>29421640</v>
      </c>
      <c r="M42" s="60">
        <v>22493770</v>
      </c>
      <c r="N42" s="60">
        <v>-6670865</v>
      </c>
      <c r="O42" s="60">
        <v>-7056049</v>
      </c>
      <c r="P42" s="60">
        <v>22995471</v>
      </c>
      <c r="Q42" s="60">
        <v>9268557</v>
      </c>
      <c r="R42" s="60">
        <v>0</v>
      </c>
      <c r="S42" s="60">
        <v>0</v>
      </c>
      <c r="T42" s="60">
        <v>0</v>
      </c>
      <c r="U42" s="60">
        <v>0</v>
      </c>
      <c r="V42" s="60">
        <v>50977422</v>
      </c>
      <c r="W42" s="60">
        <v>69310815</v>
      </c>
      <c r="X42" s="60">
        <v>-18333393</v>
      </c>
      <c r="Y42" s="61">
        <v>-26.45</v>
      </c>
      <c r="Z42" s="62">
        <v>48692000</v>
      </c>
    </row>
    <row r="43" spans="1:26" ht="12.75">
      <c r="A43" s="58" t="s">
        <v>63</v>
      </c>
      <c r="B43" s="19">
        <v>-40372385</v>
      </c>
      <c r="C43" s="19">
        <v>0</v>
      </c>
      <c r="D43" s="59">
        <v>-62047000</v>
      </c>
      <c r="E43" s="60">
        <v>-52049000</v>
      </c>
      <c r="F43" s="60">
        <v>-4672582</v>
      </c>
      <c r="G43" s="60">
        <v>-3405984</v>
      </c>
      <c r="H43" s="60">
        <v>-4994584</v>
      </c>
      <c r="I43" s="60">
        <v>-13073150</v>
      </c>
      <c r="J43" s="60">
        <v>-1300000</v>
      </c>
      <c r="K43" s="60">
        <v>-2583472</v>
      </c>
      <c r="L43" s="60">
        <v>-10108827</v>
      </c>
      <c r="M43" s="60">
        <v>-13992299</v>
      </c>
      <c r="N43" s="60">
        <v>0</v>
      </c>
      <c r="O43" s="60">
        <v>-2477057</v>
      </c>
      <c r="P43" s="60">
        <v>-9673219</v>
      </c>
      <c r="Q43" s="60">
        <v>-12150276</v>
      </c>
      <c r="R43" s="60">
        <v>0</v>
      </c>
      <c r="S43" s="60">
        <v>0</v>
      </c>
      <c r="T43" s="60">
        <v>0</v>
      </c>
      <c r="U43" s="60">
        <v>0</v>
      </c>
      <c r="V43" s="60">
        <v>-39215725</v>
      </c>
      <c r="W43" s="60">
        <v>-35929000</v>
      </c>
      <c r="X43" s="60">
        <v>-3286725</v>
      </c>
      <c r="Y43" s="61">
        <v>9.15</v>
      </c>
      <c r="Z43" s="62">
        <v>-52049000</v>
      </c>
    </row>
    <row r="44" spans="1:26" ht="12.75">
      <c r="A44" s="58" t="s">
        <v>64</v>
      </c>
      <c r="B44" s="19">
        <v>-1117004</v>
      </c>
      <c r="C44" s="19">
        <v>0</v>
      </c>
      <c r="D44" s="59">
        <v>16999600</v>
      </c>
      <c r="E44" s="60">
        <v>5500000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7000000</v>
      </c>
      <c r="L44" s="60">
        <v>0</v>
      </c>
      <c r="M44" s="60">
        <v>7000000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7000000</v>
      </c>
      <c r="W44" s="60">
        <v>6250000</v>
      </c>
      <c r="X44" s="60">
        <v>750000</v>
      </c>
      <c r="Y44" s="61">
        <v>12</v>
      </c>
      <c r="Z44" s="62">
        <v>5500000</v>
      </c>
    </row>
    <row r="45" spans="1:26" ht="12.75">
      <c r="A45" s="70" t="s">
        <v>65</v>
      </c>
      <c r="B45" s="22">
        <v>210604</v>
      </c>
      <c r="C45" s="22">
        <v>0</v>
      </c>
      <c r="D45" s="99">
        <v>1895000</v>
      </c>
      <c r="E45" s="100">
        <v>2354000</v>
      </c>
      <c r="F45" s="100">
        <v>26699211</v>
      </c>
      <c r="G45" s="100">
        <v>11612790</v>
      </c>
      <c r="H45" s="100">
        <v>6342929</v>
      </c>
      <c r="I45" s="100">
        <v>6342929</v>
      </c>
      <c r="J45" s="100">
        <v>2418453</v>
      </c>
      <c r="K45" s="100">
        <v>2531587</v>
      </c>
      <c r="L45" s="100">
        <v>21844400</v>
      </c>
      <c r="M45" s="100">
        <v>21844400</v>
      </c>
      <c r="N45" s="100">
        <v>15173535</v>
      </c>
      <c r="O45" s="100">
        <v>5640429</v>
      </c>
      <c r="P45" s="100">
        <v>18962681</v>
      </c>
      <c r="Q45" s="100">
        <v>18962681</v>
      </c>
      <c r="R45" s="100">
        <v>0</v>
      </c>
      <c r="S45" s="100">
        <v>0</v>
      </c>
      <c r="T45" s="100">
        <v>0</v>
      </c>
      <c r="U45" s="100">
        <v>0</v>
      </c>
      <c r="V45" s="100">
        <v>18962681</v>
      </c>
      <c r="W45" s="100">
        <v>39842815</v>
      </c>
      <c r="X45" s="100">
        <v>-20880134</v>
      </c>
      <c r="Y45" s="101">
        <v>-52.41</v>
      </c>
      <c r="Z45" s="102">
        <v>2354000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688550</v>
      </c>
      <c r="C49" s="52">
        <v>0</v>
      </c>
      <c r="D49" s="129">
        <v>559402</v>
      </c>
      <c r="E49" s="54">
        <v>356035</v>
      </c>
      <c r="F49" s="54">
        <v>0</v>
      </c>
      <c r="G49" s="54">
        <v>0</v>
      </c>
      <c r="H49" s="54">
        <v>0</v>
      </c>
      <c r="I49" s="54">
        <v>337776</v>
      </c>
      <c r="J49" s="54">
        <v>0</v>
      </c>
      <c r="K49" s="54">
        <v>0</v>
      </c>
      <c r="L49" s="54">
        <v>0</v>
      </c>
      <c r="M49" s="54">
        <v>331689</v>
      </c>
      <c r="N49" s="54">
        <v>0</v>
      </c>
      <c r="O49" s="54">
        <v>0</v>
      </c>
      <c r="P49" s="54">
        <v>0</v>
      </c>
      <c r="Q49" s="54">
        <v>322551</v>
      </c>
      <c r="R49" s="54">
        <v>0</v>
      </c>
      <c r="S49" s="54">
        <v>0</v>
      </c>
      <c r="T49" s="54">
        <v>0</v>
      </c>
      <c r="U49" s="54">
        <v>0</v>
      </c>
      <c r="V49" s="54">
        <v>10000673</v>
      </c>
      <c r="W49" s="54">
        <v>0</v>
      </c>
      <c r="X49" s="54">
        <v>12596676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9743288</v>
      </c>
      <c r="C51" s="52">
        <v>0</v>
      </c>
      <c r="D51" s="129">
        <v>6157699</v>
      </c>
      <c r="E51" s="54">
        <v>185178</v>
      </c>
      <c r="F51" s="54">
        <v>0</v>
      </c>
      <c r="G51" s="54">
        <v>0</v>
      </c>
      <c r="H51" s="54">
        <v>0</v>
      </c>
      <c r="I51" s="54">
        <v>151602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16237767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44.209636753129175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101.23924145009187</v>
      </c>
      <c r="G58" s="7">
        <f t="shared" si="6"/>
        <v>99.51339986146093</v>
      </c>
      <c r="H58" s="7">
        <f t="shared" si="6"/>
        <v>100.51654379089395</v>
      </c>
      <c r="I58" s="7">
        <f t="shared" si="6"/>
        <v>100.5516902493774</v>
      </c>
      <c r="J58" s="7">
        <f t="shared" si="6"/>
        <v>101.76525634044835</v>
      </c>
      <c r="K58" s="7">
        <f t="shared" si="6"/>
        <v>101.30682190400675</v>
      </c>
      <c r="L58" s="7">
        <f t="shared" si="6"/>
        <v>99.94776103436718</v>
      </c>
      <c r="M58" s="7">
        <f t="shared" si="6"/>
        <v>101.06053434326721</v>
      </c>
      <c r="N58" s="7">
        <f t="shared" si="6"/>
        <v>94.59877963119638</v>
      </c>
      <c r="O58" s="7">
        <f t="shared" si="6"/>
        <v>42.3710942354611</v>
      </c>
      <c r="P58" s="7">
        <f t="shared" si="6"/>
        <v>356.7302139041016</v>
      </c>
      <c r="Q58" s="7">
        <f t="shared" si="6"/>
        <v>174.1867629851857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128.35398130949406</v>
      </c>
      <c r="W58" s="7">
        <f t="shared" si="6"/>
        <v>84.63969962935032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41.66949205064546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98.54240899470153</v>
      </c>
      <c r="G59" s="10">
        <f t="shared" si="7"/>
        <v>100.07561501857126</v>
      </c>
      <c r="H59" s="10">
        <f t="shared" si="7"/>
        <v>98.87464087115234</v>
      </c>
      <c r="I59" s="10">
        <f t="shared" si="7"/>
        <v>99.05697417403444</v>
      </c>
      <c r="J59" s="10">
        <f t="shared" si="7"/>
        <v>101.00066408457384</v>
      </c>
      <c r="K59" s="10">
        <f t="shared" si="7"/>
        <v>100.38823127265155</v>
      </c>
      <c r="L59" s="10">
        <f t="shared" si="7"/>
        <v>100.62772171303227</v>
      </c>
      <c r="M59" s="10">
        <f t="shared" si="7"/>
        <v>100.72357223382795</v>
      </c>
      <c r="N59" s="10">
        <f t="shared" si="7"/>
        <v>95.63431024234423</v>
      </c>
      <c r="O59" s="10">
        <f t="shared" si="7"/>
        <v>53.28758491453842</v>
      </c>
      <c r="P59" s="10">
        <f t="shared" si="7"/>
        <v>432.80576226068047</v>
      </c>
      <c r="Q59" s="10">
        <f t="shared" si="7"/>
        <v>203.81964149016065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135.09173590420195</v>
      </c>
      <c r="W59" s="10">
        <f t="shared" si="7"/>
        <v>85.46700655694399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557.7689243027888</v>
      </c>
      <c r="G60" s="13">
        <f t="shared" si="7"/>
        <v>9.823182711198427</v>
      </c>
      <c r="H60" s="13">
        <f t="shared" si="7"/>
        <v>355.3719008264463</v>
      </c>
      <c r="I60" s="13">
        <f t="shared" si="7"/>
        <v>342.79592929833956</v>
      </c>
      <c r="J60" s="13">
        <f t="shared" si="7"/>
        <v>255.17241379310346</v>
      </c>
      <c r="K60" s="13">
        <f t="shared" si="7"/>
        <v>537.6344086021505</v>
      </c>
      <c r="L60" s="13">
        <f t="shared" si="7"/>
        <v>0</v>
      </c>
      <c r="M60" s="13">
        <f t="shared" si="7"/>
        <v>170.760934691432</v>
      </c>
      <c r="N60" s="13">
        <f t="shared" si="7"/>
        <v>0</v>
      </c>
      <c r="O60" s="13">
        <f t="shared" si="7"/>
        <v>0</v>
      </c>
      <c r="P60" s="13">
        <f t="shared" si="7"/>
        <v>110.16682404784387</v>
      </c>
      <c r="Q60" s="13">
        <f t="shared" si="7"/>
        <v>50.79743916401929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97.5643422720257</v>
      </c>
      <c r="W60" s="13">
        <f t="shared" si="7"/>
        <v>69.99912501093736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110.16682404784387</v>
      </c>
      <c r="Q65" s="13">
        <f t="shared" si="7"/>
        <v>50.79743916401929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39.52767564718726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7169697</v>
      </c>
      <c r="C67" s="24"/>
      <c r="D67" s="25">
        <v>5983000</v>
      </c>
      <c r="E67" s="26">
        <v>5983000</v>
      </c>
      <c r="F67" s="26">
        <v>641118</v>
      </c>
      <c r="G67" s="26">
        <v>408549</v>
      </c>
      <c r="H67" s="26">
        <v>472564</v>
      </c>
      <c r="I67" s="26">
        <v>1522231</v>
      </c>
      <c r="J67" s="26">
        <v>730942</v>
      </c>
      <c r="K67" s="26">
        <v>442677</v>
      </c>
      <c r="L67" s="26">
        <v>560884</v>
      </c>
      <c r="M67" s="26">
        <v>1734503</v>
      </c>
      <c r="N67" s="26">
        <v>445603</v>
      </c>
      <c r="O67" s="26">
        <v>764415</v>
      </c>
      <c r="P67" s="26">
        <v>746269</v>
      </c>
      <c r="Q67" s="26">
        <v>1956287</v>
      </c>
      <c r="R67" s="26"/>
      <c r="S67" s="26"/>
      <c r="T67" s="26"/>
      <c r="U67" s="26"/>
      <c r="V67" s="26">
        <v>5213021</v>
      </c>
      <c r="W67" s="26">
        <v>4487256</v>
      </c>
      <c r="X67" s="26"/>
      <c r="Y67" s="25"/>
      <c r="Z67" s="27">
        <v>5983000</v>
      </c>
    </row>
    <row r="68" spans="1:26" ht="12.75" hidden="1">
      <c r="A68" s="37" t="s">
        <v>31</v>
      </c>
      <c r="B68" s="19">
        <v>6857475</v>
      </c>
      <c r="C68" s="19"/>
      <c r="D68" s="20">
        <v>5663000</v>
      </c>
      <c r="E68" s="21">
        <v>5663000</v>
      </c>
      <c r="F68" s="21">
        <v>637353</v>
      </c>
      <c r="G68" s="21">
        <v>406004</v>
      </c>
      <c r="H68" s="21">
        <v>469539</v>
      </c>
      <c r="I68" s="21">
        <v>1512896</v>
      </c>
      <c r="J68" s="21">
        <v>727317</v>
      </c>
      <c r="K68" s="21">
        <v>441747</v>
      </c>
      <c r="L68" s="21">
        <v>557094</v>
      </c>
      <c r="M68" s="21">
        <v>1726158</v>
      </c>
      <c r="N68" s="21">
        <v>440778</v>
      </c>
      <c r="O68" s="21">
        <v>607817</v>
      </c>
      <c r="P68" s="21">
        <v>607817</v>
      </c>
      <c r="Q68" s="21">
        <v>1656412</v>
      </c>
      <c r="R68" s="21"/>
      <c r="S68" s="21"/>
      <c r="T68" s="21"/>
      <c r="U68" s="21"/>
      <c r="V68" s="21">
        <v>4895466</v>
      </c>
      <c r="W68" s="21">
        <v>4247253</v>
      </c>
      <c r="X68" s="21"/>
      <c r="Y68" s="20"/>
      <c r="Z68" s="23">
        <v>5663000</v>
      </c>
    </row>
    <row r="69" spans="1:26" ht="12.75" hidden="1">
      <c r="A69" s="38" t="s">
        <v>32</v>
      </c>
      <c r="B69" s="19">
        <v>312222</v>
      </c>
      <c r="C69" s="19"/>
      <c r="D69" s="20">
        <v>320000</v>
      </c>
      <c r="E69" s="21">
        <v>320000</v>
      </c>
      <c r="F69" s="21">
        <v>3765</v>
      </c>
      <c r="G69" s="21">
        <v>2545</v>
      </c>
      <c r="H69" s="21">
        <v>3025</v>
      </c>
      <c r="I69" s="21">
        <v>9335</v>
      </c>
      <c r="J69" s="21">
        <v>3625</v>
      </c>
      <c r="K69" s="21">
        <v>930</v>
      </c>
      <c r="L69" s="21">
        <v>3790</v>
      </c>
      <c r="M69" s="21">
        <v>8345</v>
      </c>
      <c r="N69" s="21">
        <v>4825</v>
      </c>
      <c r="O69" s="21">
        <v>28593</v>
      </c>
      <c r="P69" s="21">
        <v>28593</v>
      </c>
      <c r="Q69" s="21">
        <v>62011</v>
      </c>
      <c r="R69" s="21"/>
      <c r="S69" s="21"/>
      <c r="T69" s="21"/>
      <c r="U69" s="21"/>
      <c r="V69" s="21">
        <v>79691</v>
      </c>
      <c r="W69" s="21">
        <v>240003</v>
      </c>
      <c r="X69" s="21"/>
      <c r="Y69" s="20"/>
      <c r="Z69" s="23">
        <v>320000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>
        <v>312222</v>
      </c>
      <c r="C74" s="19"/>
      <c r="D74" s="20">
        <v>320000</v>
      </c>
      <c r="E74" s="21">
        <v>320000</v>
      </c>
      <c r="F74" s="21">
        <v>3765</v>
      </c>
      <c r="G74" s="21">
        <v>2545</v>
      </c>
      <c r="H74" s="21">
        <v>3025</v>
      </c>
      <c r="I74" s="21">
        <v>9335</v>
      </c>
      <c r="J74" s="21">
        <v>3625</v>
      </c>
      <c r="K74" s="21">
        <v>930</v>
      </c>
      <c r="L74" s="21">
        <v>3790</v>
      </c>
      <c r="M74" s="21">
        <v>8345</v>
      </c>
      <c r="N74" s="21">
        <v>4825</v>
      </c>
      <c r="O74" s="21">
        <v>28593</v>
      </c>
      <c r="P74" s="21">
        <v>28593</v>
      </c>
      <c r="Q74" s="21">
        <v>62011</v>
      </c>
      <c r="R74" s="21"/>
      <c r="S74" s="21"/>
      <c r="T74" s="21"/>
      <c r="U74" s="21"/>
      <c r="V74" s="21">
        <v>79691</v>
      </c>
      <c r="W74" s="21">
        <v>240003</v>
      </c>
      <c r="X74" s="21"/>
      <c r="Y74" s="20"/>
      <c r="Z74" s="23">
        <v>320000</v>
      </c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>
        <v>128005</v>
      </c>
      <c r="P75" s="30">
        <v>109859</v>
      </c>
      <c r="Q75" s="30">
        <v>237864</v>
      </c>
      <c r="R75" s="30"/>
      <c r="S75" s="30"/>
      <c r="T75" s="30"/>
      <c r="U75" s="30"/>
      <c r="V75" s="30">
        <v>237864</v>
      </c>
      <c r="W75" s="30"/>
      <c r="X75" s="30"/>
      <c r="Y75" s="29"/>
      <c r="Z75" s="31"/>
    </row>
    <row r="76" spans="1:26" ht="12.75" hidden="1">
      <c r="A76" s="42" t="s">
        <v>287</v>
      </c>
      <c r="B76" s="32">
        <v>3169697</v>
      </c>
      <c r="C76" s="32"/>
      <c r="D76" s="33">
        <v>5983000</v>
      </c>
      <c r="E76" s="34">
        <v>5983000</v>
      </c>
      <c r="F76" s="34">
        <v>649063</v>
      </c>
      <c r="G76" s="34">
        <v>406561</v>
      </c>
      <c r="H76" s="34">
        <v>475005</v>
      </c>
      <c r="I76" s="34">
        <v>1530629</v>
      </c>
      <c r="J76" s="34">
        <v>743845</v>
      </c>
      <c r="K76" s="34">
        <v>448462</v>
      </c>
      <c r="L76" s="34">
        <v>560591</v>
      </c>
      <c r="M76" s="34">
        <v>1752898</v>
      </c>
      <c r="N76" s="34">
        <v>421535</v>
      </c>
      <c r="O76" s="34">
        <v>323891</v>
      </c>
      <c r="P76" s="34">
        <v>2662167</v>
      </c>
      <c r="Q76" s="34">
        <v>3407593</v>
      </c>
      <c r="R76" s="34"/>
      <c r="S76" s="34"/>
      <c r="T76" s="34"/>
      <c r="U76" s="34"/>
      <c r="V76" s="34">
        <v>6691120</v>
      </c>
      <c r="W76" s="34">
        <v>3798000</v>
      </c>
      <c r="X76" s="34"/>
      <c r="Y76" s="33"/>
      <c r="Z76" s="35">
        <v>5983000</v>
      </c>
    </row>
    <row r="77" spans="1:26" ht="12.75" hidden="1">
      <c r="A77" s="37" t="s">
        <v>31</v>
      </c>
      <c r="B77" s="19">
        <v>2857475</v>
      </c>
      <c r="C77" s="19"/>
      <c r="D77" s="20">
        <v>5663000</v>
      </c>
      <c r="E77" s="21">
        <v>5663000</v>
      </c>
      <c r="F77" s="21">
        <v>628063</v>
      </c>
      <c r="G77" s="21">
        <v>406311</v>
      </c>
      <c r="H77" s="21">
        <v>464255</v>
      </c>
      <c r="I77" s="21">
        <v>1498629</v>
      </c>
      <c r="J77" s="21">
        <v>734595</v>
      </c>
      <c r="K77" s="21">
        <v>443462</v>
      </c>
      <c r="L77" s="21">
        <v>560591</v>
      </c>
      <c r="M77" s="21">
        <v>1738648</v>
      </c>
      <c r="N77" s="21">
        <v>421535</v>
      </c>
      <c r="O77" s="21">
        <v>323891</v>
      </c>
      <c r="P77" s="21">
        <v>2630667</v>
      </c>
      <c r="Q77" s="21">
        <v>3376093</v>
      </c>
      <c r="R77" s="21"/>
      <c r="S77" s="21"/>
      <c r="T77" s="21"/>
      <c r="U77" s="21"/>
      <c r="V77" s="21">
        <v>6613370</v>
      </c>
      <c r="W77" s="21">
        <v>3630000</v>
      </c>
      <c r="X77" s="21"/>
      <c r="Y77" s="20"/>
      <c r="Z77" s="23">
        <v>5663000</v>
      </c>
    </row>
    <row r="78" spans="1:26" ht="12.75" hidden="1">
      <c r="A78" s="38" t="s">
        <v>32</v>
      </c>
      <c r="B78" s="19">
        <v>312222</v>
      </c>
      <c r="C78" s="19"/>
      <c r="D78" s="20">
        <v>320000</v>
      </c>
      <c r="E78" s="21">
        <v>320000</v>
      </c>
      <c r="F78" s="21">
        <v>21000</v>
      </c>
      <c r="G78" s="21">
        <v>250</v>
      </c>
      <c r="H78" s="21">
        <v>10750</v>
      </c>
      <c r="I78" s="21">
        <v>32000</v>
      </c>
      <c r="J78" s="21">
        <v>9250</v>
      </c>
      <c r="K78" s="21">
        <v>5000</v>
      </c>
      <c r="L78" s="21"/>
      <c r="M78" s="21">
        <v>14250</v>
      </c>
      <c r="N78" s="21"/>
      <c r="O78" s="21"/>
      <c r="P78" s="21">
        <v>31500</v>
      </c>
      <c r="Q78" s="21">
        <v>31500</v>
      </c>
      <c r="R78" s="21"/>
      <c r="S78" s="21"/>
      <c r="T78" s="21"/>
      <c r="U78" s="21"/>
      <c r="V78" s="21">
        <v>77750</v>
      </c>
      <c r="W78" s="21">
        <v>168000</v>
      </c>
      <c r="X78" s="21"/>
      <c r="Y78" s="20"/>
      <c r="Z78" s="23">
        <v>320000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312222</v>
      </c>
      <c r="C82" s="19"/>
      <c r="D82" s="20"/>
      <c r="E82" s="21">
        <v>320000</v>
      </c>
      <c r="F82" s="21">
        <v>21000</v>
      </c>
      <c r="G82" s="21">
        <v>250</v>
      </c>
      <c r="H82" s="21">
        <v>10750</v>
      </c>
      <c r="I82" s="21">
        <v>32000</v>
      </c>
      <c r="J82" s="21">
        <v>9250</v>
      </c>
      <c r="K82" s="21">
        <v>5000</v>
      </c>
      <c r="L82" s="21"/>
      <c r="M82" s="21">
        <v>14250</v>
      </c>
      <c r="N82" s="21"/>
      <c r="O82" s="21"/>
      <c r="P82" s="21"/>
      <c r="Q82" s="21"/>
      <c r="R82" s="21"/>
      <c r="S82" s="21"/>
      <c r="T82" s="21"/>
      <c r="U82" s="21"/>
      <c r="V82" s="21">
        <v>46250</v>
      </c>
      <c r="W82" s="21">
        <v>168000</v>
      </c>
      <c r="X82" s="21"/>
      <c r="Y82" s="20"/>
      <c r="Z82" s="23">
        <v>320000</v>
      </c>
    </row>
    <row r="83" spans="1:26" ht="12.75" hidden="1">
      <c r="A83" s="39" t="s">
        <v>107</v>
      </c>
      <c r="B83" s="19"/>
      <c r="C83" s="19"/>
      <c r="D83" s="20">
        <v>320000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>
        <v>31500</v>
      </c>
      <c r="Q83" s="21">
        <v>31500</v>
      </c>
      <c r="R83" s="21"/>
      <c r="S83" s="21"/>
      <c r="T83" s="21"/>
      <c r="U83" s="21"/>
      <c r="V83" s="21">
        <v>31500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9000000</v>
      </c>
      <c r="F5" s="358">
        <f t="shared" si="0"/>
        <v>0</v>
      </c>
      <c r="G5" s="358">
        <f t="shared" si="0"/>
        <v>107278</v>
      </c>
      <c r="H5" s="356">
        <f t="shared" si="0"/>
        <v>157893</v>
      </c>
      <c r="I5" s="356">
        <f t="shared" si="0"/>
        <v>112874</v>
      </c>
      <c r="J5" s="358">
        <f t="shared" si="0"/>
        <v>378045</v>
      </c>
      <c r="K5" s="358">
        <f t="shared" si="0"/>
        <v>91386</v>
      </c>
      <c r="L5" s="356">
        <f t="shared" si="0"/>
        <v>167578</v>
      </c>
      <c r="M5" s="356">
        <f t="shared" si="0"/>
        <v>959143</v>
      </c>
      <c r="N5" s="358">
        <f t="shared" si="0"/>
        <v>1218107</v>
      </c>
      <c r="O5" s="358">
        <f t="shared" si="0"/>
        <v>615634</v>
      </c>
      <c r="P5" s="356">
        <f t="shared" si="0"/>
        <v>70628</v>
      </c>
      <c r="Q5" s="356">
        <f t="shared" si="0"/>
        <v>0</v>
      </c>
      <c r="R5" s="358">
        <f t="shared" si="0"/>
        <v>686262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2282414</v>
      </c>
      <c r="X5" s="356">
        <f t="shared" si="0"/>
        <v>0</v>
      </c>
      <c r="Y5" s="358">
        <f t="shared" si="0"/>
        <v>2282414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9000000</v>
      </c>
      <c r="F15" s="59">
        <f t="shared" si="5"/>
        <v>0</v>
      </c>
      <c r="G15" s="59">
        <f t="shared" si="5"/>
        <v>107278</v>
      </c>
      <c r="H15" s="60">
        <f t="shared" si="5"/>
        <v>157893</v>
      </c>
      <c r="I15" s="60">
        <f t="shared" si="5"/>
        <v>112874</v>
      </c>
      <c r="J15" s="59">
        <f t="shared" si="5"/>
        <v>378045</v>
      </c>
      <c r="K15" s="59">
        <f t="shared" si="5"/>
        <v>91386</v>
      </c>
      <c r="L15" s="60">
        <f t="shared" si="5"/>
        <v>167578</v>
      </c>
      <c r="M15" s="60">
        <f t="shared" si="5"/>
        <v>959143</v>
      </c>
      <c r="N15" s="59">
        <f t="shared" si="5"/>
        <v>1218107</v>
      </c>
      <c r="O15" s="59">
        <f t="shared" si="5"/>
        <v>615634</v>
      </c>
      <c r="P15" s="60">
        <f t="shared" si="5"/>
        <v>70628</v>
      </c>
      <c r="Q15" s="60">
        <f t="shared" si="5"/>
        <v>0</v>
      </c>
      <c r="R15" s="59">
        <f t="shared" si="5"/>
        <v>686262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2282414</v>
      </c>
      <c r="X15" s="60">
        <f t="shared" si="5"/>
        <v>0</v>
      </c>
      <c r="Y15" s="59">
        <f t="shared" si="5"/>
        <v>2282414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9000000</v>
      </c>
      <c r="F20" s="59"/>
      <c r="G20" s="59">
        <v>107278</v>
      </c>
      <c r="H20" s="60">
        <v>157893</v>
      </c>
      <c r="I20" s="60">
        <v>112874</v>
      </c>
      <c r="J20" s="59">
        <v>378045</v>
      </c>
      <c r="K20" s="59">
        <v>91386</v>
      </c>
      <c r="L20" s="60">
        <v>167578</v>
      </c>
      <c r="M20" s="60">
        <v>959143</v>
      </c>
      <c r="N20" s="59">
        <v>1218107</v>
      </c>
      <c r="O20" s="59">
        <v>615634</v>
      </c>
      <c r="P20" s="60">
        <v>70628</v>
      </c>
      <c r="Q20" s="60"/>
      <c r="R20" s="59">
        <v>686262</v>
      </c>
      <c r="S20" s="59"/>
      <c r="T20" s="60"/>
      <c r="U20" s="60"/>
      <c r="V20" s="59"/>
      <c r="W20" s="59">
        <v>2282414</v>
      </c>
      <c r="X20" s="60"/>
      <c r="Y20" s="59">
        <v>2282414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4500000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3375000</v>
      </c>
      <c r="Y22" s="345">
        <f t="shared" si="6"/>
        <v>-3375000</v>
      </c>
      <c r="Z22" s="336">
        <f>+IF(X22&lt;&gt;0,+(Y22/X22)*100,0)</f>
        <v>-100</v>
      </c>
      <c r="AA22" s="350">
        <f>SUM(AA23:AA32)</f>
        <v>4500000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>
        <v>4500000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3375000</v>
      </c>
      <c r="Y25" s="59">
        <v>-3375000</v>
      </c>
      <c r="Z25" s="61">
        <v>-100</v>
      </c>
      <c r="AA25" s="62">
        <v>4500000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4436035</v>
      </c>
      <c r="D40" s="344">
        <f t="shared" si="9"/>
        <v>0</v>
      </c>
      <c r="E40" s="343">
        <f t="shared" si="9"/>
        <v>0</v>
      </c>
      <c r="F40" s="345">
        <f t="shared" si="9"/>
        <v>3950000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2962500</v>
      </c>
      <c r="Y40" s="345">
        <f t="shared" si="9"/>
        <v>-2962500</v>
      </c>
      <c r="Z40" s="336">
        <f>+IF(X40&lt;&gt;0,+(Y40/X40)*100,0)</f>
        <v>-100</v>
      </c>
      <c r="AA40" s="350">
        <f>SUM(AA41:AA49)</f>
        <v>3950000</v>
      </c>
    </row>
    <row r="41" spans="1:27" ht="12.75">
      <c r="A41" s="361" t="s">
        <v>248</v>
      </c>
      <c r="B41" s="142"/>
      <c r="C41" s="362">
        <v>1038420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3397615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>
        <v>3950000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2962500</v>
      </c>
      <c r="Y49" s="53">
        <v>-2962500</v>
      </c>
      <c r="Z49" s="94">
        <v>-100</v>
      </c>
      <c r="AA49" s="95">
        <v>3950000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4436035</v>
      </c>
      <c r="D60" s="346">
        <f t="shared" si="14"/>
        <v>0</v>
      </c>
      <c r="E60" s="219">
        <f t="shared" si="14"/>
        <v>9000000</v>
      </c>
      <c r="F60" s="264">
        <f t="shared" si="14"/>
        <v>8450000</v>
      </c>
      <c r="G60" s="264">
        <f t="shared" si="14"/>
        <v>107278</v>
      </c>
      <c r="H60" s="219">
        <f t="shared" si="14"/>
        <v>157893</v>
      </c>
      <c r="I60" s="219">
        <f t="shared" si="14"/>
        <v>112874</v>
      </c>
      <c r="J60" s="264">
        <f t="shared" si="14"/>
        <v>378045</v>
      </c>
      <c r="K60" s="264">
        <f t="shared" si="14"/>
        <v>91386</v>
      </c>
      <c r="L60" s="219">
        <f t="shared" si="14"/>
        <v>167578</v>
      </c>
      <c r="M60" s="219">
        <f t="shared" si="14"/>
        <v>959143</v>
      </c>
      <c r="N60" s="264">
        <f t="shared" si="14"/>
        <v>1218107</v>
      </c>
      <c r="O60" s="264">
        <f t="shared" si="14"/>
        <v>615634</v>
      </c>
      <c r="P60" s="219">
        <f t="shared" si="14"/>
        <v>70628</v>
      </c>
      <c r="Q60" s="219">
        <f t="shared" si="14"/>
        <v>0</v>
      </c>
      <c r="R60" s="264">
        <f t="shared" si="14"/>
        <v>686262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2282414</v>
      </c>
      <c r="X60" s="219">
        <f t="shared" si="14"/>
        <v>6337500</v>
      </c>
      <c r="Y60" s="264">
        <f t="shared" si="14"/>
        <v>-4055086</v>
      </c>
      <c r="Z60" s="337">
        <f>+IF(X60&lt;&gt;0,+(Y60/X60)*100,0)</f>
        <v>-63.98557790927022</v>
      </c>
      <c r="AA60" s="232">
        <f>+AA57+AA54+AA51+AA40+AA37+AA34+AA22+AA5</f>
        <v>8450000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155749145</v>
      </c>
      <c r="D5" s="153">
        <f>SUM(D6:D8)</f>
        <v>0</v>
      </c>
      <c r="E5" s="154">
        <f t="shared" si="0"/>
        <v>175000400</v>
      </c>
      <c r="F5" s="100">
        <f t="shared" si="0"/>
        <v>169400000</v>
      </c>
      <c r="G5" s="100">
        <f t="shared" si="0"/>
        <v>49971354</v>
      </c>
      <c r="H5" s="100">
        <f t="shared" si="0"/>
        <v>615155</v>
      </c>
      <c r="I5" s="100">
        <f t="shared" si="0"/>
        <v>6730785</v>
      </c>
      <c r="J5" s="100">
        <f t="shared" si="0"/>
        <v>57317294</v>
      </c>
      <c r="K5" s="100">
        <f t="shared" si="0"/>
        <v>2947012</v>
      </c>
      <c r="L5" s="100">
        <f t="shared" si="0"/>
        <v>8456655</v>
      </c>
      <c r="M5" s="100">
        <f t="shared" si="0"/>
        <v>52582717</v>
      </c>
      <c r="N5" s="100">
        <f t="shared" si="0"/>
        <v>63986384</v>
      </c>
      <c r="O5" s="100">
        <f t="shared" si="0"/>
        <v>1934056</v>
      </c>
      <c r="P5" s="100">
        <f t="shared" si="0"/>
        <v>797690</v>
      </c>
      <c r="Q5" s="100">
        <f t="shared" si="0"/>
        <v>30912207</v>
      </c>
      <c r="R5" s="100">
        <f t="shared" si="0"/>
        <v>33643953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154947631</v>
      </c>
      <c r="X5" s="100">
        <f t="shared" si="0"/>
        <v>106125750</v>
      </c>
      <c r="Y5" s="100">
        <f t="shared" si="0"/>
        <v>48821881</v>
      </c>
      <c r="Z5" s="137">
        <f>+IF(X5&lt;&gt;0,+(Y5/X5)*100,0)</f>
        <v>46.00380303554981</v>
      </c>
      <c r="AA5" s="153">
        <f>SUM(AA6:AA8)</f>
        <v>169400000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26763750</v>
      </c>
      <c r="Y6" s="60">
        <v>-26763750</v>
      </c>
      <c r="Z6" s="140">
        <v>-100</v>
      </c>
      <c r="AA6" s="155"/>
    </row>
    <row r="7" spans="1:27" ht="12.75">
      <c r="A7" s="138" t="s">
        <v>76</v>
      </c>
      <c r="B7" s="136"/>
      <c r="C7" s="157">
        <v>155749145</v>
      </c>
      <c r="D7" s="157"/>
      <c r="E7" s="158">
        <v>175000400</v>
      </c>
      <c r="F7" s="159">
        <v>169400000</v>
      </c>
      <c r="G7" s="159">
        <v>49971354</v>
      </c>
      <c r="H7" s="159">
        <v>615155</v>
      </c>
      <c r="I7" s="159">
        <v>6730785</v>
      </c>
      <c r="J7" s="159">
        <v>57317294</v>
      </c>
      <c r="K7" s="159">
        <v>2947012</v>
      </c>
      <c r="L7" s="159">
        <v>8456655</v>
      </c>
      <c r="M7" s="159">
        <v>52582717</v>
      </c>
      <c r="N7" s="159">
        <v>63986384</v>
      </c>
      <c r="O7" s="159">
        <v>1934056</v>
      </c>
      <c r="P7" s="159">
        <v>797690</v>
      </c>
      <c r="Q7" s="159">
        <v>30912207</v>
      </c>
      <c r="R7" s="159">
        <v>33643953</v>
      </c>
      <c r="S7" s="159"/>
      <c r="T7" s="159"/>
      <c r="U7" s="159"/>
      <c r="V7" s="159"/>
      <c r="W7" s="159">
        <v>154947631</v>
      </c>
      <c r="X7" s="159">
        <v>79362000</v>
      </c>
      <c r="Y7" s="159">
        <v>75585631</v>
      </c>
      <c r="Z7" s="141">
        <v>95.24</v>
      </c>
      <c r="AA7" s="157">
        <v>169400000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35275</v>
      </c>
      <c r="Q9" s="100">
        <f t="shared" si="1"/>
        <v>0</v>
      </c>
      <c r="R9" s="100">
        <f t="shared" si="1"/>
        <v>35275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35275</v>
      </c>
      <c r="X9" s="100">
        <f t="shared" si="1"/>
        <v>1087497</v>
      </c>
      <c r="Y9" s="100">
        <f t="shared" si="1"/>
        <v>-1052222</v>
      </c>
      <c r="Z9" s="137">
        <f>+IF(X9&lt;&gt;0,+(Y9/X9)*100,0)</f>
        <v>-96.7563128909781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>
        <v>35275</v>
      </c>
      <c r="Q10" s="60"/>
      <c r="R10" s="60">
        <v>35275</v>
      </c>
      <c r="S10" s="60"/>
      <c r="T10" s="60"/>
      <c r="U10" s="60"/>
      <c r="V10" s="60"/>
      <c r="W10" s="60">
        <v>35275</v>
      </c>
      <c r="X10" s="60"/>
      <c r="Y10" s="60">
        <v>35275</v>
      </c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1087497</v>
      </c>
      <c r="Y12" s="60">
        <v>-1087497</v>
      </c>
      <c r="Z12" s="140">
        <v>-100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24036750</v>
      </c>
      <c r="Y15" s="100">
        <f t="shared" si="2"/>
        <v>-24036750</v>
      </c>
      <c r="Z15" s="137">
        <f>+IF(X15&lt;&gt;0,+(Y15/X15)*100,0)</f>
        <v>-100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24036750</v>
      </c>
      <c r="Y18" s="60">
        <v>-24036750</v>
      </c>
      <c r="Z18" s="140">
        <v>-100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155749145</v>
      </c>
      <c r="D25" s="168">
        <f>+D5+D9+D15+D19+D24</f>
        <v>0</v>
      </c>
      <c r="E25" s="169">
        <f t="shared" si="4"/>
        <v>175000400</v>
      </c>
      <c r="F25" s="73">
        <f t="shared" si="4"/>
        <v>169400000</v>
      </c>
      <c r="G25" s="73">
        <f t="shared" si="4"/>
        <v>49971354</v>
      </c>
      <c r="H25" s="73">
        <f t="shared" si="4"/>
        <v>615155</v>
      </c>
      <c r="I25" s="73">
        <f t="shared" si="4"/>
        <v>6730785</v>
      </c>
      <c r="J25" s="73">
        <f t="shared" si="4"/>
        <v>57317294</v>
      </c>
      <c r="K25" s="73">
        <f t="shared" si="4"/>
        <v>2947012</v>
      </c>
      <c r="L25" s="73">
        <f t="shared" si="4"/>
        <v>8456655</v>
      </c>
      <c r="M25" s="73">
        <f t="shared" si="4"/>
        <v>52582717</v>
      </c>
      <c r="N25" s="73">
        <f t="shared" si="4"/>
        <v>63986384</v>
      </c>
      <c r="O25" s="73">
        <f t="shared" si="4"/>
        <v>1934056</v>
      </c>
      <c r="P25" s="73">
        <f t="shared" si="4"/>
        <v>832965</v>
      </c>
      <c r="Q25" s="73">
        <f t="shared" si="4"/>
        <v>30912207</v>
      </c>
      <c r="R25" s="73">
        <f t="shared" si="4"/>
        <v>33679228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154982906</v>
      </c>
      <c r="X25" s="73">
        <f t="shared" si="4"/>
        <v>131249997</v>
      </c>
      <c r="Y25" s="73">
        <f t="shared" si="4"/>
        <v>23732909</v>
      </c>
      <c r="Z25" s="170">
        <f>+IF(X25&lt;&gt;0,+(Y25/X25)*100,0)</f>
        <v>18.082216794260194</v>
      </c>
      <c r="AA25" s="168">
        <f>+AA5+AA9+AA15+AA19+AA24</f>
        <v>169400000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120265617</v>
      </c>
      <c r="D28" s="153">
        <f>SUM(D29:D31)</f>
        <v>0</v>
      </c>
      <c r="E28" s="154">
        <f t="shared" si="5"/>
        <v>112951000</v>
      </c>
      <c r="F28" s="100">
        <f t="shared" si="5"/>
        <v>117351000</v>
      </c>
      <c r="G28" s="100">
        <f t="shared" si="5"/>
        <v>22678812</v>
      </c>
      <c r="H28" s="100">
        <f t="shared" si="5"/>
        <v>16769626</v>
      </c>
      <c r="I28" s="100">
        <f t="shared" si="5"/>
        <v>12805370</v>
      </c>
      <c r="J28" s="100">
        <f t="shared" si="5"/>
        <v>52253808</v>
      </c>
      <c r="K28" s="100">
        <f t="shared" si="5"/>
        <v>5247514</v>
      </c>
      <c r="L28" s="100">
        <f t="shared" si="5"/>
        <v>9544411</v>
      </c>
      <c r="M28" s="100">
        <f t="shared" si="5"/>
        <v>5139153</v>
      </c>
      <c r="N28" s="100">
        <f t="shared" si="5"/>
        <v>19931078</v>
      </c>
      <c r="O28" s="100">
        <f t="shared" si="5"/>
        <v>9640375</v>
      </c>
      <c r="P28" s="100">
        <f t="shared" si="5"/>
        <v>5953136</v>
      </c>
      <c r="Q28" s="100">
        <f t="shared" si="5"/>
        <v>10399887</v>
      </c>
      <c r="R28" s="100">
        <f t="shared" si="5"/>
        <v>25993398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98178284</v>
      </c>
      <c r="X28" s="100">
        <f t="shared" si="5"/>
        <v>74735244</v>
      </c>
      <c r="Y28" s="100">
        <f t="shared" si="5"/>
        <v>23443040</v>
      </c>
      <c r="Z28" s="137">
        <f>+IF(X28&lt;&gt;0,+(Y28/X28)*100,0)</f>
        <v>31.368118634897346</v>
      </c>
      <c r="AA28" s="153">
        <f>SUM(AA29:AA31)</f>
        <v>117351000</v>
      </c>
    </row>
    <row r="29" spans="1:27" ht="12.75">
      <c r="A29" s="138" t="s">
        <v>75</v>
      </c>
      <c r="B29" s="136"/>
      <c r="C29" s="155">
        <v>20004295</v>
      </c>
      <c r="D29" s="155"/>
      <c r="E29" s="156">
        <v>9400000</v>
      </c>
      <c r="F29" s="60">
        <v>8989000</v>
      </c>
      <c r="G29" s="60">
        <v>845125</v>
      </c>
      <c r="H29" s="60">
        <v>721270</v>
      </c>
      <c r="I29" s="60">
        <v>762776</v>
      </c>
      <c r="J29" s="60">
        <v>2329171</v>
      </c>
      <c r="K29" s="60">
        <v>732914</v>
      </c>
      <c r="L29" s="60">
        <v>701261</v>
      </c>
      <c r="M29" s="60">
        <v>772416</v>
      </c>
      <c r="N29" s="60">
        <v>2206591</v>
      </c>
      <c r="O29" s="60">
        <v>751016</v>
      </c>
      <c r="P29" s="60">
        <v>3337192</v>
      </c>
      <c r="Q29" s="60">
        <v>638386</v>
      </c>
      <c r="R29" s="60">
        <v>4726594</v>
      </c>
      <c r="S29" s="60"/>
      <c r="T29" s="60"/>
      <c r="U29" s="60"/>
      <c r="V29" s="60"/>
      <c r="W29" s="60">
        <v>9262356</v>
      </c>
      <c r="X29" s="60">
        <v>27063747</v>
      </c>
      <c r="Y29" s="60">
        <v>-17801391</v>
      </c>
      <c r="Z29" s="140">
        <v>-65.78</v>
      </c>
      <c r="AA29" s="155">
        <v>8989000</v>
      </c>
    </row>
    <row r="30" spans="1:27" ht="12.75">
      <c r="A30" s="138" t="s">
        <v>76</v>
      </c>
      <c r="B30" s="136"/>
      <c r="C30" s="157">
        <v>100261322</v>
      </c>
      <c r="D30" s="157"/>
      <c r="E30" s="158">
        <v>103551000</v>
      </c>
      <c r="F30" s="159">
        <v>108362000</v>
      </c>
      <c r="G30" s="159">
        <v>21833687</v>
      </c>
      <c r="H30" s="159">
        <v>16048356</v>
      </c>
      <c r="I30" s="159">
        <v>12042594</v>
      </c>
      <c r="J30" s="159">
        <v>49924637</v>
      </c>
      <c r="K30" s="159">
        <v>4514600</v>
      </c>
      <c r="L30" s="159">
        <v>8843150</v>
      </c>
      <c r="M30" s="159">
        <v>4366737</v>
      </c>
      <c r="N30" s="159">
        <v>17724487</v>
      </c>
      <c r="O30" s="159">
        <v>8889359</v>
      </c>
      <c r="P30" s="159">
        <v>1841747</v>
      </c>
      <c r="Q30" s="159">
        <v>9761501</v>
      </c>
      <c r="R30" s="159">
        <v>20492607</v>
      </c>
      <c r="S30" s="159"/>
      <c r="T30" s="159"/>
      <c r="U30" s="159"/>
      <c r="V30" s="159"/>
      <c r="W30" s="159">
        <v>88141731</v>
      </c>
      <c r="X30" s="159">
        <v>42061500</v>
      </c>
      <c r="Y30" s="159">
        <v>46080231</v>
      </c>
      <c r="Z30" s="141">
        <v>109.55</v>
      </c>
      <c r="AA30" s="157">
        <v>108362000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>
        <v>774197</v>
      </c>
      <c r="Q31" s="60"/>
      <c r="R31" s="60">
        <v>774197</v>
      </c>
      <c r="S31" s="60"/>
      <c r="T31" s="60"/>
      <c r="U31" s="60"/>
      <c r="V31" s="60"/>
      <c r="W31" s="60">
        <v>774197</v>
      </c>
      <c r="X31" s="60">
        <v>5609997</v>
      </c>
      <c r="Y31" s="60">
        <v>-4835800</v>
      </c>
      <c r="Z31" s="140">
        <v>-86.2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1719141</v>
      </c>
      <c r="Q32" s="100">
        <f t="shared" si="6"/>
        <v>0</v>
      </c>
      <c r="R32" s="100">
        <f t="shared" si="6"/>
        <v>1719141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1719141</v>
      </c>
      <c r="X32" s="100">
        <f t="shared" si="6"/>
        <v>4791753</v>
      </c>
      <c r="Y32" s="100">
        <f t="shared" si="6"/>
        <v>-3072612</v>
      </c>
      <c r="Z32" s="137">
        <f>+IF(X32&lt;&gt;0,+(Y32/X32)*100,0)</f>
        <v>-64.1229211939764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>
        <v>1719141</v>
      </c>
      <c r="Q33" s="60"/>
      <c r="R33" s="60">
        <v>1719141</v>
      </c>
      <c r="S33" s="60"/>
      <c r="T33" s="60"/>
      <c r="U33" s="60"/>
      <c r="V33" s="60"/>
      <c r="W33" s="60">
        <v>1719141</v>
      </c>
      <c r="X33" s="60"/>
      <c r="Y33" s="60">
        <v>1719141</v>
      </c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4791753</v>
      </c>
      <c r="Y35" s="60">
        <v>-4791753</v>
      </c>
      <c r="Z35" s="140">
        <v>-100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5186250</v>
      </c>
      <c r="Y38" s="100">
        <f t="shared" si="7"/>
        <v>-5186250</v>
      </c>
      <c r="Z38" s="137">
        <f>+IF(X38&lt;&gt;0,+(Y38/X38)*100,0)</f>
        <v>-100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5186250</v>
      </c>
      <c r="Y40" s="60">
        <v>-5186250</v>
      </c>
      <c r="Z40" s="140">
        <v>-100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120265617</v>
      </c>
      <c r="D48" s="168">
        <f>+D28+D32+D38+D42+D47</f>
        <v>0</v>
      </c>
      <c r="E48" s="169">
        <f t="shared" si="9"/>
        <v>112951000</v>
      </c>
      <c r="F48" s="73">
        <f t="shared" si="9"/>
        <v>117351000</v>
      </c>
      <c r="G48" s="73">
        <f t="shared" si="9"/>
        <v>22678812</v>
      </c>
      <c r="H48" s="73">
        <f t="shared" si="9"/>
        <v>16769626</v>
      </c>
      <c r="I48" s="73">
        <f t="shared" si="9"/>
        <v>12805370</v>
      </c>
      <c r="J48" s="73">
        <f t="shared" si="9"/>
        <v>52253808</v>
      </c>
      <c r="K48" s="73">
        <f t="shared" si="9"/>
        <v>5247514</v>
      </c>
      <c r="L48" s="73">
        <f t="shared" si="9"/>
        <v>9544411</v>
      </c>
      <c r="M48" s="73">
        <f t="shared" si="9"/>
        <v>5139153</v>
      </c>
      <c r="N48" s="73">
        <f t="shared" si="9"/>
        <v>19931078</v>
      </c>
      <c r="O48" s="73">
        <f t="shared" si="9"/>
        <v>9640375</v>
      </c>
      <c r="P48" s="73">
        <f t="shared" si="9"/>
        <v>7672277</v>
      </c>
      <c r="Q48" s="73">
        <f t="shared" si="9"/>
        <v>10399887</v>
      </c>
      <c r="R48" s="73">
        <f t="shared" si="9"/>
        <v>27712539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99897425</v>
      </c>
      <c r="X48" s="73">
        <f t="shared" si="9"/>
        <v>84713247</v>
      </c>
      <c r="Y48" s="73">
        <f t="shared" si="9"/>
        <v>15184178</v>
      </c>
      <c r="Z48" s="170">
        <f>+IF(X48&lt;&gt;0,+(Y48/X48)*100,0)</f>
        <v>17.924207296646298</v>
      </c>
      <c r="AA48" s="168">
        <f>+AA28+AA32+AA38+AA42+AA47</f>
        <v>117351000</v>
      </c>
    </row>
    <row r="49" spans="1:27" ht="12.75">
      <c r="A49" s="148" t="s">
        <v>49</v>
      </c>
      <c r="B49" s="149"/>
      <c r="C49" s="171">
        <f aca="true" t="shared" si="10" ref="C49:Y49">+C25-C48</f>
        <v>35483528</v>
      </c>
      <c r="D49" s="171">
        <f>+D25-D48</f>
        <v>0</v>
      </c>
      <c r="E49" s="172">
        <f t="shared" si="10"/>
        <v>62049400</v>
      </c>
      <c r="F49" s="173">
        <f t="shared" si="10"/>
        <v>52049000</v>
      </c>
      <c r="G49" s="173">
        <f t="shared" si="10"/>
        <v>27292542</v>
      </c>
      <c r="H49" s="173">
        <f t="shared" si="10"/>
        <v>-16154471</v>
      </c>
      <c r="I49" s="173">
        <f t="shared" si="10"/>
        <v>-6074585</v>
      </c>
      <c r="J49" s="173">
        <f t="shared" si="10"/>
        <v>5063486</v>
      </c>
      <c r="K49" s="173">
        <f t="shared" si="10"/>
        <v>-2300502</v>
      </c>
      <c r="L49" s="173">
        <f t="shared" si="10"/>
        <v>-1087756</v>
      </c>
      <c r="M49" s="173">
        <f t="shared" si="10"/>
        <v>47443564</v>
      </c>
      <c r="N49" s="173">
        <f t="shared" si="10"/>
        <v>44055306</v>
      </c>
      <c r="O49" s="173">
        <f t="shared" si="10"/>
        <v>-7706319</v>
      </c>
      <c r="P49" s="173">
        <f t="shared" si="10"/>
        <v>-6839312</v>
      </c>
      <c r="Q49" s="173">
        <f t="shared" si="10"/>
        <v>20512320</v>
      </c>
      <c r="R49" s="173">
        <f t="shared" si="10"/>
        <v>5966689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55085481</v>
      </c>
      <c r="X49" s="173">
        <f>IF(F25=F48,0,X25-X48)</f>
        <v>46536750</v>
      </c>
      <c r="Y49" s="173">
        <f t="shared" si="10"/>
        <v>8548731</v>
      </c>
      <c r="Z49" s="174">
        <f>+IF(X49&lt;&gt;0,+(Y49/X49)*100,0)</f>
        <v>18.369849634965917</v>
      </c>
      <c r="AA49" s="171">
        <f>+AA25-AA48</f>
        <v>52049000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6857475</v>
      </c>
      <c r="D5" s="155">
        <v>0</v>
      </c>
      <c r="E5" s="156">
        <v>5663000</v>
      </c>
      <c r="F5" s="60">
        <v>5663000</v>
      </c>
      <c r="G5" s="60">
        <v>637353</v>
      </c>
      <c r="H5" s="60">
        <v>406004</v>
      </c>
      <c r="I5" s="60">
        <v>469539</v>
      </c>
      <c r="J5" s="60">
        <v>1512896</v>
      </c>
      <c r="K5" s="60">
        <v>727317</v>
      </c>
      <c r="L5" s="60">
        <v>441747</v>
      </c>
      <c r="M5" s="60">
        <v>557094</v>
      </c>
      <c r="N5" s="60">
        <v>1726158</v>
      </c>
      <c r="O5" s="60">
        <v>440778</v>
      </c>
      <c r="P5" s="60">
        <v>607817</v>
      </c>
      <c r="Q5" s="60">
        <v>607817</v>
      </c>
      <c r="R5" s="60">
        <v>1656412</v>
      </c>
      <c r="S5" s="60">
        <v>0</v>
      </c>
      <c r="T5" s="60">
        <v>0</v>
      </c>
      <c r="U5" s="60">
        <v>0</v>
      </c>
      <c r="V5" s="60">
        <v>0</v>
      </c>
      <c r="W5" s="60">
        <v>4895466</v>
      </c>
      <c r="X5" s="60">
        <v>4247253</v>
      </c>
      <c r="Y5" s="60">
        <v>648213</v>
      </c>
      <c r="Z5" s="140">
        <v>15.26</v>
      </c>
      <c r="AA5" s="155">
        <v>5663000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142000</v>
      </c>
      <c r="F6" s="60">
        <v>415000</v>
      </c>
      <c r="G6" s="60">
        <v>106842</v>
      </c>
      <c r="H6" s="60">
        <v>109462</v>
      </c>
      <c r="I6" s="60">
        <v>114518</v>
      </c>
      <c r="J6" s="60">
        <v>330822</v>
      </c>
      <c r="K6" s="60">
        <v>117773</v>
      </c>
      <c r="L6" s="60">
        <v>119892</v>
      </c>
      <c r="M6" s="60">
        <v>0</v>
      </c>
      <c r="N6" s="60">
        <v>237665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568487</v>
      </c>
      <c r="X6" s="60">
        <v>106497</v>
      </c>
      <c r="Y6" s="60">
        <v>461990</v>
      </c>
      <c r="Z6" s="140">
        <v>433.81</v>
      </c>
      <c r="AA6" s="155">
        <v>415000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312222</v>
      </c>
      <c r="D11" s="155">
        <v>0</v>
      </c>
      <c r="E11" s="156">
        <v>320000</v>
      </c>
      <c r="F11" s="60">
        <v>320000</v>
      </c>
      <c r="G11" s="60">
        <v>3765</v>
      </c>
      <c r="H11" s="60">
        <v>2545</v>
      </c>
      <c r="I11" s="60">
        <v>3025</v>
      </c>
      <c r="J11" s="60">
        <v>9335</v>
      </c>
      <c r="K11" s="60">
        <v>3625</v>
      </c>
      <c r="L11" s="60">
        <v>930</v>
      </c>
      <c r="M11" s="60">
        <v>3790</v>
      </c>
      <c r="N11" s="60">
        <v>8345</v>
      </c>
      <c r="O11" s="60">
        <v>4825</v>
      </c>
      <c r="P11" s="60">
        <v>28593</v>
      </c>
      <c r="Q11" s="60">
        <v>28593</v>
      </c>
      <c r="R11" s="60">
        <v>62011</v>
      </c>
      <c r="S11" s="60">
        <v>0</v>
      </c>
      <c r="T11" s="60">
        <v>0</v>
      </c>
      <c r="U11" s="60">
        <v>0</v>
      </c>
      <c r="V11" s="60">
        <v>0</v>
      </c>
      <c r="W11" s="60">
        <v>79691</v>
      </c>
      <c r="X11" s="60">
        <v>240003</v>
      </c>
      <c r="Y11" s="60">
        <v>-160312</v>
      </c>
      <c r="Z11" s="140">
        <v>-66.8</v>
      </c>
      <c r="AA11" s="155">
        <v>320000</v>
      </c>
    </row>
    <row r="12" spans="1:27" ht="12.75">
      <c r="A12" s="183" t="s">
        <v>108</v>
      </c>
      <c r="B12" s="185"/>
      <c r="C12" s="155">
        <v>141714</v>
      </c>
      <c r="D12" s="155">
        <v>0</v>
      </c>
      <c r="E12" s="156">
        <v>220000</v>
      </c>
      <c r="F12" s="60">
        <v>220000</v>
      </c>
      <c r="G12" s="60">
        <v>24229</v>
      </c>
      <c r="H12" s="60">
        <v>10160</v>
      </c>
      <c r="I12" s="60">
        <v>0</v>
      </c>
      <c r="J12" s="60">
        <v>34389</v>
      </c>
      <c r="K12" s="60">
        <v>10020</v>
      </c>
      <c r="L12" s="60">
        <v>24360</v>
      </c>
      <c r="M12" s="60">
        <v>22619</v>
      </c>
      <c r="N12" s="60">
        <v>56999</v>
      </c>
      <c r="O12" s="60">
        <v>8400</v>
      </c>
      <c r="P12" s="60">
        <v>15945</v>
      </c>
      <c r="Q12" s="60">
        <v>21957</v>
      </c>
      <c r="R12" s="60">
        <v>46302</v>
      </c>
      <c r="S12" s="60">
        <v>0</v>
      </c>
      <c r="T12" s="60">
        <v>0</v>
      </c>
      <c r="U12" s="60">
        <v>0</v>
      </c>
      <c r="V12" s="60">
        <v>0</v>
      </c>
      <c r="W12" s="60">
        <v>137690</v>
      </c>
      <c r="X12" s="60">
        <v>164997</v>
      </c>
      <c r="Y12" s="60">
        <v>-27307</v>
      </c>
      <c r="Z12" s="140">
        <v>-16.55</v>
      </c>
      <c r="AA12" s="155">
        <v>220000</v>
      </c>
    </row>
    <row r="13" spans="1:27" ht="12.75">
      <c r="A13" s="181" t="s">
        <v>109</v>
      </c>
      <c r="B13" s="185"/>
      <c r="C13" s="155">
        <v>1862232</v>
      </c>
      <c r="D13" s="155">
        <v>0</v>
      </c>
      <c r="E13" s="156">
        <v>699500</v>
      </c>
      <c r="F13" s="60">
        <v>400000</v>
      </c>
      <c r="G13" s="60">
        <v>4177</v>
      </c>
      <c r="H13" s="60">
        <v>53351</v>
      </c>
      <c r="I13" s="60">
        <v>37442</v>
      </c>
      <c r="J13" s="60">
        <v>94970</v>
      </c>
      <c r="K13" s="60">
        <v>17165</v>
      </c>
      <c r="L13" s="60">
        <v>9466</v>
      </c>
      <c r="M13" s="60">
        <v>4511</v>
      </c>
      <c r="N13" s="60">
        <v>31142</v>
      </c>
      <c r="O13" s="60">
        <v>56971</v>
      </c>
      <c r="P13" s="60">
        <v>10308</v>
      </c>
      <c r="Q13" s="60">
        <v>13407</v>
      </c>
      <c r="R13" s="60">
        <v>80686</v>
      </c>
      <c r="S13" s="60">
        <v>0</v>
      </c>
      <c r="T13" s="60">
        <v>0</v>
      </c>
      <c r="U13" s="60">
        <v>0</v>
      </c>
      <c r="V13" s="60">
        <v>0</v>
      </c>
      <c r="W13" s="60">
        <v>206798</v>
      </c>
      <c r="X13" s="60">
        <v>524997</v>
      </c>
      <c r="Y13" s="60">
        <v>-318199</v>
      </c>
      <c r="Z13" s="140">
        <v>-60.61</v>
      </c>
      <c r="AA13" s="155">
        <v>400000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128005</v>
      </c>
      <c r="Q14" s="60">
        <v>109859</v>
      </c>
      <c r="R14" s="60">
        <v>237864</v>
      </c>
      <c r="S14" s="60">
        <v>0</v>
      </c>
      <c r="T14" s="60">
        <v>0</v>
      </c>
      <c r="U14" s="60">
        <v>0</v>
      </c>
      <c r="V14" s="60">
        <v>0</v>
      </c>
      <c r="W14" s="60">
        <v>237864</v>
      </c>
      <c r="X14" s="60"/>
      <c r="Y14" s="60">
        <v>237864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4153664</v>
      </c>
      <c r="D16" s="155">
        <v>0</v>
      </c>
      <c r="E16" s="156">
        <v>499900</v>
      </c>
      <c r="F16" s="60">
        <v>500000</v>
      </c>
      <c r="G16" s="60">
        <v>2248</v>
      </c>
      <c r="H16" s="60">
        <v>3101</v>
      </c>
      <c r="I16" s="60">
        <v>3101</v>
      </c>
      <c r="J16" s="60">
        <v>8450</v>
      </c>
      <c r="K16" s="60">
        <v>2450</v>
      </c>
      <c r="L16" s="60">
        <v>1850</v>
      </c>
      <c r="M16" s="60">
        <v>19730</v>
      </c>
      <c r="N16" s="60">
        <v>24030</v>
      </c>
      <c r="O16" s="60">
        <v>29960</v>
      </c>
      <c r="P16" s="60">
        <v>12900</v>
      </c>
      <c r="Q16" s="60">
        <v>11300</v>
      </c>
      <c r="R16" s="60">
        <v>54160</v>
      </c>
      <c r="S16" s="60">
        <v>0</v>
      </c>
      <c r="T16" s="60">
        <v>0</v>
      </c>
      <c r="U16" s="60">
        <v>0</v>
      </c>
      <c r="V16" s="60">
        <v>0</v>
      </c>
      <c r="W16" s="60">
        <v>86640</v>
      </c>
      <c r="X16" s="60">
        <v>375003</v>
      </c>
      <c r="Y16" s="60">
        <v>-288363</v>
      </c>
      <c r="Z16" s="140">
        <v>-76.9</v>
      </c>
      <c r="AA16" s="155">
        <v>500000</v>
      </c>
    </row>
    <row r="17" spans="1:27" ht="12.75">
      <c r="A17" s="181" t="s">
        <v>113</v>
      </c>
      <c r="B17" s="185"/>
      <c r="C17" s="155">
        <v>294490</v>
      </c>
      <c r="D17" s="155">
        <v>0</v>
      </c>
      <c r="E17" s="156">
        <v>370000</v>
      </c>
      <c r="F17" s="60">
        <v>370000</v>
      </c>
      <c r="G17" s="60">
        <v>36990</v>
      </c>
      <c r="H17" s="60">
        <v>27200</v>
      </c>
      <c r="I17" s="60">
        <v>27200</v>
      </c>
      <c r="J17" s="60">
        <v>91390</v>
      </c>
      <c r="K17" s="60">
        <v>32328</v>
      </c>
      <c r="L17" s="60">
        <v>12490</v>
      </c>
      <c r="M17" s="60">
        <v>16830</v>
      </c>
      <c r="N17" s="60">
        <v>61648</v>
      </c>
      <c r="O17" s="60">
        <v>25410</v>
      </c>
      <c r="P17" s="60">
        <v>20430</v>
      </c>
      <c r="Q17" s="60">
        <v>42330</v>
      </c>
      <c r="R17" s="60">
        <v>88170</v>
      </c>
      <c r="S17" s="60">
        <v>0</v>
      </c>
      <c r="T17" s="60">
        <v>0</v>
      </c>
      <c r="U17" s="60">
        <v>0</v>
      </c>
      <c r="V17" s="60">
        <v>0</v>
      </c>
      <c r="W17" s="60">
        <v>241208</v>
      </c>
      <c r="X17" s="60">
        <v>277497</v>
      </c>
      <c r="Y17" s="60">
        <v>-36289</v>
      </c>
      <c r="Z17" s="140">
        <v>-13.08</v>
      </c>
      <c r="AA17" s="155">
        <v>370000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101228608</v>
      </c>
      <c r="D19" s="155">
        <v>0</v>
      </c>
      <c r="E19" s="156">
        <v>132714000</v>
      </c>
      <c r="F19" s="60">
        <v>136714000</v>
      </c>
      <c r="G19" s="60">
        <v>41135000</v>
      </c>
      <c r="H19" s="60">
        <v>0</v>
      </c>
      <c r="I19" s="60">
        <v>2237000</v>
      </c>
      <c r="J19" s="60">
        <v>43372000</v>
      </c>
      <c r="K19" s="60">
        <v>0</v>
      </c>
      <c r="L19" s="60">
        <v>5075333</v>
      </c>
      <c r="M19" s="60">
        <v>32908000</v>
      </c>
      <c r="N19" s="60">
        <v>37983333</v>
      </c>
      <c r="O19" s="60">
        <v>1333333</v>
      </c>
      <c r="P19" s="60">
        <v>0</v>
      </c>
      <c r="Q19" s="60">
        <v>27936333</v>
      </c>
      <c r="R19" s="60">
        <v>29269666</v>
      </c>
      <c r="S19" s="60">
        <v>0</v>
      </c>
      <c r="T19" s="60">
        <v>0</v>
      </c>
      <c r="U19" s="60">
        <v>0</v>
      </c>
      <c r="V19" s="60">
        <v>0</v>
      </c>
      <c r="W19" s="60">
        <v>110624999</v>
      </c>
      <c r="X19" s="60">
        <v>99535500</v>
      </c>
      <c r="Y19" s="60">
        <v>11089499</v>
      </c>
      <c r="Z19" s="140">
        <v>11.14</v>
      </c>
      <c r="AA19" s="155">
        <v>136714000</v>
      </c>
    </row>
    <row r="20" spans="1:27" ht="12.75">
      <c r="A20" s="181" t="s">
        <v>35</v>
      </c>
      <c r="B20" s="185"/>
      <c r="C20" s="155">
        <v>526355</v>
      </c>
      <c r="D20" s="155">
        <v>0</v>
      </c>
      <c r="E20" s="156">
        <v>2323000</v>
      </c>
      <c r="F20" s="54">
        <v>2319000</v>
      </c>
      <c r="G20" s="54">
        <v>20750</v>
      </c>
      <c r="H20" s="54">
        <v>3332</v>
      </c>
      <c r="I20" s="54">
        <v>1838960</v>
      </c>
      <c r="J20" s="54">
        <v>1863042</v>
      </c>
      <c r="K20" s="54">
        <v>36334</v>
      </c>
      <c r="L20" s="54">
        <v>1770587</v>
      </c>
      <c r="M20" s="54">
        <v>1143</v>
      </c>
      <c r="N20" s="54">
        <v>1808064</v>
      </c>
      <c r="O20" s="54">
        <v>34379</v>
      </c>
      <c r="P20" s="54">
        <v>8967</v>
      </c>
      <c r="Q20" s="54">
        <v>415611</v>
      </c>
      <c r="R20" s="54">
        <v>458957</v>
      </c>
      <c r="S20" s="54">
        <v>0</v>
      </c>
      <c r="T20" s="54">
        <v>0</v>
      </c>
      <c r="U20" s="54">
        <v>0</v>
      </c>
      <c r="V20" s="54">
        <v>0</v>
      </c>
      <c r="W20" s="54">
        <v>4130063</v>
      </c>
      <c r="X20" s="54">
        <v>1742247</v>
      </c>
      <c r="Y20" s="54">
        <v>2387816</v>
      </c>
      <c r="Z20" s="184">
        <v>137.05</v>
      </c>
      <c r="AA20" s="130">
        <v>2319000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115376760</v>
      </c>
      <c r="D22" s="188">
        <f>SUM(D5:D21)</f>
        <v>0</v>
      </c>
      <c r="E22" s="189">
        <f t="shared" si="0"/>
        <v>142951400</v>
      </c>
      <c r="F22" s="190">
        <f t="shared" si="0"/>
        <v>146921000</v>
      </c>
      <c r="G22" s="190">
        <f t="shared" si="0"/>
        <v>41971354</v>
      </c>
      <c r="H22" s="190">
        <f t="shared" si="0"/>
        <v>615155</v>
      </c>
      <c r="I22" s="190">
        <f t="shared" si="0"/>
        <v>4730785</v>
      </c>
      <c r="J22" s="190">
        <f t="shared" si="0"/>
        <v>47317294</v>
      </c>
      <c r="K22" s="190">
        <f t="shared" si="0"/>
        <v>947012</v>
      </c>
      <c r="L22" s="190">
        <f t="shared" si="0"/>
        <v>7456655</v>
      </c>
      <c r="M22" s="190">
        <f t="shared" si="0"/>
        <v>33533717</v>
      </c>
      <c r="N22" s="190">
        <f t="shared" si="0"/>
        <v>41937384</v>
      </c>
      <c r="O22" s="190">
        <f t="shared" si="0"/>
        <v>1934056</v>
      </c>
      <c r="P22" s="190">
        <f t="shared" si="0"/>
        <v>832965</v>
      </c>
      <c r="Q22" s="190">
        <f t="shared" si="0"/>
        <v>29187207</v>
      </c>
      <c r="R22" s="190">
        <f t="shared" si="0"/>
        <v>31954228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121208906</v>
      </c>
      <c r="X22" s="190">
        <f t="shared" si="0"/>
        <v>107213994</v>
      </c>
      <c r="Y22" s="190">
        <f t="shared" si="0"/>
        <v>13994912</v>
      </c>
      <c r="Z22" s="191">
        <f>+IF(X22&lt;&gt;0,+(Y22/X22)*100,0)</f>
        <v>13.053251238826155</v>
      </c>
      <c r="AA22" s="188">
        <f>SUM(AA5:AA21)</f>
        <v>146921000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27306911</v>
      </c>
      <c r="D25" s="155">
        <v>0</v>
      </c>
      <c r="E25" s="156">
        <v>48439000</v>
      </c>
      <c r="F25" s="60">
        <v>37261000</v>
      </c>
      <c r="G25" s="60">
        <v>2676457</v>
      </c>
      <c r="H25" s="60">
        <v>2746154</v>
      </c>
      <c r="I25" s="60">
        <v>2845965</v>
      </c>
      <c r="J25" s="60">
        <v>8268576</v>
      </c>
      <c r="K25" s="60">
        <v>2830697</v>
      </c>
      <c r="L25" s="60">
        <v>4356404</v>
      </c>
      <c r="M25" s="60">
        <v>3064742</v>
      </c>
      <c r="N25" s="60">
        <v>10251843</v>
      </c>
      <c r="O25" s="60">
        <v>3410041</v>
      </c>
      <c r="P25" s="60">
        <v>3287488</v>
      </c>
      <c r="Q25" s="60">
        <v>3754669</v>
      </c>
      <c r="R25" s="60">
        <v>10452198</v>
      </c>
      <c r="S25" s="60">
        <v>0</v>
      </c>
      <c r="T25" s="60">
        <v>0</v>
      </c>
      <c r="U25" s="60">
        <v>0</v>
      </c>
      <c r="V25" s="60">
        <v>0</v>
      </c>
      <c r="W25" s="60">
        <v>28972617</v>
      </c>
      <c r="X25" s="60">
        <v>29447253</v>
      </c>
      <c r="Y25" s="60">
        <v>-474636</v>
      </c>
      <c r="Z25" s="140">
        <v>-1.61</v>
      </c>
      <c r="AA25" s="155">
        <v>37261000</v>
      </c>
    </row>
    <row r="26" spans="1:27" ht="12.75">
      <c r="A26" s="183" t="s">
        <v>38</v>
      </c>
      <c r="B26" s="182"/>
      <c r="C26" s="155">
        <v>8438896</v>
      </c>
      <c r="D26" s="155">
        <v>0</v>
      </c>
      <c r="E26" s="156">
        <v>0</v>
      </c>
      <c r="F26" s="60">
        <v>8989000</v>
      </c>
      <c r="G26" s="60">
        <v>661893</v>
      </c>
      <c r="H26" s="60">
        <v>703270</v>
      </c>
      <c r="I26" s="60">
        <v>728676</v>
      </c>
      <c r="J26" s="60">
        <v>2093839</v>
      </c>
      <c r="K26" s="60">
        <v>713814</v>
      </c>
      <c r="L26" s="60">
        <v>666211</v>
      </c>
      <c r="M26" s="60">
        <v>732166</v>
      </c>
      <c r="N26" s="60">
        <v>2112191</v>
      </c>
      <c r="O26" s="60">
        <v>728716</v>
      </c>
      <c r="P26" s="60">
        <v>775730</v>
      </c>
      <c r="Q26" s="60">
        <v>0</v>
      </c>
      <c r="R26" s="60">
        <v>1504446</v>
      </c>
      <c r="S26" s="60">
        <v>0</v>
      </c>
      <c r="T26" s="60">
        <v>0</v>
      </c>
      <c r="U26" s="60">
        <v>0</v>
      </c>
      <c r="V26" s="60">
        <v>0</v>
      </c>
      <c r="W26" s="60">
        <v>5710476</v>
      </c>
      <c r="X26" s="60">
        <v>6667497</v>
      </c>
      <c r="Y26" s="60">
        <v>-957021</v>
      </c>
      <c r="Z26" s="140">
        <v>-14.35</v>
      </c>
      <c r="AA26" s="155">
        <v>8989000</v>
      </c>
    </row>
    <row r="27" spans="1:27" ht="12.75">
      <c r="A27" s="183" t="s">
        <v>118</v>
      </c>
      <c r="B27" s="182"/>
      <c r="C27" s="155">
        <v>3761888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6333231</v>
      </c>
      <c r="D28" s="155">
        <v>0</v>
      </c>
      <c r="E28" s="156">
        <v>1810000</v>
      </c>
      <c r="F28" s="60">
        <v>2270000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1135000</v>
      </c>
      <c r="N28" s="60">
        <v>1135000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1135000</v>
      </c>
      <c r="X28" s="60">
        <v>1357497</v>
      </c>
      <c r="Y28" s="60">
        <v>-222497</v>
      </c>
      <c r="Z28" s="140">
        <v>-16.39</v>
      </c>
      <c r="AA28" s="155">
        <v>2270000</v>
      </c>
    </row>
    <row r="29" spans="1:27" ht="12.75">
      <c r="A29" s="183" t="s">
        <v>40</v>
      </c>
      <c r="B29" s="182"/>
      <c r="C29" s="155">
        <v>332461</v>
      </c>
      <c r="D29" s="155">
        <v>0</v>
      </c>
      <c r="E29" s="156">
        <v>0</v>
      </c>
      <c r="F29" s="60">
        <v>750000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750000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3442572</v>
      </c>
      <c r="D32" s="155">
        <v>0</v>
      </c>
      <c r="E32" s="156">
        <v>3850000</v>
      </c>
      <c r="F32" s="60">
        <v>3300000</v>
      </c>
      <c r="G32" s="60">
        <v>570177</v>
      </c>
      <c r="H32" s="60">
        <v>398956</v>
      </c>
      <c r="I32" s="60">
        <v>242429</v>
      </c>
      <c r="J32" s="60">
        <v>1211562</v>
      </c>
      <c r="K32" s="60">
        <v>242429</v>
      </c>
      <c r="L32" s="60">
        <v>310908</v>
      </c>
      <c r="M32" s="60">
        <v>166995</v>
      </c>
      <c r="N32" s="60">
        <v>720332</v>
      </c>
      <c r="O32" s="60">
        <v>150996</v>
      </c>
      <c r="P32" s="60">
        <v>141633</v>
      </c>
      <c r="Q32" s="60">
        <v>493977</v>
      </c>
      <c r="R32" s="60">
        <v>786606</v>
      </c>
      <c r="S32" s="60">
        <v>0</v>
      </c>
      <c r="T32" s="60">
        <v>0</v>
      </c>
      <c r="U32" s="60">
        <v>0</v>
      </c>
      <c r="V32" s="60">
        <v>0</v>
      </c>
      <c r="W32" s="60">
        <v>2718500</v>
      </c>
      <c r="X32" s="60">
        <v>2887497</v>
      </c>
      <c r="Y32" s="60">
        <v>-168997</v>
      </c>
      <c r="Z32" s="140">
        <v>-5.85</v>
      </c>
      <c r="AA32" s="155">
        <v>3300000</v>
      </c>
    </row>
    <row r="33" spans="1:27" ht="12.75">
      <c r="A33" s="183" t="s">
        <v>42</v>
      </c>
      <c r="B33" s="182"/>
      <c r="C33" s="155">
        <v>11565399</v>
      </c>
      <c r="D33" s="155">
        <v>0</v>
      </c>
      <c r="E33" s="156">
        <v>510000</v>
      </c>
      <c r="F33" s="60">
        <v>595000</v>
      </c>
      <c r="G33" s="60">
        <v>183232</v>
      </c>
      <c r="H33" s="60">
        <v>18000</v>
      </c>
      <c r="I33" s="60">
        <v>34100</v>
      </c>
      <c r="J33" s="60">
        <v>235332</v>
      </c>
      <c r="K33" s="60">
        <v>19100</v>
      </c>
      <c r="L33" s="60">
        <v>35050</v>
      </c>
      <c r="M33" s="60">
        <v>40250</v>
      </c>
      <c r="N33" s="60">
        <v>94400</v>
      </c>
      <c r="O33" s="60">
        <v>22300</v>
      </c>
      <c r="P33" s="60">
        <v>34500</v>
      </c>
      <c r="Q33" s="60">
        <v>28900</v>
      </c>
      <c r="R33" s="60">
        <v>85700</v>
      </c>
      <c r="S33" s="60">
        <v>0</v>
      </c>
      <c r="T33" s="60">
        <v>0</v>
      </c>
      <c r="U33" s="60">
        <v>0</v>
      </c>
      <c r="V33" s="60">
        <v>0</v>
      </c>
      <c r="W33" s="60">
        <v>415432</v>
      </c>
      <c r="X33" s="60">
        <v>382500</v>
      </c>
      <c r="Y33" s="60">
        <v>32932</v>
      </c>
      <c r="Z33" s="140">
        <v>8.61</v>
      </c>
      <c r="AA33" s="155">
        <v>595000</v>
      </c>
    </row>
    <row r="34" spans="1:27" ht="12.75">
      <c r="A34" s="183" t="s">
        <v>43</v>
      </c>
      <c r="B34" s="182"/>
      <c r="C34" s="155">
        <v>59084259</v>
      </c>
      <c r="D34" s="155">
        <v>0</v>
      </c>
      <c r="E34" s="156">
        <v>58342000</v>
      </c>
      <c r="F34" s="60">
        <v>64186000</v>
      </c>
      <c r="G34" s="60">
        <v>18587053</v>
      </c>
      <c r="H34" s="60">
        <v>12903246</v>
      </c>
      <c r="I34" s="60">
        <v>8954200</v>
      </c>
      <c r="J34" s="60">
        <v>40444499</v>
      </c>
      <c r="K34" s="60">
        <v>1441474</v>
      </c>
      <c r="L34" s="60">
        <v>4175838</v>
      </c>
      <c r="M34" s="60">
        <v>0</v>
      </c>
      <c r="N34" s="60">
        <v>5617312</v>
      </c>
      <c r="O34" s="60">
        <v>5328322</v>
      </c>
      <c r="P34" s="60">
        <v>3432926</v>
      </c>
      <c r="Q34" s="60">
        <v>6122341</v>
      </c>
      <c r="R34" s="60">
        <v>14883589</v>
      </c>
      <c r="S34" s="60">
        <v>0</v>
      </c>
      <c r="T34" s="60">
        <v>0</v>
      </c>
      <c r="U34" s="60">
        <v>0</v>
      </c>
      <c r="V34" s="60">
        <v>0</v>
      </c>
      <c r="W34" s="60">
        <v>60945400</v>
      </c>
      <c r="X34" s="60">
        <v>43756497</v>
      </c>
      <c r="Y34" s="60">
        <v>17188903</v>
      </c>
      <c r="Z34" s="140">
        <v>39.28</v>
      </c>
      <c r="AA34" s="155">
        <v>64186000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120265617</v>
      </c>
      <c r="D36" s="188">
        <f>SUM(D25:D35)</f>
        <v>0</v>
      </c>
      <c r="E36" s="189">
        <f t="shared" si="1"/>
        <v>112951000</v>
      </c>
      <c r="F36" s="190">
        <f t="shared" si="1"/>
        <v>117351000</v>
      </c>
      <c r="G36" s="190">
        <f t="shared" si="1"/>
        <v>22678812</v>
      </c>
      <c r="H36" s="190">
        <f t="shared" si="1"/>
        <v>16769626</v>
      </c>
      <c r="I36" s="190">
        <f t="shared" si="1"/>
        <v>12805370</v>
      </c>
      <c r="J36" s="190">
        <f t="shared" si="1"/>
        <v>52253808</v>
      </c>
      <c r="K36" s="190">
        <f t="shared" si="1"/>
        <v>5247514</v>
      </c>
      <c r="L36" s="190">
        <f t="shared" si="1"/>
        <v>9544411</v>
      </c>
      <c r="M36" s="190">
        <f t="shared" si="1"/>
        <v>5139153</v>
      </c>
      <c r="N36" s="190">
        <f t="shared" si="1"/>
        <v>19931078</v>
      </c>
      <c r="O36" s="190">
        <f t="shared" si="1"/>
        <v>9640375</v>
      </c>
      <c r="P36" s="190">
        <f t="shared" si="1"/>
        <v>7672277</v>
      </c>
      <c r="Q36" s="190">
        <f t="shared" si="1"/>
        <v>10399887</v>
      </c>
      <c r="R36" s="190">
        <f t="shared" si="1"/>
        <v>27712539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99897425</v>
      </c>
      <c r="X36" s="190">
        <f t="shared" si="1"/>
        <v>84498741</v>
      </c>
      <c r="Y36" s="190">
        <f t="shared" si="1"/>
        <v>15398684</v>
      </c>
      <c r="Z36" s="191">
        <f>+IF(X36&lt;&gt;0,+(Y36/X36)*100,0)</f>
        <v>18.223566194909342</v>
      </c>
      <c r="AA36" s="188">
        <f>SUM(AA25:AA35)</f>
        <v>117351000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-4888857</v>
      </c>
      <c r="D38" s="199">
        <f>+D22-D36</f>
        <v>0</v>
      </c>
      <c r="E38" s="200">
        <f t="shared" si="2"/>
        <v>30000400</v>
      </c>
      <c r="F38" s="106">
        <f t="shared" si="2"/>
        <v>29570000</v>
      </c>
      <c r="G38" s="106">
        <f t="shared" si="2"/>
        <v>19292542</v>
      </c>
      <c r="H38" s="106">
        <f t="shared" si="2"/>
        <v>-16154471</v>
      </c>
      <c r="I38" s="106">
        <f t="shared" si="2"/>
        <v>-8074585</v>
      </c>
      <c r="J38" s="106">
        <f t="shared" si="2"/>
        <v>-4936514</v>
      </c>
      <c r="K38" s="106">
        <f t="shared" si="2"/>
        <v>-4300502</v>
      </c>
      <c r="L38" s="106">
        <f t="shared" si="2"/>
        <v>-2087756</v>
      </c>
      <c r="M38" s="106">
        <f t="shared" si="2"/>
        <v>28394564</v>
      </c>
      <c r="N38" s="106">
        <f t="shared" si="2"/>
        <v>22006306</v>
      </c>
      <c r="O38" s="106">
        <f t="shared" si="2"/>
        <v>-7706319</v>
      </c>
      <c r="P38" s="106">
        <f t="shared" si="2"/>
        <v>-6839312</v>
      </c>
      <c r="Q38" s="106">
        <f t="shared" si="2"/>
        <v>18787320</v>
      </c>
      <c r="R38" s="106">
        <f t="shared" si="2"/>
        <v>4241689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21311481</v>
      </c>
      <c r="X38" s="106">
        <f>IF(F22=F36,0,X22-X36)</f>
        <v>22715253</v>
      </c>
      <c r="Y38" s="106">
        <f t="shared" si="2"/>
        <v>-1403772</v>
      </c>
      <c r="Z38" s="201">
        <f>+IF(X38&lt;&gt;0,+(Y38/X38)*100,0)</f>
        <v>-6.179865132913114</v>
      </c>
      <c r="AA38" s="199">
        <f>+AA22-AA36</f>
        <v>29570000</v>
      </c>
    </row>
    <row r="39" spans="1:27" ht="12.75">
      <c r="A39" s="181" t="s">
        <v>46</v>
      </c>
      <c r="B39" s="185"/>
      <c r="C39" s="155">
        <v>40372385</v>
      </c>
      <c r="D39" s="155">
        <v>0</v>
      </c>
      <c r="E39" s="156">
        <v>32049000</v>
      </c>
      <c r="F39" s="60">
        <v>22479000</v>
      </c>
      <c r="G39" s="60">
        <v>8000000</v>
      </c>
      <c r="H39" s="60">
        <v>0</v>
      </c>
      <c r="I39" s="60">
        <v>2000000</v>
      </c>
      <c r="J39" s="60">
        <v>10000000</v>
      </c>
      <c r="K39" s="60">
        <v>2000000</v>
      </c>
      <c r="L39" s="60">
        <v>1000000</v>
      </c>
      <c r="M39" s="60">
        <v>19049000</v>
      </c>
      <c r="N39" s="60">
        <v>22049000</v>
      </c>
      <c r="O39" s="60">
        <v>0</v>
      </c>
      <c r="P39" s="60">
        <v>0</v>
      </c>
      <c r="Q39" s="60">
        <v>1725000</v>
      </c>
      <c r="R39" s="60">
        <v>1725000</v>
      </c>
      <c r="S39" s="60">
        <v>0</v>
      </c>
      <c r="T39" s="60">
        <v>0</v>
      </c>
      <c r="U39" s="60">
        <v>0</v>
      </c>
      <c r="V39" s="60">
        <v>0</v>
      </c>
      <c r="W39" s="60">
        <v>33774000</v>
      </c>
      <c r="X39" s="60"/>
      <c r="Y39" s="60">
        <v>33774000</v>
      </c>
      <c r="Z39" s="140">
        <v>0</v>
      </c>
      <c r="AA39" s="155">
        <v>22479000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35483528</v>
      </c>
      <c r="D42" s="206">
        <f>SUM(D38:D41)</f>
        <v>0</v>
      </c>
      <c r="E42" s="207">
        <f t="shared" si="3"/>
        <v>62049400</v>
      </c>
      <c r="F42" s="88">
        <f t="shared" si="3"/>
        <v>52049000</v>
      </c>
      <c r="G42" s="88">
        <f t="shared" si="3"/>
        <v>27292542</v>
      </c>
      <c r="H42" s="88">
        <f t="shared" si="3"/>
        <v>-16154471</v>
      </c>
      <c r="I42" s="88">
        <f t="shared" si="3"/>
        <v>-6074585</v>
      </c>
      <c r="J42" s="88">
        <f t="shared" si="3"/>
        <v>5063486</v>
      </c>
      <c r="K42" s="88">
        <f t="shared" si="3"/>
        <v>-2300502</v>
      </c>
      <c r="L42" s="88">
        <f t="shared" si="3"/>
        <v>-1087756</v>
      </c>
      <c r="M42" s="88">
        <f t="shared" si="3"/>
        <v>47443564</v>
      </c>
      <c r="N42" s="88">
        <f t="shared" si="3"/>
        <v>44055306</v>
      </c>
      <c r="O42" s="88">
        <f t="shared" si="3"/>
        <v>-7706319</v>
      </c>
      <c r="P42" s="88">
        <f t="shared" si="3"/>
        <v>-6839312</v>
      </c>
      <c r="Q42" s="88">
        <f t="shared" si="3"/>
        <v>20512320</v>
      </c>
      <c r="R42" s="88">
        <f t="shared" si="3"/>
        <v>5966689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55085481</v>
      </c>
      <c r="X42" s="88">
        <f t="shared" si="3"/>
        <v>22715253</v>
      </c>
      <c r="Y42" s="88">
        <f t="shared" si="3"/>
        <v>32370228</v>
      </c>
      <c r="Z42" s="208">
        <f>+IF(X42&lt;&gt;0,+(Y42/X42)*100,0)</f>
        <v>142.50436920073045</v>
      </c>
      <c r="AA42" s="206">
        <f>SUM(AA38:AA41)</f>
        <v>52049000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35483528</v>
      </c>
      <c r="D44" s="210">
        <f>+D42-D43</f>
        <v>0</v>
      </c>
      <c r="E44" s="211">
        <f t="shared" si="4"/>
        <v>62049400</v>
      </c>
      <c r="F44" s="77">
        <f t="shared" si="4"/>
        <v>52049000</v>
      </c>
      <c r="G44" s="77">
        <f t="shared" si="4"/>
        <v>27292542</v>
      </c>
      <c r="H44" s="77">
        <f t="shared" si="4"/>
        <v>-16154471</v>
      </c>
      <c r="I44" s="77">
        <f t="shared" si="4"/>
        <v>-6074585</v>
      </c>
      <c r="J44" s="77">
        <f t="shared" si="4"/>
        <v>5063486</v>
      </c>
      <c r="K44" s="77">
        <f t="shared" si="4"/>
        <v>-2300502</v>
      </c>
      <c r="L44" s="77">
        <f t="shared" si="4"/>
        <v>-1087756</v>
      </c>
      <c r="M44" s="77">
        <f t="shared" si="4"/>
        <v>47443564</v>
      </c>
      <c r="N44" s="77">
        <f t="shared" si="4"/>
        <v>44055306</v>
      </c>
      <c r="O44" s="77">
        <f t="shared" si="4"/>
        <v>-7706319</v>
      </c>
      <c r="P44" s="77">
        <f t="shared" si="4"/>
        <v>-6839312</v>
      </c>
      <c r="Q44" s="77">
        <f t="shared" si="4"/>
        <v>20512320</v>
      </c>
      <c r="R44" s="77">
        <f t="shared" si="4"/>
        <v>5966689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55085481</v>
      </c>
      <c r="X44" s="77">
        <f t="shared" si="4"/>
        <v>22715253</v>
      </c>
      <c r="Y44" s="77">
        <f t="shared" si="4"/>
        <v>32370228</v>
      </c>
      <c r="Z44" s="212">
        <f>+IF(X44&lt;&gt;0,+(Y44/X44)*100,0)</f>
        <v>142.50436920073045</v>
      </c>
      <c r="AA44" s="210">
        <f>+AA42-AA43</f>
        <v>52049000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35483528</v>
      </c>
      <c r="D46" s="206">
        <f>SUM(D44:D45)</f>
        <v>0</v>
      </c>
      <c r="E46" s="207">
        <f t="shared" si="5"/>
        <v>62049400</v>
      </c>
      <c r="F46" s="88">
        <f t="shared" si="5"/>
        <v>52049000</v>
      </c>
      <c r="G46" s="88">
        <f t="shared" si="5"/>
        <v>27292542</v>
      </c>
      <c r="H46" s="88">
        <f t="shared" si="5"/>
        <v>-16154471</v>
      </c>
      <c r="I46" s="88">
        <f t="shared" si="5"/>
        <v>-6074585</v>
      </c>
      <c r="J46" s="88">
        <f t="shared" si="5"/>
        <v>5063486</v>
      </c>
      <c r="K46" s="88">
        <f t="shared" si="5"/>
        <v>-2300502</v>
      </c>
      <c r="L46" s="88">
        <f t="shared" si="5"/>
        <v>-1087756</v>
      </c>
      <c r="M46" s="88">
        <f t="shared" si="5"/>
        <v>47443564</v>
      </c>
      <c r="N46" s="88">
        <f t="shared" si="5"/>
        <v>44055306</v>
      </c>
      <c r="O46" s="88">
        <f t="shared" si="5"/>
        <v>-7706319</v>
      </c>
      <c r="P46" s="88">
        <f t="shared" si="5"/>
        <v>-6839312</v>
      </c>
      <c r="Q46" s="88">
        <f t="shared" si="5"/>
        <v>20512320</v>
      </c>
      <c r="R46" s="88">
        <f t="shared" si="5"/>
        <v>5966689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55085481</v>
      </c>
      <c r="X46" s="88">
        <f t="shared" si="5"/>
        <v>22715253</v>
      </c>
      <c r="Y46" s="88">
        <f t="shared" si="5"/>
        <v>32370228</v>
      </c>
      <c r="Z46" s="208">
        <f>+IF(X46&lt;&gt;0,+(Y46/X46)*100,0)</f>
        <v>142.50436920073045</v>
      </c>
      <c r="AA46" s="206">
        <f>SUM(AA44:AA45)</f>
        <v>52049000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35483528</v>
      </c>
      <c r="D48" s="217">
        <f>SUM(D46:D47)</f>
        <v>0</v>
      </c>
      <c r="E48" s="218">
        <f t="shared" si="6"/>
        <v>62049400</v>
      </c>
      <c r="F48" s="219">
        <f t="shared" si="6"/>
        <v>52049000</v>
      </c>
      <c r="G48" s="219">
        <f t="shared" si="6"/>
        <v>27292542</v>
      </c>
      <c r="H48" s="220">
        <f t="shared" si="6"/>
        <v>-16154471</v>
      </c>
      <c r="I48" s="220">
        <f t="shared" si="6"/>
        <v>-6074585</v>
      </c>
      <c r="J48" s="220">
        <f t="shared" si="6"/>
        <v>5063486</v>
      </c>
      <c r="K48" s="220">
        <f t="shared" si="6"/>
        <v>-2300502</v>
      </c>
      <c r="L48" s="220">
        <f t="shared" si="6"/>
        <v>-1087756</v>
      </c>
      <c r="M48" s="219">
        <f t="shared" si="6"/>
        <v>47443564</v>
      </c>
      <c r="N48" s="219">
        <f t="shared" si="6"/>
        <v>44055306</v>
      </c>
      <c r="O48" s="220">
        <f t="shared" si="6"/>
        <v>-7706319</v>
      </c>
      <c r="P48" s="220">
        <f t="shared" si="6"/>
        <v>-6839312</v>
      </c>
      <c r="Q48" s="220">
        <f t="shared" si="6"/>
        <v>20512320</v>
      </c>
      <c r="R48" s="220">
        <f t="shared" si="6"/>
        <v>5966689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55085481</v>
      </c>
      <c r="X48" s="220">
        <f t="shared" si="6"/>
        <v>22715253</v>
      </c>
      <c r="Y48" s="220">
        <f t="shared" si="6"/>
        <v>32370228</v>
      </c>
      <c r="Z48" s="221">
        <f>+IF(X48&lt;&gt;0,+(Y48/X48)*100,0)</f>
        <v>142.50436920073045</v>
      </c>
      <c r="AA48" s="222">
        <f>SUM(AA46:AA47)</f>
        <v>52049000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48470546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9749997</v>
      </c>
      <c r="Y5" s="100">
        <f t="shared" si="0"/>
        <v>-9749997</v>
      </c>
      <c r="Z5" s="137">
        <f>+IF(X5&lt;&gt;0,+(Y5/X5)*100,0)</f>
        <v>-100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>
        <v>48470546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9749997</v>
      </c>
      <c r="Y7" s="159">
        <v>-9749997</v>
      </c>
      <c r="Z7" s="141">
        <v>-100</v>
      </c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62049000</v>
      </c>
      <c r="F15" s="100">
        <f t="shared" si="2"/>
        <v>52049000</v>
      </c>
      <c r="G15" s="100">
        <f t="shared" si="2"/>
        <v>4201734</v>
      </c>
      <c r="H15" s="100">
        <f t="shared" si="2"/>
        <v>4832539</v>
      </c>
      <c r="I15" s="100">
        <f t="shared" si="2"/>
        <v>5106159</v>
      </c>
      <c r="J15" s="100">
        <f t="shared" si="2"/>
        <v>14140432</v>
      </c>
      <c r="K15" s="100">
        <f t="shared" si="2"/>
        <v>1360398</v>
      </c>
      <c r="L15" s="100">
        <f t="shared" si="2"/>
        <v>2395226</v>
      </c>
      <c r="M15" s="100">
        <f t="shared" si="2"/>
        <v>11502726</v>
      </c>
      <c r="N15" s="100">
        <f t="shared" si="2"/>
        <v>15258350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29398782</v>
      </c>
      <c r="X15" s="100">
        <f t="shared" si="2"/>
        <v>0</v>
      </c>
      <c r="Y15" s="100">
        <f t="shared" si="2"/>
        <v>29398782</v>
      </c>
      <c r="Z15" s="137">
        <f>+IF(X15&lt;&gt;0,+(Y15/X15)*100,0)</f>
        <v>0</v>
      </c>
      <c r="AA15" s="102">
        <f>SUM(AA16:AA18)</f>
        <v>52049000</v>
      </c>
    </row>
    <row r="16" spans="1:27" ht="12.75">
      <c r="A16" s="138" t="s">
        <v>85</v>
      </c>
      <c r="B16" s="136"/>
      <c r="C16" s="155"/>
      <c r="D16" s="155"/>
      <c r="E16" s="156">
        <v>62049000</v>
      </c>
      <c r="F16" s="60">
        <v>52049000</v>
      </c>
      <c r="G16" s="60">
        <v>4201734</v>
      </c>
      <c r="H16" s="60">
        <v>4832539</v>
      </c>
      <c r="I16" s="60">
        <v>5106159</v>
      </c>
      <c r="J16" s="60">
        <v>14140432</v>
      </c>
      <c r="K16" s="60">
        <v>1360398</v>
      </c>
      <c r="L16" s="60">
        <v>2395226</v>
      </c>
      <c r="M16" s="60">
        <v>11502726</v>
      </c>
      <c r="N16" s="60">
        <v>15258350</v>
      </c>
      <c r="O16" s="60"/>
      <c r="P16" s="60"/>
      <c r="Q16" s="60"/>
      <c r="R16" s="60"/>
      <c r="S16" s="60"/>
      <c r="T16" s="60"/>
      <c r="U16" s="60"/>
      <c r="V16" s="60"/>
      <c r="W16" s="60">
        <v>29398782</v>
      </c>
      <c r="X16" s="60"/>
      <c r="Y16" s="60">
        <v>29398782</v>
      </c>
      <c r="Z16" s="140"/>
      <c r="AA16" s="62">
        <v>52049000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36786753</v>
      </c>
      <c r="Y24" s="100">
        <v>-36786753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48470546</v>
      </c>
      <c r="D25" s="217">
        <f>+D5+D9+D15+D19+D24</f>
        <v>0</v>
      </c>
      <c r="E25" s="230">
        <f t="shared" si="4"/>
        <v>62049000</v>
      </c>
      <c r="F25" s="219">
        <f t="shared" si="4"/>
        <v>52049000</v>
      </c>
      <c r="G25" s="219">
        <f t="shared" si="4"/>
        <v>4201734</v>
      </c>
      <c r="H25" s="219">
        <f t="shared" si="4"/>
        <v>4832539</v>
      </c>
      <c r="I25" s="219">
        <f t="shared" si="4"/>
        <v>5106159</v>
      </c>
      <c r="J25" s="219">
        <f t="shared" si="4"/>
        <v>14140432</v>
      </c>
      <c r="K25" s="219">
        <f t="shared" si="4"/>
        <v>1360398</v>
      </c>
      <c r="L25" s="219">
        <f t="shared" si="4"/>
        <v>2395226</v>
      </c>
      <c r="M25" s="219">
        <f t="shared" si="4"/>
        <v>11502726</v>
      </c>
      <c r="N25" s="219">
        <f t="shared" si="4"/>
        <v>15258350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29398782</v>
      </c>
      <c r="X25" s="219">
        <f t="shared" si="4"/>
        <v>46536750</v>
      </c>
      <c r="Y25" s="219">
        <f t="shared" si="4"/>
        <v>-17137968</v>
      </c>
      <c r="Z25" s="231">
        <f>+IF(X25&lt;&gt;0,+(Y25/X25)*100,0)</f>
        <v>-36.82674015697272</v>
      </c>
      <c r="AA25" s="232">
        <f>+AA5+AA9+AA15+AA19+AA24</f>
        <v>52049000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39372385</v>
      </c>
      <c r="D28" s="155"/>
      <c r="E28" s="156">
        <v>32049000</v>
      </c>
      <c r="F28" s="60">
        <v>32049000</v>
      </c>
      <c r="G28" s="60">
        <v>4201734</v>
      </c>
      <c r="H28" s="60">
        <v>3000000</v>
      </c>
      <c r="I28" s="60">
        <v>4200000</v>
      </c>
      <c r="J28" s="60">
        <v>11401734</v>
      </c>
      <c r="K28" s="60"/>
      <c r="L28" s="60">
        <v>2395226</v>
      </c>
      <c r="M28" s="60">
        <v>6039458</v>
      </c>
      <c r="N28" s="60">
        <v>8434684</v>
      </c>
      <c r="O28" s="60"/>
      <c r="P28" s="60"/>
      <c r="Q28" s="60"/>
      <c r="R28" s="60"/>
      <c r="S28" s="60"/>
      <c r="T28" s="60"/>
      <c r="U28" s="60"/>
      <c r="V28" s="60"/>
      <c r="W28" s="60">
        <v>19836418</v>
      </c>
      <c r="X28" s="60">
        <v>24036750</v>
      </c>
      <c r="Y28" s="60">
        <v>-4200332</v>
      </c>
      <c r="Z28" s="140">
        <v>-17.47</v>
      </c>
      <c r="AA28" s="155">
        <v>32049000</v>
      </c>
    </row>
    <row r="29" spans="1:27" ht="12.75">
      <c r="A29" s="234" t="s">
        <v>134</v>
      </c>
      <c r="B29" s="136"/>
      <c r="C29" s="155"/>
      <c r="D29" s="155"/>
      <c r="E29" s="156"/>
      <c r="F29" s="60">
        <v>4000000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4000000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39372385</v>
      </c>
      <c r="D32" s="210">
        <f>SUM(D28:D31)</f>
        <v>0</v>
      </c>
      <c r="E32" s="211">
        <f t="shared" si="5"/>
        <v>32049000</v>
      </c>
      <c r="F32" s="77">
        <f t="shared" si="5"/>
        <v>36049000</v>
      </c>
      <c r="G32" s="77">
        <f t="shared" si="5"/>
        <v>4201734</v>
      </c>
      <c r="H32" s="77">
        <f t="shared" si="5"/>
        <v>3000000</v>
      </c>
      <c r="I32" s="77">
        <f t="shared" si="5"/>
        <v>4200000</v>
      </c>
      <c r="J32" s="77">
        <f t="shared" si="5"/>
        <v>11401734</v>
      </c>
      <c r="K32" s="77">
        <f t="shared" si="5"/>
        <v>0</v>
      </c>
      <c r="L32" s="77">
        <f t="shared" si="5"/>
        <v>2395226</v>
      </c>
      <c r="M32" s="77">
        <f t="shared" si="5"/>
        <v>6039458</v>
      </c>
      <c r="N32" s="77">
        <f t="shared" si="5"/>
        <v>8434684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19836418</v>
      </c>
      <c r="X32" s="77">
        <f t="shared" si="5"/>
        <v>24036750</v>
      </c>
      <c r="Y32" s="77">
        <f t="shared" si="5"/>
        <v>-4200332</v>
      </c>
      <c r="Z32" s="212">
        <f>+IF(X32&lt;&gt;0,+(Y32/X32)*100,0)</f>
        <v>-17.47462531332231</v>
      </c>
      <c r="AA32" s="79">
        <f>SUM(AA28:AA31)</f>
        <v>36049000</v>
      </c>
    </row>
    <row r="33" spans="1:27" ht="12.75">
      <c r="A33" s="237" t="s">
        <v>51</v>
      </c>
      <c r="B33" s="136" t="s">
        <v>137</v>
      </c>
      <c r="C33" s="155">
        <v>9098161</v>
      </c>
      <c r="D33" s="155"/>
      <c r="E33" s="156"/>
      <c r="F33" s="60">
        <v>9000000</v>
      </c>
      <c r="G33" s="60"/>
      <c r="H33" s="60">
        <v>1832539</v>
      </c>
      <c r="I33" s="60">
        <v>906159</v>
      </c>
      <c r="J33" s="60">
        <v>2738698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2738698</v>
      </c>
      <c r="X33" s="60"/>
      <c r="Y33" s="60">
        <v>2738698</v>
      </c>
      <c r="Z33" s="140"/>
      <c r="AA33" s="62">
        <v>9000000</v>
      </c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>
        <v>7000000</v>
      </c>
      <c r="G34" s="60"/>
      <c r="H34" s="60"/>
      <c r="I34" s="60"/>
      <c r="J34" s="60"/>
      <c r="K34" s="60">
        <v>1360398</v>
      </c>
      <c r="L34" s="60"/>
      <c r="M34" s="60">
        <v>4000000</v>
      </c>
      <c r="N34" s="60">
        <v>5360398</v>
      </c>
      <c r="O34" s="60"/>
      <c r="P34" s="60"/>
      <c r="Q34" s="60"/>
      <c r="R34" s="60"/>
      <c r="S34" s="60"/>
      <c r="T34" s="60"/>
      <c r="U34" s="60"/>
      <c r="V34" s="60"/>
      <c r="W34" s="60">
        <v>5360398</v>
      </c>
      <c r="X34" s="60">
        <v>12750003</v>
      </c>
      <c r="Y34" s="60">
        <v>-7389605</v>
      </c>
      <c r="Z34" s="140">
        <v>-57.96</v>
      </c>
      <c r="AA34" s="62">
        <v>7000000</v>
      </c>
    </row>
    <row r="35" spans="1:27" ht="12.75">
      <c r="A35" s="237" t="s">
        <v>53</v>
      </c>
      <c r="B35" s="136"/>
      <c r="C35" s="155"/>
      <c r="D35" s="155"/>
      <c r="E35" s="156">
        <v>30000000</v>
      </c>
      <c r="F35" s="60"/>
      <c r="G35" s="60"/>
      <c r="H35" s="60"/>
      <c r="I35" s="60"/>
      <c r="J35" s="60"/>
      <c r="K35" s="60"/>
      <c r="L35" s="60"/>
      <c r="M35" s="60">
        <v>1463268</v>
      </c>
      <c r="N35" s="60">
        <v>1463268</v>
      </c>
      <c r="O35" s="60"/>
      <c r="P35" s="60"/>
      <c r="Q35" s="60"/>
      <c r="R35" s="60"/>
      <c r="S35" s="60"/>
      <c r="T35" s="60"/>
      <c r="U35" s="60"/>
      <c r="V35" s="60"/>
      <c r="W35" s="60">
        <v>1463268</v>
      </c>
      <c r="X35" s="60">
        <v>9749997</v>
      </c>
      <c r="Y35" s="60">
        <v>-8286729</v>
      </c>
      <c r="Z35" s="140">
        <v>-84.99</v>
      </c>
      <c r="AA35" s="62"/>
    </row>
    <row r="36" spans="1:27" ht="12.75">
      <c r="A36" s="238" t="s">
        <v>139</v>
      </c>
      <c r="B36" s="149"/>
      <c r="C36" s="222">
        <f aca="true" t="shared" si="6" ref="C36:Y36">SUM(C32:C35)</f>
        <v>48470546</v>
      </c>
      <c r="D36" s="222">
        <f>SUM(D32:D35)</f>
        <v>0</v>
      </c>
      <c r="E36" s="218">
        <f t="shared" si="6"/>
        <v>62049000</v>
      </c>
      <c r="F36" s="220">
        <f t="shared" si="6"/>
        <v>52049000</v>
      </c>
      <c r="G36" s="220">
        <f t="shared" si="6"/>
        <v>4201734</v>
      </c>
      <c r="H36" s="220">
        <f t="shared" si="6"/>
        <v>4832539</v>
      </c>
      <c r="I36" s="220">
        <f t="shared" si="6"/>
        <v>5106159</v>
      </c>
      <c r="J36" s="220">
        <f t="shared" si="6"/>
        <v>14140432</v>
      </c>
      <c r="K36" s="220">
        <f t="shared" si="6"/>
        <v>1360398</v>
      </c>
      <c r="L36" s="220">
        <f t="shared" si="6"/>
        <v>2395226</v>
      </c>
      <c r="M36" s="220">
        <f t="shared" si="6"/>
        <v>11502726</v>
      </c>
      <c r="N36" s="220">
        <f t="shared" si="6"/>
        <v>15258350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29398782</v>
      </c>
      <c r="X36" s="220">
        <f t="shared" si="6"/>
        <v>46536750</v>
      </c>
      <c r="Y36" s="220">
        <f t="shared" si="6"/>
        <v>-17137968</v>
      </c>
      <c r="Z36" s="221">
        <f>+IF(X36&lt;&gt;0,+(Y36/X36)*100,0)</f>
        <v>-36.82674015697272</v>
      </c>
      <c r="AA36" s="239">
        <f>SUM(AA32:AA35)</f>
        <v>52049000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210604</v>
      </c>
      <c r="D6" s="155"/>
      <c r="E6" s="59">
        <v>1891000</v>
      </c>
      <c r="F6" s="60">
        <v>1891000</v>
      </c>
      <c r="G6" s="60">
        <v>26758510</v>
      </c>
      <c r="H6" s="60">
        <v>26782247</v>
      </c>
      <c r="I6" s="60">
        <v>4366119</v>
      </c>
      <c r="J6" s="60">
        <v>4366119</v>
      </c>
      <c r="K6" s="60">
        <v>487730</v>
      </c>
      <c r="L6" s="60">
        <v>3497871</v>
      </c>
      <c r="M6" s="60">
        <v>19876242</v>
      </c>
      <c r="N6" s="60">
        <v>19876242</v>
      </c>
      <c r="O6" s="60">
        <v>13236545</v>
      </c>
      <c r="P6" s="60">
        <v>3640429</v>
      </c>
      <c r="Q6" s="60">
        <v>16945422</v>
      </c>
      <c r="R6" s="60">
        <v>16945422</v>
      </c>
      <c r="S6" s="60"/>
      <c r="T6" s="60"/>
      <c r="U6" s="60"/>
      <c r="V6" s="60"/>
      <c r="W6" s="60">
        <v>16945422</v>
      </c>
      <c r="X6" s="60">
        <v>1418250</v>
      </c>
      <c r="Y6" s="60">
        <v>15527172</v>
      </c>
      <c r="Z6" s="140">
        <v>1094.81</v>
      </c>
      <c r="AA6" s="62">
        <v>1891000</v>
      </c>
    </row>
    <row r="7" spans="1:27" ht="12.75">
      <c r="A7" s="249" t="s">
        <v>144</v>
      </c>
      <c r="B7" s="182"/>
      <c r="C7" s="155"/>
      <c r="D7" s="155"/>
      <c r="E7" s="59">
        <v>6716000</v>
      </c>
      <c r="F7" s="60">
        <v>6716000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5037000</v>
      </c>
      <c r="Y7" s="60">
        <v>-5037000</v>
      </c>
      <c r="Z7" s="140">
        <v>-100</v>
      </c>
      <c r="AA7" s="62">
        <v>6716000</v>
      </c>
    </row>
    <row r="8" spans="1:27" ht="12.75">
      <c r="A8" s="249" t="s">
        <v>145</v>
      </c>
      <c r="B8" s="182"/>
      <c r="C8" s="155">
        <v>10883171</v>
      </c>
      <c r="D8" s="155"/>
      <c r="E8" s="59">
        <v>9258000</v>
      </c>
      <c r="F8" s="60">
        <v>9258000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6943500</v>
      </c>
      <c r="Y8" s="60">
        <v>-6943500</v>
      </c>
      <c r="Z8" s="140">
        <v>-100</v>
      </c>
      <c r="AA8" s="62">
        <v>9258000</v>
      </c>
    </row>
    <row r="9" spans="1:27" ht="12.75">
      <c r="A9" s="249" t="s">
        <v>146</v>
      </c>
      <c r="B9" s="182"/>
      <c r="C9" s="155">
        <v>3099196</v>
      </c>
      <c r="D9" s="155"/>
      <c r="E9" s="59"/>
      <c r="F9" s="60"/>
      <c r="G9" s="60">
        <v>12316532</v>
      </c>
      <c r="H9" s="60">
        <v>12664958</v>
      </c>
      <c r="I9" s="60">
        <v>12985325</v>
      </c>
      <c r="J9" s="60">
        <v>12985325</v>
      </c>
      <c r="K9" s="60">
        <v>13285471</v>
      </c>
      <c r="L9" s="60">
        <v>13609759</v>
      </c>
      <c r="M9" s="60">
        <v>13884160</v>
      </c>
      <c r="N9" s="60">
        <v>13884160</v>
      </c>
      <c r="O9" s="60">
        <v>14098112</v>
      </c>
      <c r="P9" s="60">
        <v>14418808</v>
      </c>
      <c r="Q9" s="60">
        <v>12596676</v>
      </c>
      <c r="R9" s="60">
        <v>12596676</v>
      </c>
      <c r="S9" s="60"/>
      <c r="T9" s="60"/>
      <c r="U9" s="60"/>
      <c r="V9" s="60"/>
      <c r="W9" s="60">
        <v>12596676</v>
      </c>
      <c r="X9" s="60"/>
      <c r="Y9" s="60">
        <v>12596676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14192971</v>
      </c>
      <c r="D12" s="168">
        <f>SUM(D6:D11)</f>
        <v>0</v>
      </c>
      <c r="E12" s="72">
        <f t="shared" si="0"/>
        <v>17865000</v>
      </c>
      <c r="F12" s="73">
        <f t="shared" si="0"/>
        <v>17865000</v>
      </c>
      <c r="G12" s="73">
        <f t="shared" si="0"/>
        <v>39075042</v>
      </c>
      <c r="H12" s="73">
        <f t="shared" si="0"/>
        <v>39447205</v>
      </c>
      <c r="I12" s="73">
        <f t="shared" si="0"/>
        <v>17351444</v>
      </c>
      <c r="J12" s="73">
        <f t="shared" si="0"/>
        <v>17351444</v>
      </c>
      <c r="K12" s="73">
        <f t="shared" si="0"/>
        <v>13773201</v>
      </c>
      <c r="L12" s="73">
        <f t="shared" si="0"/>
        <v>17107630</v>
      </c>
      <c r="M12" s="73">
        <f t="shared" si="0"/>
        <v>33760402</v>
      </c>
      <c r="N12" s="73">
        <f t="shared" si="0"/>
        <v>33760402</v>
      </c>
      <c r="O12" s="73">
        <f t="shared" si="0"/>
        <v>27334657</v>
      </c>
      <c r="P12" s="73">
        <f t="shared" si="0"/>
        <v>18059237</v>
      </c>
      <c r="Q12" s="73">
        <f t="shared" si="0"/>
        <v>29542098</v>
      </c>
      <c r="R12" s="73">
        <f t="shared" si="0"/>
        <v>29542098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29542098</v>
      </c>
      <c r="X12" s="73">
        <f t="shared" si="0"/>
        <v>13398750</v>
      </c>
      <c r="Y12" s="73">
        <f t="shared" si="0"/>
        <v>16143348</v>
      </c>
      <c r="Z12" s="170">
        <f>+IF(X12&lt;&gt;0,+(Y12/X12)*100,0)</f>
        <v>120.48398544640358</v>
      </c>
      <c r="AA12" s="74">
        <f>SUM(AA6:AA11)</f>
        <v>17865000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183948794</v>
      </c>
      <c r="D19" s="155"/>
      <c r="E19" s="59">
        <v>91423000</v>
      </c>
      <c r="F19" s="60">
        <v>81723000</v>
      </c>
      <c r="G19" s="60">
        <v>180174896</v>
      </c>
      <c r="H19" s="60">
        <v>180174896</v>
      </c>
      <c r="I19" s="60">
        <v>180174896</v>
      </c>
      <c r="J19" s="60">
        <v>180174896</v>
      </c>
      <c r="K19" s="60">
        <v>180174896</v>
      </c>
      <c r="L19" s="60">
        <v>180174896</v>
      </c>
      <c r="M19" s="60">
        <v>200133967</v>
      </c>
      <c r="N19" s="60">
        <v>200133967</v>
      </c>
      <c r="O19" s="60">
        <v>200145544</v>
      </c>
      <c r="P19" s="60">
        <v>200145544</v>
      </c>
      <c r="Q19" s="60">
        <v>200145544</v>
      </c>
      <c r="R19" s="60">
        <v>200145544</v>
      </c>
      <c r="S19" s="60"/>
      <c r="T19" s="60"/>
      <c r="U19" s="60"/>
      <c r="V19" s="60"/>
      <c r="W19" s="60">
        <v>200145544</v>
      </c>
      <c r="X19" s="60">
        <v>61292250</v>
      </c>
      <c r="Y19" s="60">
        <v>138853294</v>
      </c>
      <c r="Z19" s="140">
        <v>226.54</v>
      </c>
      <c r="AA19" s="62">
        <v>81723000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11577</v>
      </c>
      <c r="D22" s="155"/>
      <c r="E22" s="59">
        <v>300000</v>
      </c>
      <c r="F22" s="60">
        <v>300000</v>
      </c>
      <c r="G22" s="60">
        <v>11577</v>
      </c>
      <c r="H22" s="60">
        <v>11577</v>
      </c>
      <c r="I22" s="60">
        <v>11577</v>
      </c>
      <c r="J22" s="60">
        <v>11577</v>
      </c>
      <c r="K22" s="60">
        <v>11577</v>
      </c>
      <c r="L22" s="60">
        <v>11577</v>
      </c>
      <c r="M22" s="60">
        <v>11577</v>
      </c>
      <c r="N22" s="60">
        <v>11577</v>
      </c>
      <c r="O22" s="60">
        <v>11577</v>
      </c>
      <c r="P22" s="60">
        <v>11577</v>
      </c>
      <c r="Q22" s="60">
        <v>11577</v>
      </c>
      <c r="R22" s="60">
        <v>11577</v>
      </c>
      <c r="S22" s="60"/>
      <c r="T22" s="60"/>
      <c r="U22" s="60"/>
      <c r="V22" s="60"/>
      <c r="W22" s="60">
        <v>11577</v>
      </c>
      <c r="X22" s="60">
        <v>225000</v>
      </c>
      <c r="Y22" s="60">
        <v>-213423</v>
      </c>
      <c r="Z22" s="140">
        <v>-94.85</v>
      </c>
      <c r="AA22" s="62">
        <v>300000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183960371</v>
      </c>
      <c r="D24" s="168">
        <f>SUM(D15:D23)</f>
        <v>0</v>
      </c>
      <c r="E24" s="76">
        <f t="shared" si="1"/>
        <v>91723000</v>
      </c>
      <c r="F24" s="77">
        <f t="shared" si="1"/>
        <v>82023000</v>
      </c>
      <c r="G24" s="77">
        <f t="shared" si="1"/>
        <v>180186473</v>
      </c>
      <c r="H24" s="77">
        <f t="shared" si="1"/>
        <v>180186473</v>
      </c>
      <c r="I24" s="77">
        <f t="shared" si="1"/>
        <v>180186473</v>
      </c>
      <c r="J24" s="77">
        <f t="shared" si="1"/>
        <v>180186473</v>
      </c>
      <c r="K24" s="77">
        <f t="shared" si="1"/>
        <v>180186473</v>
      </c>
      <c r="L24" s="77">
        <f t="shared" si="1"/>
        <v>180186473</v>
      </c>
      <c r="M24" s="77">
        <f t="shared" si="1"/>
        <v>200145544</v>
      </c>
      <c r="N24" s="77">
        <f t="shared" si="1"/>
        <v>200145544</v>
      </c>
      <c r="O24" s="77">
        <f t="shared" si="1"/>
        <v>200157121</v>
      </c>
      <c r="P24" s="77">
        <f t="shared" si="1"/>
        <v>200157121</v>
      </c>
      <c r="Q24" s="77">
        <f t="shared" si="1"/>
        <v>200157121</v>
      </c>
      <c r="R24" s="77">
        <f t="shared" si="1"/>
        <v>200157121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200157121</v>
      </c>
      <c r="X24" s="77">
        <f t="shared" si="1"/>
        <v>61517250</v>
      </c>
      <c r="Y24" s="77">
        <f t="shared" si="1"/>
        <v>138639871</v>
      </c>
      <c r="Z24" s="212">
        <f>+IF(X24&lt;&gt;0,+(Y24/X24)*100,0)</f>
        <v>225.36747172541033</v>
      </c>
      <c r="AA24" s="79">
        <f>SUM(AA15:AA23)</f>
        <v>82023000</v>
      </c>
    </row>
    <row r="25" spans="1:27" ht="12.75">
      <c r="A25" s="250" t="s">
        <v>159</v>
      </c>
      <c r="B25" s="251"/>
      <c r="C25" s="168">
        <f aca="true" t="shared" si="2" ref="C25:Y25">+C12+C24</f>
        <v>198153342</v>
      </c>
      <c r="D25" s="168">
        <f>+D12+D24</f>
        <v>0</v>
      </c>
      <c r="E25" s="72">
        <f t="shared" si="2"/>
        <v>109588000</v>
      </c>
      <c r="F25" s="73">
        <f t="shared" si="2"/>
        <v>99888000</v>
      </c>
      <c r="G25" s="73">
        <f t="shared" si="2"/>
        <v>219261515</v>
      </c>
      <c r="H25" s="73">
        <f t="shared" si="2"/>
        <v>219633678</v>
      </c>
      <c r="I25" s="73">
        <f t="shared" si="2"/>
        <v>197537917</v>
      </c>
      <c r="J25" s="73">
        <f t="shared" si="2"/>
        <v>197537917</v>
      </c>
      <c r="K25" s="73">
        <f t="shared" si="2"/>
        <v>193959674</v>
      </c>
      <c r="L25" s="73">
        <f t="shared" si="2"/>
        <v>197294103</v>
      </c>
      <c r="M25" s="73">
        <f t="shared" si="2"/>
        <v>233905946</v>
      </c>
      <c r="N25" s="73">
        <f t="shared" si="2"/>
        <v>233905946</v>
      </c>
      <c r="O25" s="73">
        <f t="shared" si="2"/>
        <v>227491778</v>
      </c>
      <c r="P25" s="73">
        <f t="shared" si="2"/>
        <v>218216358</v>
      </c>
      <c r="Q25" s="73">
        <f t="shared" si="2"/>
        <v>229699219</v>
      </c>
      <c r="R25" s="73">
        <f t="shared" si="2"/>
        <v>229699219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229699219</v>
      </c>
      <c r="X25" s="73">
        <f t="shared" si="2"/>
        <v>74916000</v>
      </c>
      <c r="Y25" s="73">
        <f t="shared" si="2"/>
        <v>154783219</v>
      </c>
      <c r="Z25" s="170">
        <f>+IF(X25&lt;&gt;0,+(Y25/X25)*100,0)</f>
        <v>206.6090274440707</v>
      </c>
      <c r="AA25" s="74">
        <f>+AA12+AA24</f>
        <v>99888000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>
        <v>7000000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32006956</v>
      </c>
      <c r="D32" s="155"/>
      <c r="E32" s="59">
        <v>10170000</v>
      </c>
      <c r="F32" s="60">
        <v>10170000</v>
      </c>
      <c r="G32" s="60">
        <v>9576238</v>
      </c>
      <c r="H32" s="60">
        <v>1895737</v>
      </c>
      <c r="I32" s="60">
        <v>4627951</v>
      </c>
      <c r="J32" s="60">
        <v>4627951</v>
      </c>
      <c r="K32" s="60">
        <v>4780046</v>
      </c>
      <c r="L32" s="60">
        <v>14759325</v>
      </c>
      <c r="M32" s="60">
        <v>19639862</v>
      </c>
      <c r="N32" s="60">
        <v>19639862</v>
      </c>
      <c r="O32" s="60">
        <v>5253988</v>
      </c>
      <c r="P32" s="60">
        <v>7750016</v>
      </c>
      <c r="Q32" s="60">
        <v>16237767</v>
      </c>
      <c r="R32" s="60">
        <v>16237767</v>
      </c>
      <c r="S32" s="60"/>
      <c r="T32" s="60"/>
      <c r="U32" s="60"/>
      <c r="V32" s="60"/>
      <c r="W32" s="60">
        <v>16237767</v>
      </c>
      <c r="X32" s="60">
        <v>7627500</v>
      </c>
      <c r="Y32" s="60">
        <v>8610267</v>
      </c>
      <c r="Z32" s="140">
        <v>112.88</v>
      </c>
      <c r="AA32" s="62">
        <v>10170000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32006956</v>
      </c>
      <c r="D34" s="168">
        <f>SUM(D29:D33)</f>
        <v>0</v>
      </c>
      <c r="E34" s="72">
        <f t="shared" si="3"/>
        <v>10170000</v>
      </c>
      <c r="F34" s="73">
        <f t="shared" si="3"/>
        <v>10170000</v>
      </c>
      <c r="G34" s="73">
        <f t="shared" si="3"/>
        <v>9576238</v>
      </c>
      <c r="H34" s="73">
        <f t="shared" si="3"/>
        <v>1895737</v>
      </c>
      <c r="I34" s="73">
        <f t="shared" si="3"/>
        <v>4627951</v>
      </c>
      <c r="J34" s="73">
        <f t="shared" si="3"/>
        <v>4627951</v>
      </c>
      <c r="K34" s="73">
        <f t="shared" si="3"/>
        <v>4780046</v>
      </c>
      <c r="L34" s="73">
        <f t="shared" si="3"/>
        <v>21759325</v>
      </c>
      <c r="M34" s="73">
        <f t="shared" si="3"/>
        <v>19639862</v>
      </c>
      <c r="N34" s="73">
        <f t="shared" si="3"/>
        <v>19639862</v>
      </c>
      <c r="O34" s="73">
        <f t="shared" si="3"/>
        <v>5253988</v>
      </c>
      <c r="P34" s="73">
        <f t="shared" si="3"/>
        <v>7750016</v>
      </c>
      <c r="Q34" s="73">
        <f t="shared" si="3"/>
        <v>16237767</v>
      </c>
      <c r="R34" s="73">
        <f t="shared" si="3"/>
        <v>16237767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16237767</v>
      </c>
      <c r="X34" s="73">
        <f t="shared" si="3"/>
        <v>7627500</v>
      </c>
      <c r="Y34" s="73">
        <f t="shared" si="3"/>
        <v>8610267</v>
      </c>
      <c r="Z34" s="170">
        <f>+IF(X34&lt;&gt;0,+(Y34/X34)*100,0)</f>
        <v>112.88452310717798</v>
      </c>
      <c r="AA34" s="74">
        <f>SUM(AA29:AA33)</f>
        <v>10170000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2979386</v>
      </c>
      <c r="D37" s="155"/>
      <c r="E37" s="59">
        <v>17000000</v>
      </c>
      <c r="F37" s="60">
        <v>7000000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5250000</v>
      </c>
      <c r="Y37" s="60">
        <v>-5250000</v>
      </c>
      <c r="Z37" s="140">
        <v>-100</v>
      </c>
      <c r="AA37" s="62">
        <v>7000000</v>
      </c>
    </row>
    <row r="38" spans="1:27" ht="12.7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2979386</v>
      </c>
      <c r="D39" s="168">
        <f>SUM(D37:D38)</f>
        <v>0</v>
      </c>
      <c r="E39" s="76">
        <f t="shared" si="4"/>
        <v>17000000</v>
      </c>
      <c r="F39" s="77">
        <f t="shared" si="4"/>
        <v>7000000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5250000</v>
      </c>
      <c r="Y39" s="77">
        <f t="shared" si="4"/>
        <v>-5250000</v>
      </c>
      <c r="Z39" s="212">
        <f>+IF(X39&lt;&gt;0,+(Y39/X39)*100,0)</f>
        <v>-100</v>
      </c>
      <c r="AA39" s="79">
        <f>SUM(AA37:AA38)</f>
        <v>7000000</v>
      </c>
    </row>
    <row r="40" spans="1:27" ht="12.75">
      <c r="A40" s="250" t="s">
        <v>167</v>
      </c>
      <c r="B40" s="251"/>
      <c r="C40" s="168">
        <f aca="true" t="shared" si="5" ref="C40:Y40">+C34+C39</f>
        <v>34986342</v>
      </c>
      <c r="D40" s="168">
        <f>+D34+D39</f>
        <v>0</v>
      </c>
      <c r="E40" s="72">
        <f t="shared" si="5"/>
        <v>27170000</v>
      </c>
      <c r="F40" s="73">
        <f t="shared" si="5"/>
        <v>17170000</v>
      </c>
      <c r="G40" s="73">
        <f t="shared" si="5"/>
        <v>9576238</v>
      </c>
      <c r="H40" s="73">
        <f t="shared" si="5"/>
        <v>1895737</v>
      </c>
      <c r="I40" s="73">
        <f t="shared" si="5"/>
        <v>4627951</v>
      </c>
      <c r="J40" s="73">
        <f t="shared" si="5"/>
        <v>4627951</v>
      </c>
      <c r="K40" s="73">
        <f t="shared" si="5"/>
        <v>4780046</v>
      </c>
      <c r="L40" s="73">
        <f t="shared" si="5"/>
        <v>21759325</v>
      </c>
      <c r="M40" s="73">
        <f t="shared" si="5"/>
        <v>19639862</v>
      </c>
      <c r="N40" s="73">
        <f t="shared" si="5"/>
        <v>19639862</v>
      </c>
      <c r="O40" s="73">
        <f t="shared" si="5"/>
        <v>5253988</v>
      </c>
      <c r="P40" s="73">
        <f t="shared" si="5"/>
        <v>7750016</v>
      </c>
      <c r="Q40" s="73">
        <f t="shared" si="5"/>
        <v>16237767</v>
      </c>
      <c r="R40" s="73">
        <f t="shared" si="5"/>
        <v>16237767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16237767</v>
      </c>
      <c r="X40" s="73">
        <f t="shared" si="5"/>
        <v>12877500</v>
      </c>
      <c r="Y40" s="73">
        <f t="shared" si="5"/>
        <v>3360267</v>
      </c>
      <c r="Z40" s="170">
        <f>+IF(X40&lt;&gt;0,+(Y40/X40)*100,0)</f>
        <v>26.09409435061153</v>
      </c>
      <c r="AA40" s="74">
        <f>+AA34+AA39</f>
        <v>17170000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163167000</v>
      </c>
      <c r="D42" s="257">
        <f>+D25-D40</f>
        <v>0</v>
      </c>
      <c r="E42" s="258">
        <f t="shared" si="6"/>
        <v>82418000</v>
      </c>
      <c r="F42" s="259">
        <f t="shared" si="6"/>
        <v>82718000</v>
      </c>
      <c r="G42" s="259">
        <f t="shared" si="6"/>
        <v>209685277</v>
      </c>
      <c r="H42" s="259">
        <f t="shared" si="6"/>
        <v>217737941</v>
      </c>
      <c r="I42" s="259">
        <f t="shared" si="6"/>
        <v>192909966</v>
      </c>
      <c r="J42" s="259">
        <f t="shared" si="6"/>
        <v>192909966</v>
      </c>
      <c r="K42" s="259">
        <f t="shared" si="6"/>
        <v>189179628</v>
      </c>
      <c r="L42" s="259">
        <f t="shared" si="6"/>
        <v>175534778</v>
      </c>
      <c r="M42" s="259">
        <f t="shared" si="6"/>
        <v>214266084</v>
      </c>
      <c r="N42" s="259">
        <f t="shared" si="6"/>
        <v>214266084</v>
      </c>
      <c r="O42" s="259">
        <f t="shared" si="6"/>
        <v>222237790</v>
      </c>
      <c r="P42" s="259">
        <f t="shared" si="6"/>
        <v>210466342</v>
      </c>
      <c r="Q42" s="259">
        <f t="shared" si="6"/>
        <v>213461452</v>
      </c>
      <c r="R42" s="259">
        <f t="shared" si="6"/>
        <v>213461452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213461452</v>
      </c>
      <c r="X42" s="259">
        <f t="shared" si="6"/>
        <v>62038500</v>
      </c>
      <c r="Y42" s="259">
        <f t="shared" si="6"/>
        <v>151422952</v>
      </c>
      <c r="Z42" s="260">
        <f>+IF(X42&lt;&gt;0,+(Y42/X42)*100,0)</f>
        <v>244.07900255486516</v>
      </c>
      <c r="AA42" s="261">
        <f>+AA25-AA40</f>
        <v>82718000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163167000</v>
      </c>
      <c r="D45" s="155"/>
      <c r="E45" s="59">
        <v>82418000</v>
      </c>
      <c r="F45" s="60">
        <v>82718000</v>
      </c>
      <c r="G45" s="60">
        <v>209685277</v>
      </c>
      <c r="H45" s="60">
        <v>217737941</v>
      </c>
      <c r="I45" s="60">
        <v>192909966</v>
      </c>
      <c r="J45" s="60">
        <v>192909966</v>
      </c>
      <c r="K45" s="60">
        <v>189179628</v>
      </c>
      <c r="L45" s="60">
        <v>175534778</v>
      </c>
      <c r="M45" s="60">
        <v>214266084</v>
      </c>
      <c r="N45" s="60">
        <v>214266084</v>
      </c>
      <c r="O45" s="60">
        <v>222237790</v>
      </c>
      <c r="P45" s="60">
        <v>210466342</v>
      </c>
      <c r="Q45" s="60">
        <v>213461452</v>
      </c>
      <c r="R45" s="60">
        <v>213461452</v>
      </c>
      <c r="S45" s="60"/>
      <c r="T45" s="60"/>
      <c r="U45" s="60"/>
      <c r="V45" s="60"/>
      <c r="W45" s="60">
        <v>213461452</v>
      </c>
      <c r="X45" s="60">
        <v>62038500</v>
      </c>
      <c r="Y45" s="60">
        <v>151422952</v>
      </c>
      <c r="Z45" s="139">
        <v>244.08</v>
      </c>
      <c r="AA45" s="62">
        <v>82718000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163167000</v>
      </c>
      <c r="D48" s="217">
        <f>SUM(D45:D47)</f>
        <v>0</v>
      </c>
      <c r="E48" s="264">
        <f t="shared" si="7"/>
        <v>82418000</v>
      </c>
      <c r="F48" s="219">
        <f t="shared" si="7"/>
        <v>82718000</v>
      </c>
      <c r="G48" s="219">
        <f t="shared" si="7"/>
        <v>209685277</v>
      </c>
      <c r="H48" s="219">
        <f t="shared" si="7"/>
        <v>217737941</v>
      </c>
      <c r="I48" s="219">
        <f t="shared" si="7"/>
        <v>192909966</v>
      </c>
      <c r="J48" s="219">
        <f t="shared" si="7"/>
        <v>192909966</v>
      </c>
      <c r="K48" s="219">
        <f t="shared" si="7"/>
        <v>189179628</v>
      </c>
      <c r="L48" s="219">
        <f t="shared" si="7"/>
        <v>175534778</v>
      </c>
      <c r="M48" s="219">
        <f t="shared" si="7"/>
        <v>214266084</v>
      </c>
      <c r="N48" s="219">
        <f t="shared" si="7"/>
        <v>214266084</v>
      </c>
      <c r="O48" s="219">
        <f t="shared" si="7"/>
        <v>222237790</v>
      </c>
      <c r="P48" s="219">
        <f t="shared" si="7"/>
        <v>210466342</v>
      </c>
      <c r="Q48" s="219">
        <f t="shared" si="7"/>
        <v>213461452</v>
      </c>
      <c r="R48" s="219">
        <f t="shared" si="7"/>
        <v>213461452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213461452</v>
      </c>
      <c r="X48" s="219">
        <f t="shared" si="7"/>
        <v>62038500</v>
      </c>
      <c r="Y48" s="219">
        <f t="shared" si="7"/>
        <v>151422952</v>
      </c>
      <c r="Z48" s="265">
        <f>+IF(X48&lt;&gt;0,+(Y48/X48)*100,0)</f>
        <v>244.07900255486516</v>
      </c>
      <c r="AA48" s="232">
        <f>SUM(AA45:AA47)</f>
        <v>82718000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2857475</v>
      </c>
      <c r="D6" s="155"/>
      <c r="E6" s="59">
        <v>5805000</v>
      </c>
      <c r="F6" s="60">
        <v>6078000</v>
      </c>
      <c r="G6" s="60">
        <v>628063</v>
      </c>
      <c r="H6" s="60">
        <v>406311</v>
      </c>
      <c r="I6" s="60">
        <v>464255</v>
      </c>
      <c r="J6" s="60">
        <v>1498629</v>
      </c>
      <c r="K6" s="60">
        <v>734595</v>
      </c>
      <c r="L6" s="60">
        <v>443462</v>
      </c>
      <c r="M6" s="60">
        <v>560591</v>
      </c>
      <c r="N6" s="60">
        <v>1738648</v>
      </c>
      <c r="O6" s="60">
        <v>421535</v>
      </c>
      <c r="P6" s="60">
        <v>323891</v>
      </c>
      <c r="Q6" s="60">
        <v>2630667</v>
      </c>
      <c r="R6" s="60">
        <v>3376093</v>
      </c>
      <c r="S6" s="60"/>
      <c r="T6" s="60"/>
      <c r="U6" s="60"/>
      <c r="V6" s="60"/>
      <c r="W6" s="60">
        <v>6613370</v>
      </c>
      <c r="X6" s="60">
        <v>4030000</v>
      </c>
      <c r="Y6" s="60">
        <v>2583370</v>
      </c>
      <c r="Z6" s="140">
        <v>64.1</v>
      </c>
      <c r="AA6" s="62">
        <v>6078000</v>
      </c>
    </row>
    <row r="7" spans="1:27" ht="12.75">
      <c r="A7" s="249" t="s">
        <v>32</v>
      </c>
      <c r="B7" s="182"/>
      <c r="C7" s="155">
        <v>312222</v>
      </c>
      <c r="D7" s="155"/>
      <c r="E7" s="59">
        <v>320000</v>
      </c>
      <c r="F7" s="60">
        <v>320000</v>
      </c>
      <c r="G7" s="60">
        <v>21000</v>
      </c>
      <c r="H7" s="60">
        <v>250</v>
      </c>
      <c r="I7" s="60">
        <v>10750</v>
      </c>
      <c r="J7" s="60">
        <v>32000</v>
      </c>
      <c r="K7" s="60">
        <v>9250</v>
      </c>
      <c r="L7" s="60">
        <v>5000</v>
      </c>
      <c r="M7" s="60"/>
      <c r="N7" s="60">
        <v>14250</v>
      </c>
      <c r="O7" s="60"/>
      <c r="P7" s="60"/>
      <c r="Q7" s="60">
        <v>31500</v>
      </c>
      <c r="R7" s="60">
        <v>31500</v>
      </c>
      <c r="S7" s="60"/>
      <c r="T7" s="60"/>
      <c r="U7" s="60"/>
      <c r="V7" s="60"/>
      <c r="W7" s="60">
        <v>77750</v>
      </c>
      <c r="X7" s="60">
        <v>168000</v>
      </c>
      <c r="Y7" s="60">
        <v>-90250</v>
      </c>
      <c r="Z7" s="140">
        <v>-53.72</v>
      </c>
      <c r="AA7" s="62">
        <v>320000</v>
      </c>
    </row>
    <row r="8" spans="1:27" ht="12.75">
      <c r="A8" s="249" t="s">
        <v>178</v>
      </c>
      <c r="B8" s="182"/>
      <c r="C8" s="155">
        <v>2573771</v>
      </c>
      <c r="D8" s="155"/>
      <c r="E8" s="59">
        <v>3414000</v>
      </c>
      <c r="F8" s="60">
        <v>3413000</v>
      </c>
      <c r="G8" s="60">
        <v>48460</v>
      </c>
      <c r="H8" s="60">
        <v>25409</v>
      </c>
      <c r="I8" s="60">
        <v>1830934</v>
      </c>
      <c r="J8" s="60">
        <v>1904803</v>
      </c>
      <c r="K8" s="60">
        <v>83655</v>
      </c>
      <c r="L8" s="60">
        <v>1796122</v>
      </c>
      <c r="M8" s="60">
        <v>26409</v>
      </c>
      <c r="N8" s="60">
        <v>1906186</v>
      </c>
      <c r="O8" s="60">
        <v>105107</v>
      </c>
      <c r="P8" s="60">
        <v>83334</v>
      </c>
      <c r="Q8" s="60">
        <v>3442180</v>
      </c>
      <c r="R8" s="60">
        <v>3630621</v>
      </c>
      <c r="S8" s="60"/>
      <c r="T8" s="60"/>
      <c r="U8" s="60"/>
      <c r="V8" s="60"/>
      <c r="W8" s="60">
        <v>7441610</v>
      </c>
      <c r="X8" s="60">
        <v>2944000</v>
      </c>
      <c r="Y8" s="60">
        <v>4497610</v>
      </c>
      <c r="Z8" s="140">
        <v>152.77</v>
      </c>
      <c r="AA8" s="62">
        <v>3413000</v>
      </c>
    </row>
    <row r="9" spans="1:27" ht="12.75">
      <c r="A9" s="249" t="s">
        <v>179</v>
      </c>
      <c r="B9" s="182"/>
      <c r="C9" s="155">
        <v>88776484</v>
      </c>
      <c r="D9" s="155"/>
      <c r="E9" s="59">
        <v>115713000</v>
      </c>
      <c r="F9" s="60">
        <v>116218000</v>
      </c>
      <c r="G9" s="60">
        <v>41135000</v>
      </c>
      <c r="H9" s="60"/>
      <c r="I9" s="60">
        <v>4327000</v>
      </c>
      <c r="J9" s="60">
        <v>45462000</v>
      </c>
      <c r="K9" s="60"/>
      <c r="L9" s="60">
        <v>5075333</v>
      </c>
      <c r="M9" s="60">
        <v>32978000</v>
      </c>
      <c r="N9" s="60">
        <v>38053333</v>
      </c>
      <c r="O9" s="60">
        <v>1333333</v>
      </c>
      <c r="P9" s="60">
        <v>495000</v>
      </c>
      <c r="Q9" s="60">
        <v>27936333</v>
      </c>
      <c r="R9" s="60">
        <v>29764666</v>
      </c>
      <c r="S9" s="60"/>
      <c r="T9" s="60"/>
      <c r="U9" s="60"/>
      <c r="V9" s="60"/>
      <c r="W9" s="60">
        <v>113279999</v>
      </c>
      <c r="X9" s="60">
        <v>116218000</v>
      </c>
      <c r="Y9" s="60">
        <v>-2938001</v>
      </c>
      <c r="Z9" s="140">
        <v>-2.53</v>
      </c>
      <c r="AA9" s="62">
        <v>116218000</v>
      </c>
    </row>
    <row r="10" spans="1:27" ht="12.75">
      <c r="A10" s="249" t="s">
        <v>180</v>
      </c>
      <c r="B10" s="182"/>
      <c r="C10" s="155">
        <v>40372385</v>
      </c>
      <c r="D10" s="155"/>
      <c r="E10" s="59">
        <v>32048400</v>
      </c>
      <c r="F10" s="60">
        <v>36049000</v>
      </c>
      <c r="G10" s="60">
        <v>8000000</v>
      </c>
      <c r="H10" s="60"/>
      <c r="I10" s="60">
        <v>2000000</v>
      </c>
      <c r="J10" s="60">
        <v>10000000</v>
      </c>
      <c r="K10" s="60">
        <v>2000000</v>
      </c>
      <c r="L10" s="60">
        <v>1000000</v>
      </c>
      <c r="M10" s="60">
        <v>19049000</v>
      </c>
      <c r="N10" s="60">
        <v>22049000</v>
      </c>
      <c r="O10" s="60"/>
      <c r="P10" s="60"/>
      <c r="Q10" s="60">
        <v>1725000</v>
      </c>
      <c r="R10" s="60">
        <v>1725000</v>
      </c>
      <c r="S10" s="60"/>
      <c r="T10" s="60"/>
      <c r="U10" s="60"/>
      <c r="V10" s="60"/>
      <c r="W10" s="60">
        <v>33774000</v>
      </c>
      <c r="X10" s="60">
        <v>36049000</v>
      </c>
      <c r="Y10" s="60">
        <v>-2275000</v>
      </c>
      <c r="Z10" s="140">
        <v>-6.31</v>
      </c>
      <c r="AA10" s="62">
        <v>36049000</v>
      </c>
    </row>
    <row r="11" spans="1:27" ht="12.75">
      <c r="A11" s="249" t="s">
        <v>181</v>
      </c>
      <c r="B11" s="182"/>
      <c r="C11" s="155">
        <v>1862232</v>
      </c>
      <c r="D11" s="155"/>
      <c r="E11" s="59">
        <v>700000</v>
      </c>
      <c r="F11" s="60">
        <v>400000</v>
      </c>
      <c r="G11" s="60">
        <v>4178</v>
      </c>
      <c r="H11" s="60">
        <v>53351</v>
      </c>
      <c r="I11" s="60">
        <v>37442</v>
      </c>
      <c r="J11" s="60">
        <v>94971</v>
      </c>
      <c r="K11" s="60">
        <v>17165</v>
      </c>
      <c r="L11" s="60">
        <v>9466</v>
      </c>
      <c r="M11" s="60">
        <v>4511</v>
      </c>
      <c r="N11" s="60">
        <v>31142</v>
      </c>
      <c r="O11" s="60">
        <v>82354</v>
      </c>
      <c r="P11" s="60">
        <v>10284</v>
      </c>
      <c r="Q11" s="60">
        <v>13369</v>
      </c>
      <c r="R11" s="60">
        <v>106007</v>
      </c>
      <c r="S11" s="60"/>
      <c r="T11" s="60"/>
      <c r="U11" s="60"/>
      <c r="V11" s="60"/>
      <c r="W11" s="60">
        <v>232120</v>
      </c>
      <c r="X11" s="60">
        <v>268000</v>
      </c>
      <c r="Y11" s="60">
        <v>-35880</v>
      </c>
      <c r="Z11" s="140">
        <v>-13.39</v>
      </c>
      <c r="AA11" s="62">
        <v>400000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-98222722</v>
      </c>
      <c r="D14" s="155"/>
      <c r="E14" s="59">
        <v>-112439000</v>
      </c>
      <c r="F14" s="60">
        <v>-112441000</v>
      </c>
      <c r="G14" s="60">
        <v>-18665892</v>
      </c>
      <c r="H14" s="60">
        <v>-12165758</v>
      </c>
      <c r="I14" s="60">
        <v>-8945658</v>
      </c>
      <c r="J14" s="60">
        <v>-39777308</v>
      </c>
      <c r="K14" s="60">
        <v>-5469141</v>
      </c>
      <c r="L14" s="60">
        <v>-12632777</v>
      </c>
      <c r="M14" s="60">
        <v>-23196871</v>
      </c>
      <c r="N14" s="60">
        <v>-41298789</v>
      </c>
      <c r="O14" s="60">
        <v>-8613194</v>
      </c>
      <c r="P14" s="60">
        <v>-7968558</v>
      </c>
      <c r="Q14" s="60">
        <v>-12783578</v>
      </c>
      <c r="R14" s="60">
        <v>-29365330</v>
      </c>
      <c r="S14" s="60"/>
      <c r="T14" s="60"/>
      <c r="U14" s="60"/>
      <c r="V14" s="60"/>
      <c r="W14" s="60">
        <v>-110441427</v>
      </c>
      <c r="X14" s="60">
        <v>-89541185</v>
      </c>
      <c r="Y14" s="60">
        <v>-20900242</v>
      </c>
      <c r="Z14" s="140">
        <v>23.34</v>
      </c>
      <c r="AA14" s="62">
        <v>-112441000</v>
      </c>
    </row>
    <row r="15" spans="1:27" ht="12.75">
      <c r="A15" s="249" t="s">
        <v>40</v>
      </c>
      <c r="B15" s="182"/>
      <c r="C15" s="155">
        <v>-20302</v>
      </c>
      <c r="D15" s="155"/>
      <c r="E15" s="59"/>
      <c r="F15" s="60">
        <v>-750000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-375000</v>
      </c>
      <c r="Y15" s="60">
        <v>375000</v>
      </c>
      <c r="Z15" s="140">
        <v>-100</v>
      </c>
      <c r="AA15" s="62">
        <v>-750000</v>
      </c>
    </row>
    <row r="16" spans="1:27" ht="12.75">
      <c r="A16" s="249" t="s">
        <v>42</v>
      </c>
      <c r="B16" s="182"/>
      <c r="C16" s="155"/>
      <c r="D16" s="155"/>
      <c r="E16" s="59">
        <v>-510000</v>
      </c>
      <c r="F16" s="60">
        <v>-595000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-450000</v>
      </c>
      <c r="Y16" s="60">
        <v>450000</v>
      </c>
      <c r="Z16" s="140">
        <v>-100</v>
      </c>
      <c r="AA16" s="62">
        <v>-595000</v>
      </c>
    </row>
    <row r="17" spans="1:27" ht="12.75">
      <c r="A17" s="250" t="s">
        <v>185</v>
      </c>
      <c r="B17" s="251"/>
      <c r="C17" s="168">
        <f aca="true" t="shared" si="0" ref="C17:Y17">SUM(C6:C16)</f>
        <v>38511545</v>
      </c>
      <c r="D17" s="168">
        <f t="shared" si="0"/>
        <v>0</v>
      </c>
      <c r="E17" s="72">
        <f t="shared" si="0"/>
        <v>45051400</v>
      </c>
      <c r="F17" s="73">
        <f t="shared" si="0"/>
        <v>48692000</v>
      </c>
      <c r="G17" s="73">
        <f t="shared" si="0"/>
        <v>31170809</v>
      </c>
      <c r="H17" s="73">
        <f t="shared" si="0"/>
        <v>-11680437</v>
      </c>
      <c r="I17" s="73">
        <f t="shared" si="0"/>
        <v>-275277</v>
      </c>
      <c r="J17" s="73">
        <f t="shared" si="0"/>
        <v>19215095</v>
      </c>
      <c r="K17" s="73">
        <f t="shared" si="0"/>
        <v>-2624476</v>
      </c>
      <c r="L17" s="73">
        <f t="shared" si="0"/>
        <v>-4303394</v>
      </c>
      <c r="M17" s="73">
        <f t="shared" si="0"/>
        <v>29421640</v>
      </c>
      <c r="N17" s="73">
        <f t="shared" si="0"/>
        <v>22493770</v>
      </c>
      <c r="O17" s="73">
        <f t="shared" si="0"/>
        <v>-6670865</v>
      </c>
      <c r="P17" s="73">
        <f t="shared" si="0"/>
        <v>-7056049</v>
      </c>
      <c r="Q17" s="73">
        <f t="shared" si="0"/>
        <v>22995471</v>
      </c>
      <c r="R17" s="73">
        <f t="shared" si="0"/>
        <v>9268557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50977422</v>
      </c>
      <c r="X17" s="73">
        <f t="shared" si="0"/>
        <v>69310815</v>
      </c>
      <c r="Y17" s="73">
        <f t="shared" si="0"/>
        <v>-18333393</v>
      </c>
      <c r="Z17" s="170">
        <f>+IF(X17&lt;&gt;0,+(Y17/X17)*100,0)</f>
        <v>-26.450984597425382</v>
      </c>
      <c r="AA17" s="74">
        <f>SUM(AA6:AA16)</f>
        <v>48692000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8919905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-49292290</v>
      </c>
      <c r="D26" s="155"/>
      <c r="E26" s="59">
        <v>-62047000</v>
      </c>
      <c r="F26" s="60">
        <v>-52049000</v>
      </c>
      <c r="G26" s="60">
        <v>-4672582</v>
      </c>
      <c r="H26" s="60">
        <v>-3405984</v>
      </c>
      <c r="I26" s="60">
        <v>-4994584</v>
      </c>
      <c r="J26" s="60">
        <v>-13073150</v>
      </c>
      <c r="K26" s="60">
        <v>-1300000</v>
      </c>
      <c r="L26" s="60">
        <v>-2583472</v>
      </c>
      <c r="M26" s="60">
        <v>-10108827</v>
      </c>
      <c r="N26" s="60">
        <v>-13992299</v>
      </c>
      <c r="O26" s="60"/>
      <c r="P26" s="60">
        <v>-2477057</v>
      </c>
      <c r="Q26" s="60">
        <v>-9673219</v>
      </c>
      <c r="R26" s="60">
        <v>-12150276</v>
      </c>
      <c r="S26" s="60"/>
      <c r="T26" s="60"/>
      <c r="U26" s="60"/>
      <c r="V26" s="60"/>
      <c r="W26" s="60">
        <v>-39215725</v>
      </c>
      <c r="X26" s="60">
        <v>-35929000</v>
      </c>
      <c r="Y26" s="60">
        <v>-3286725</v>
      </c>
      <c r="Z26" s="140">
        <v>9.15</v>
      </c>
      <c r="AA26" s="62">
        <v>-52049000</v>
      </c>
    </row>
    <row r="27" spans="1:27" ht="12.75">
      <c r="A27" s="250" t="s">
        <v>192</v>
      </c>
      <c r="B27" s="251"/>
      <c r="C27" s="168">
        <f aca="true" t="shared" si="1" ref="C27:Y27">SUM(C21:C26)</f>
        <v>-40372385</v>
      </c>
      <c r="D27" s="168">
        <f>SUM(D21:D26)</f>
        <v>0</v>
      </c>
      <c r="E27" s="72">
        <f t="shared" si="1"/>
        <v>-62047000</v>
      </c>
      <c r="F27" s="73">
        <f t="shared" si="1"/>
        <v>-52049000</v>
      </c>
      <c r="G27" s="73">
        <f t="shared" si="1"/>
        <v>-4672582</v>
      </c>
      <c r="H27" s="73">
        <f t="shared" si="1"/>
        <v>-3405984</v>
      </c>
      <c r="I27" s="73">
        <f t="shared" si="1"/>
        <v>-4994584</v>
      </c>
      <c r="J27" s="73">
        <f t="shared" si="1"/>
        <v>-13073150</v>
      </c>
      <c r="K27" s="73">
        <f t="shared" si="1"/>
        <v>-1300000</v>
      </c>
      <c r="L27" s="73">
        <f t="shared" si="1"/>
        <v>-2583472</v>
      </c>
      <c r="M27" s="73">
        <f t="shared" si="1"/>
        <v>-10108827</v>
      </c>
      <c r="N27" s="73">
        <f t="shared" si="1"/>
        <v>-13992299</v>
      </c>
      <c r="O27" s="73">
        <f t="shared" si="1"/>
        <v>0</v>
      </c>
      <c r="P27" s="73">
        <f t="shared" si="1"/>
        <v>-2477057</v>
      </c>
      <c r="Q27" s="73">
        <f t="shared" si="1"/>
        <v>-9673219</v>
      </c>
      <c r="R27" s="73">
        <f t="shared" si="1"/>
        <v>-12150276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-39215725</v>
      </c>
      <c r="X27" s="73">
        <f t="shared" si="1"/>
        <v>-35929000</v>
      </c>
      <c r="Y27" s="73">
        <f t="shared" si="1"/>
        <v>-3286725</v>
      </c>
      <c r="Z27" s="170">
        <f>+IF(X27&lt;&gt;0,+(Y27/X27)*100,0)</f>
        <v>9.147833226641431</v>
      </c>
      <c r="AA27" s="74">
        <f>SUM(AA21:AA26)</f>
        <v>-52049000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16999600</v>
      </c>
      <c r="F32" s="60">
        <v>7000000</v>
      </c>
      <c r="G32" s="60"/>
      <c r="H32" s="60"/>
      <c r="I32" s="60"/>
      <c r="J32" s="60"/>
      <c r="K32" s="60"/>
      <c r="L32" s="60">
        <v>7000000</v>
      </c>
      <c r="M32" s="60"/>
      <c r="N32" s="60">
        <v>7000000</v>
      </c>
      <c r="O32" s="60"/>
      <c r="P32" s="60"/>
      <c r="Q32" s="60"/>
      <c r="R32" s="60"/>
      <c r="S32" s="60"/>
      <c r="T32" s="60"/>
      <c r="U32" s="60"/>
      <c r="V32" s="60"/>
      <c r="W32" s="60">
        <v>7000000</v>
      </c>
      <c r="X32" s="60">
        <v>7000000</v>
      </c>
      <c r="Y32" s="60"/>
      <c r="Z32" s="140"/>
      <c r="AA32" s="62">
        <v>7000000</v>
      </c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-1117004</v>
      </c>
      <c r="D35" s="155"/>
      <c r="E35" s="59"/>
      <c r="F35" s="60">
        <v>-1500000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-750000</v>
      </c>
      <c r="Y35" s="60">
        <v>750000</v>
      </c>
      <c r="Z35" s="140">
        <v>-100</v>
      </c>
      <c r="AA35" s="62">
        <v>-1500000</v>
      </c>
    </row>
    <row r="36" spans="1:27" ht="12.75">
      <c r="A36" s="250" t="s">
        <v>198</v>
      </c>
      <c r="B36" s="251"/>
      <c r="C36" s="168">
        <f aca="true" t="shared" si="2" ref="C36:Y36">SUM(C31:C35)</f>
        <v>-1117004</v>
      </c>
      <c r="D36" s="168">
        <f>SUM(D31:D35)</f>
        <v>0</v>
      </c>
      <c r="E36" s="72">
        <f t="shared" si="2"/>
        <v>16999600</v>
      </c>
      <c r="F36" s="73">
        <f t="shared" si="2"/>
        <v>5500000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7000000</v>
      </c>
      <c r="M36" s="73">
        <f t="shared" si="2"/>
        <v>0</v>
      </c>
      <c r="N36" s="73">
        <f t="shared" si="2"/>
        <v>7000000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7000000</v>
      </c>
      <c r="X36" s="73">
        <f t="shared" si="2"/>
        <v>6250000</v>
      </c>
      <c r="Y36" s="73">
        <f t="shared" si="2"/>
        <v>750000</v>
      </c>
      <c r="Z36" s="170">
        <f>+IF(X36&lt;&gt;0,+(Y36/X36)*100,0)</f>
        <v>12</v>
      </c>
      <c r="AA36" s="74">
        <f>SUM(AA31:AA35)</f>
        <v>5500000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-2977844</v>
      </c>
      <c r="D38" s="153">
        <f>+D17+D27+D36</f>
        <v>0</v>
      </c>
      <c r="E38" s="99">
        <f t="shared" si="3"/>
        <v>4000</v>
      </c>
      <c r="F38" s="100">
        <f t="shared" si="3"/>
        <v>2143000</v>
      </c>
      <c r="G38" s="100">
        <f t="shared" si="3"/>
        <v>26498227</v>
      </c>
      <c r="H38" s="100">
        <f t="shared" si="3"/>
        <v>-15086421</v>
      </c>
      <c r="I38" s="100">
        <f t="shared" si="3"/>
        <v>-5269861</v>
      </c>
      <c r="J38" s="100">
        <f t="shared" si="3"/>
        <v>6141945</v>
      </c>
      <c r="K38" s="100">
        <f t="shared" si="3"/>
        <v>-3924476</v>
      </c>
      <c r="L38" s="100">
        <f t="shared" si="3"/>
        <v>113134</v>
      </c>
      <c r="M38" s="100">
        <f t="shared" si="3"/>
        <v>19312813</v>
      </c>
      <c r="N38" s="100">
        <f t="shared" si="3"/>
        <v>15501471</v>
      </c>
      <c r="O38" s="100">
        <f t="shared" si="3"/>
        <v>-6670865</v>
      </c>
      <c r="P38" s="100">
        <f t="shared" si="3"/>
        <v>-9533106</v>
      </c>
      <c r="Q38" s="100">
        <f t="shared" si="3"/>
        <v>13322252</v>
      </c>
      <c r="R38" s="100">
        <f t="shared" si="3"/>
        <v>-2881719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18761697</v>
      </c>
      <c r="X38" s="100">
        <f t="shared" si="3"/>
        <v>39631815</v>
      </c>
      <c r="Y38" s="100">
        <f t="shared" si="3"/>
        <v>-20870118</v>
      </c>
      <c r="Z38" s="137">
        <f>+IF(X38&lt;&gt;0,+(Y38/X38)*100,0)</f>
        <v>-52.660010650534176</v>
      </c>
      <c r="AA38" s="102">
        <f>+AA17+AA27+AA36</f>
        <v>2143000</v>
      </c>
    </row>
    <row r="39" spans="1:27" ht="12.75">
      <c r="A39" s="249" t="s">
        <v>200</v>
      </c>
      <c r="B39" s="182"/>
      <c r="C39" s="153">
        <v>3188448</v>
      </c>
      <c r="D39" s="153"/>
      <c r="E39" s="99">
        <v>1891000</v>
      </c>
      <c r="F39" s="100">
        <v>211000</v>
      </c>
      <c r="G39" s="100">
        <v>200984</v>
      </c>
      <c r="H39" s="100">
        <v>26699211</v>
      </c>
      <c r="I39" s="100">
        <v>11612790</v>
      </c>
      <c r="J39" s="100">
        <v>200984</v>
      </c>
      <c r="K39" s="100">
        <v>6342929</v>
      </c>
      <c r="L39" s="100">
        <v>2418453</v>
      </c>
      <c r="M39" s="100">
        <v>2531587</v>
      </c>
      <c r="N39" s="100">
        <v>6342929</v>
      </c>
      <c r="O39" s="100">
        <v>21844400</v>
      </c>
      <c r="P39" s="100">
        <v>15173535</v>
      </c>
      <c r="Q39" s="100">
        <v>5640429</v>
      </c>
      <c r="R39" s="100">
        <v>21844400</v>
      </c>
      <c r="S39" s="100"/>
      <c r="T39" s="100"/>
      <c r="U39" s="100"/>
      <c r="V39" s="100"/>
      <c r="W39" s="100">
        <v>200984</v>
      </c>
      <c r="X39" s="100">
        <v>211000</v>
      </c>
      <c r="Y39" s="100">
        <v>-10016</v>
      </c>
      <c r="Z39" s="137">
        <v>-4.75</v>
      </c>
      <c r="AA39" s="102">
        <v>211000</v>
      </c>
    </row>
    <row r="40" spans="1:27" ht="12.75">
      <c r="A40" s="269" t="s">
        <v>201</v>
      </c>
      <c r="B40" s="256"/>
      <c r="C40" s="257">
        <v>210604</v>
      </c>
      <c r="D40" s="257"/>
      <c r="E40" s="258">
        <v>1895000</v>
      </c>
      <c r="F40" s="259">
        <v>2354000</v>
      </c>
      <c r="G40" s="259">
        <v>26699211</v>
      </c>
      <c r="H40" s="259">
        <v>11612790</v>
      </c>
      <c r="I40" s="259">
        <v>6342929</v>
      </c>
      <c r="J40" s="259">
        <v>6342929</v>
      </c>
      <c r="K40" s="259">
        <v>2418453</v>
      </c>
      <c r="L40" s="259">
        <v>2531587</v>
      </c>
      <c r="M40" s="259">
        <v>21844400</v>
      </c>
      <c r="N40" s="259">
        <v>21844400</v>
      </c>
      <c r="O40" s="259">
        <v>15173535</v>
      </c>
      <c r="P40" s="259">
        <v>5640429</v>
      </c>
      <c r="Q40" s="259">
        <v>18962681</v>
      </c>
      <c r="R40" s="259">
        <v>18962681</v>
      </c>
      <c r="S40" s="259"/>
      <c r="T40" s="259"/>
      <c r="U40" s="259"/>
      <c r="V40" s="259"/>
      <c r="W40" s="259">
        <v>18962681</v>
      </c>
      <c r="X40" s="259">
        <v>39842815</v>
      </c>
      <c r="Y40" s="259">
        <v>-20880134</v>
      </c>
      <c r="Z40" s="260">
        <v>-52.41</v>
      </c>
      <c r="AA40" s="261">
        <v>2354000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48470546</v>
      </c>
      <c r="D5" s="200">
        <f t="shared" si="0"/>
        <v>0</v>
      </c>
      <c r="E5" s="106">
        <f t="shared" si="0"/>
        <v>62049000</v>
      </c>
      <c r="F5" s="106">
        <f t="shared" si="0"/>
        <v>52049000</v>
      </c>
      <c r="G5" s="106">
        <f t="shared" si="0"/>
        <v>4201734</v>
      </c>
      <c r="H5" s="106">
        <f t="shared" si="0"/>
        <v>4832539</v>
      </c>
      <c r="I5" s="106">
        <f t="shared" si="0"/>
        <v>5106159</v>
      </c>
      <c r="J5" s="106">
        <f t="shared" si="0"/>
        <v>14140432</v>
      </c>
      <c r="K5" s="106">
        <f t="shared" si="0"/>
        <v>1360398</v>
      </c>
      <c r="L5" s="106">
        <f t="shared" si="0"/>
        <v>2395226</v>
      </c>
      <c r="M5" s="106">
        <f t="shared" si="0"/>
        <v>11502726</v>
      </c>
      <c r="N5" s="106">
        <f t="shared" si="0"/>
        <v>15258350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29398782</v>
      </c>
      <c r="X5" s="106">
        <f t="shared" si="0"/>
        <v>39036750</v>
      </c>
      <c r="Y5" s="106">
        <f t="shared" si="0"/>
        <v>-9637968</v>
      </c>
      <c r="Z5" s="201">
        <f>+IF(X5&lt;&gt;0,+(Y5/X5)*100,0)</f>
        <v>-24.689473380852657</v>
      </c>
      <c r="AA5" s="199">
        <f>SUM(AA11:AA18)</f>
        <v>52049000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62049000</v>
      </c>
      <c r="F10" s="60">
        <v>38049000</v>
      </c>
      <c r="G10" s="60">
        <v>4201734</v>
      </c>
      <c r="H10" s="60">
        <v>4832539</v>
      </c>
      <c r="I10" s="60">
        <v>5106159</v>
      </c>
      <c r="J10" s="60">
        <v>14140432</v>
      </c>
      <c r="K10" s="60">
        <v>1360398</v>
      </c>
      <c r="L10" s="60">
        <v>2395226</v>
      </c>
      <c r="M10" s="60">
        <v>11502726</v>
      </c>
      <c r="N10" s="60">
        <v>15258350</v>
      </c>
      <c r="O10" s="60"/>
      <c r="P10" s="60"/>
      <c r="Q10" s="60"/>
      <c r="R10" s="60"/>
      <c r="S10" s="60"/>
      <c r="T10" s="60"/>
      <c r="U10" s="60"/>
      <c r="V10" s="60"/>
      <c r="W10" s="60">
        <v>29398782</v>
      </c>
      <c r="X10" s="60">
        <v>28536750</v>
      </c>
      <c r="Y10" s="60">
        <v>862032</v>
      </c>
      <c r="Z10" s="140">
        <v>3.02</v>
      </c>
      <c r="AA10" s="155">
        <v>38049000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62049000</v>
      </c>
      <c r="F11" s="295">
        <f t="shared" si="1"/>
        <v>38049000</v>
      </c>
      <c r="G11" s="295">
        <f t="shared" si="1"/>
        <v>4201734</v>
      </c>
      <c r="H11" s="295">
        <f t="shared" si="1"/>
        <v>4832539</v>
      </c>
      <c r="I11" s="295">
        <f t="shared" si="1"/>
        <v>5106159</v>
      </c>
      <c r="J11" s="295">
        <f t="shared" si="1"/>
        <v>14140432</v>
      </c>
      <c r="K11" s="295">
        <f t="shared" si="1"/>
        <v>1360398</v>
      </c>
      <c r="L11" s="295">
        <f t="shared" si="1"/>
        <v>2395226</v>
      </c>
      <c r="M11" s="295">
        <f t="shared" si="1"/>
        <v>11502726</v>
      </c>
      <c r="N11" s="295">
        <f t="shared" si="1"/>
        <v>15258350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29398782</v>
      </c>
      <c r="X11" s="295">
        <f t="shared" si="1"/>
        <v>28536750</v>
      </c>
      <c r="Y11" s="295">
        <f t="shared" si="1"/>
        <v>862032</v>
      </c>
      <c r="Z11" s="296">
        <f>+IF(X11&lt;&gt;0,+(Y11/X11)*100,0)</f>
        <v>3.020778469867802</v>
      </c>
      <c r="AA11" s="297">
        <f>SUM(AA6:AA10)</f>
        <v>38049000</v>
      </c>
    </row>
    <row r="12" spans="1:27" ht="12.75">
      <c r="A12" s="298" t="s">
        <v>211</v>
      </c>
      <c r="B12" s="136"/>
      <c r="C12" s="62"/>
      <c r="D12" s="156"/>
      <c r="E12" s="60"/>
      <c r="F12" s="60">
        <v>14000000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10500000</v>
      </c>
      <c r="Y12" s="60">
        <v>-10500000</v>
      </c>
      <c r="Z12" s="140">
        <v>-100</v>
      </c>
      <c r="AA12" s="155">
        <v>14000000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48470546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62049000</v>
      </c>
      <c r="F40" s="60">
        <f t="shared" si="4"/>
        <v>38049000</v>
      </c>
      <c r="G40" s="60">
        <f t="shared" si="4"/>
        <v>4201734</v>
      </c>
      <c r="H40" s="60">
        <f t="shared" si="4"/>
        <v>4832539</v>
      </c>
      <c r="I40" s="60">
        <f t="shared" si="4"/>
        <v>5106159</v>
      </c>
      <c r="J40" s="60">
        <f t="shared" si="4"/>
        <v>14140432</v>
      </c>
      <c r="K40" s="60">
        <f t="shared" si="4"/>
        <v>1360398</v>
      </c>
      <c r="L40" s="60">
        <f t="shared" si="4"/>
        <v>2395226</v>
      </c>
      <c r="M40" s="60">
        <f t="shared" si="4"/>
        <v>11502726</v>
      </c>
      <c r="N40" s="60">
        <f t="shared" si="4"/>
        <v>15258350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29398782</v>
      </c>
      <c r="X40" s="60">
        <f t="shared" si="4"/>
        <v>28536750</v>
      </c>
      <c r="Y40" s="60">
        <f t="shared" si="4"/>
        <v>862032</v>
      </c>
      <c r="Z40" s="140">
        <f t="shared" si="5"/>
        <v>3.020778469867802</v>
      </c>
      <c r="AA40" s="155">
        <f>AA10+AA25</f>
        <v>38049000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62049000</v>
      </c>
      <c r="F41" s="295">
        <f t="shared" si="6"/>
        <v>38049000</v>
      </c>
      <c r="G41" s="295">
        <f t="shared" si="6"/>
        <v>4201734</v>
      </c>
      <c r="H41" s="295">
        <f t="shared" si="6"/>
        <v>4832539</v>
      </c>
      <c r="I41" s="295">
        <f t="shared" si="6"/>
        <v>5106159</v>
      </c>
      <c r="J41" s="295">
        <f t="shared" si="6"/>
        <v>14140432</v>
      </c>
      <c r="K41" s="295">
        <f t="shared" si="6"/>
        <v>1360398</v>
      </c>
      <c r="L41" s="295">
        <f t="shared" si="6"/>
        <v>2395226</v>
      </c>
      <c r="M41" s="295">
        <f t="shared" si="6"/>
        <v>11502726</v>
      </c>
      <c r="N41" s="295">
        <f t="shared" si="6"/>
        <v>15258350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29398782</v>
      </c>
      <c r="X41" s="295">
        <f t="shared" si="6"/>
        <v>28536750</v>
      </c>
      <c r="Y41" s="295">
        <f t="shared" si="6"/>
        <v>862032</v>
      </c>
      <c r="Z41" s="296">
        <f t="shared" si="5"/>
        <v>3.020778469867802</v>
      </c>
      <c r="AA41" s="297">
        <f>SUM(AA36:AA40)</f>
        <v>38049000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14000000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10500000</v>
      </c>
      <c r="Y42" s="54">
        <f t="shared" si="7"/>
        <v>-10500000</v>
      </c>
      <c r="Z42" s="184">
        <f t="shared" si="5"/>
        <v>-100</v>
      </c>
      <c r="AA42" s="130">
        <f aca="true" t="shared" si="8" ref="AA42:AA48">AA12+AA27</f>
        <v>14000000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48470546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48470546</v>
      </c>
      <c r="D49" s="218">
        <f t="shared" si="9"/>
        <v>0</v>
      </c>
      <c r="E49" s="220">
        <f t="shared" si="9"/>
        <v>62049000</v>
      </c>
      <c r="F49" s="220">
        <f t="shared" si="9"/>
        <v>52049000</v>
      </c>
      <c r="G49" s="220">
        <f t="shared" si="9"/>
        <v>4201734</v>
      </c>
      <c r="H49" s="220">
        <f t="shared" si="9"/>
        <v>4832539</v>
      </c>
      <c r="I49" s="220">
        <f t="shared" si="9"/>
        <v>5106159</v>
      </c>
      <c r="J49" s="220">
        <f t="shared" si="9"/>
        <v>14140432</v>
      </c>
      <c r="K49" s="220">
        <f t="shared" si="9"/>
        <v>1360398</v>
      </c>
      <c r="L49" s="220">
        <f t="shared" si="9"/>
        <v>2395226</v>
      </c>
      <c r="M49" s="220">
        <f t="shared" si="9"/>
        <v>11502726</v>
      </c>
      <c r="N49" s="220">
        <f t="shared" si="9"/>
        <v>15258350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29398782</v>
      </c>
      <c r="X49" s="220">
        <f t="shared" si="9"/>
        <v>39036750</v>
      </c>
      <c r="Y49" s="220">
        <f t="shared" si="9"/>
        <v>-9637968</v>
      </c>
      <c r="Z49" s="221">
        <f t="shared" si="5"/>
        <v>-24.689473380852657</v>
      </c>
      <c r="AA49" s="222">
        <f>SUM(AA41:AA48)</f>
        <v>52049000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4436035</v>
      </c>
      <c r="D51" s="129">
        <f t="shared" si="10"/>
        <v>0</v>
      </c>
      <c r="E51" s="54">
        <f t="shared" si="10"/>
        <v>9000000</v>
      </c>
      <c r="F51" s="54">
        <f t="shared" si="10"/>
        <v>8450000</v>
      </c>
      <c r="G51" s="54">
        <f t="shared" si="10"/>
        <v>107278</v>
      </c>
      <c r="H51" s="54">
        <f t="shared" si="10"/>
        <v>157893</v>
      </c>
      <c r="I51" s="54">
        <f t="shared" si="10"/>
        <v>112874</v>
      </c>
      <c r="J51" s="54">
        <f t="shared" si="10"/>
        <v>378045</v>
      </c>
      <c r="K51" s="54">
        <f t="shared" si="10"/>
        <v>91386</v>
      </c>
      <c r="L51" s="54">
        <f t="shared" si="10"/>
        <v>167578</v>
      </c>
      <c r="M51" s="54">
        <f t="shared" si="10"/>
        <v>959143</v>
      </c>
      <c r="N51" s="54">
        <f t="shared" si="10"/>
        <v>1218107</v>
      </c>
      <c r="O51" s="54">
        <f t="shared" si="10"/>
        <v>615634</v>
      </c>
      <c r="P51" s="54">
        <f t="shared" si="10"/>
        <v>70628</v>
      </c>
      <c r="Q51" s="54">
        <f t="shared" si="10"/>
        <v>0</v>
      </c>
      <c r="R51" s="54">
        <f t="shared" si="10"/>
        <v>686262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2282414</v>
      </c>
      <c r="X51" s="54">
        <f t="shared" si="10"/>
        <v>6337500</v>
      </c>
      <c r="Y51" s="54">
        <f t="shared" si="10"/>
        <v>-4055086</v>
      </c>
      <c r="Z51" s="184">
        <f>+IF(X51&lt;&gt;0,+(Y51/X51)*100,0)</f>
        <v>-63.98557790927022</v>
      </c>
      <c r="AA51" s="130">
        <f>SUM(AA57:AA61)</f>
        <v>8450000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9000000</v>
      </c>
      <c r="F56" s="60"/>
      <c r="G56" s="60">
        <v>107278</v>
      </c>
      <c r="H56" s="60">
        <v>157893</v>
      </c>
      <c r="I56" s="60">
        <v>112874</v>
      </c>
      <c r="J56" s="60">
        <v>378045</v>
      </c>
      <c r="K56" s="60">
        <v>91386</v>
      </c>
      <c r="L56" s="60">
        <v>167578</v>
      </c>
      <c r="M56" s="60">
        <v>959143</v>
      </c>
      <c r="N56" s="60">
        <v>1218107</v>
      </c>
      <c r="O56" s="60">
        <v>615634</v>
      </c>
      <c r="P56" s="60">
        <v>70628</v>
      </c>
      <c r="Q56" s="60"/>
      <c r="R56" s="60">
        <v>686262</v>
      </c>
      <c r="S56" s="60"/>
      <c r="T56" s="60"/>
      <c r="U56" s="60"/>
      <c r="V56" s="60"/>
      <c r="W56" s="60">
        <v>2282414</v>
      </c>
      <c r="X56" s="60"/>
      <c r="Y56" s="60">
        <v>2282414</v>
      </c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9000000</v>
      </c>
      <c r="F57" s="295">
        <f t="shared" si="11"/>
        <v>0</v>
      </c>
      <c r="G57" s="295">
        <f t="shared" si="11"/>
        <v>107278</v>
      </c>
      <c r="H57" s="295">
        <f t="shared" si="11"/>
        <v>157893</v>
      </c>
      <c r="I57" s="295">
        <f t="shared" si="11"/>
        <v>112874</v>
      </c>
      <c r="J57" s="295">
        <f t="shared" si="11"/>
        <v>378045</v>
      </c>
      <c r="K57" s="295">
        <f t="shared" si="11"/>
        <v>91386</v>
      </c>
      <c r="L57" s="295">
        <f t="shared" si="11"/>
        <v>167578</v>
      </c>
      <c r="M57" s="295">
        <f t="shared" si="11"/>
        <v>959143</v>
      </c>
      <c r="N57" s="295">
        <f t="shared" si="11"/>
        <v>1218107</v>
      </c>
      <c r="O57" s="295">
        <f t="shared" si="11"/>
        <v>615634</v>
      </c>
      <c r="P57" s="295">
        <f t="shared" si="11"/>
        <v>70628</v>
      </c>
      <c r="Q57" s="295">
        <f t="shared" si="11"/>
        <v>0</v>
      </c>
      <c r="R57" s="295">
        <f t="shared" si="11"/>
        <v>686262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2282414</v>
      </c>
      <c r="X57" s="295">
        <f t="shared" si="11"/>
        <v>0</v>
      </c>
      <c r="Y57" s="295">
        <f t="shared" si="11"/>
        <v>2282414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>
        <v>4500000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3375000</v>
      </c>
      <c r="Y58" s="60">
        <v>-3375000</v>
      </c>
      <c r="Z58" s="140">
        <v>-100</v>
      </c>
      <c r="AA58" s="155">
        <v>4500000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4436035</v>
      </c>
      <c r="D61" s="156"/>
      <c r="E61" s="60"/>
      <c r="F61" s="60">
        <v>3950000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2962500</v>
      </c>
      <c r="Y61" s="60">
        <v>-2962500</v>
      </c>
      <c r="Z61" s="140">
        <v>-100</v>
      </c>
      <c r="AA61" s="155">
        <v>3950000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>
        <v>5154457</v>
      </c>
      <c r="D68" s="156">
        <v>4750000</v>
      </c>
      <c r="E68" s="60">
        <v>9000000</v>
      </c>
      <c r="F68" s="60">
        <v>4750000</v>
      </c>
      <c r="G68" s="60">
        <v>107278</v>
      </c>
      <c r="H68" s="60">
        <v>156294</v>
      </c>
      <c r="I68" s="60">
        <v>112874</v>
      </c>
      <c r="J68" s="60">
        <v>376446</v>
      </c>
      <c r="K68" s="60">
        <v>91386</v>
      </c>
      <c r="L68" s="60">
        <v>167548</v>
      </c>
      <c r="M68" s="60">
        <v>959143</v>
      </c>
      <c r="N68" s="60">
        <v>1218077</v>
      </c>
      <c r="O68" s="60">
        <v>615634</v>
      </c>
      <c r="P68" s="60">
        <v>70628</v>
      </c>
      <c r="Q68" s="60">
        <v>416218</v>
      </c>
      <c r="R68" s="60">
        <v>1102480</v>
      </c>
      <c r="S68" s="60"/>
      <c r="T68" s="60"/>
      <c r="U68" s="60"/>
      <c r="V68" s="60"/>
      <c r="W68" s="60">
        <v>2697003</v>
      </c>
      <c r="X68" s="60">
        <v>3562500</v>
      </c>
      <c r="Y68" s="60">
        <v>-865497</v>
      </c>
      <c r="Z68" s="140">
        <v>-24.29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5154457</v>
      </c>
      <c r="D69" s="218">
        <f t="shared" si="12"/>
        <v>4750000</v>
      </c>
      <c r="E69" s="220">
        <f t="shared" si="12"/>
        <v>9000000</v>
      </c>
      <c r="F69" s="220">
        <f t="shared" si="12"/>
        <v>4750000</v>
      </c>
      <c r="G69" s="220">
        <f t="shared" si="12"/>
        <v>107278</v>
      </c>
      <c r="H69" s="220">
        <f t="shared" si="12"/>
        <v>156294</v>
      </c>
      <c r="I69" s="220">
        <f t="shared" si="12"/>
        <v>112874</v>
      </c>
      <c r="J69" s="220">
        <f t="shared" si="12"/>
        <v>376446</v>
      </c>
      <c r="K69" s="220">
        <f t="shared" si="12"/>
        <v>91386</v>
      </c>
      <c r="L69" s="220">
        <f t="shared" si="12"/>
        <v>167548</v>
      </c>
      <c r="M69" s="220">
        <f t="shared" si="12"/>
        <v>959143</v>
      </c>
      <c r="N69" s="220">
        <f t="shared" si="12"/>
        <v>1218077</v>
      </c>
      <c r="O69" s="220">
        <f t="shared" si="12"/>
        <v>615634</v>
      </c>
      <c r="P69" s="220">
        <f t="shared" si="12"/>
        <v>70628</v>
      </c>
      <c r="Q69" s="220">
        <f t="shared" si="12"/>
        <v>416218</v>
      </c>
      <c r="R69" s="220">
        <f t="shared" si="12"/>
        <v>1102480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2697003</v>
      </c>
      <c r="X69" s="220">
        <f t="shared" si="12"/>
        <v>3562500</v>
      </c>
      <c r="Y69" s="220">
        <f t="shared" si="12"/>
        <v>-865497</v>
      </c>
      <c r="Z69" s="221">
        <f>+IF(X69&lt;&gt;0,+(Y69/X69)*100,0)</f>
        <v>-24.29465263157895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62049000</v>
      </c>
      <c r="F5" s="358">
        <f t="shared" si="0"/>
        <v>38049000</v>
      </c>
      <c r="G5" s="358">
        <f t="shared" si="0"/>
        <v>4201734</v>
      </c>
      <c r="H5" s="356">
        <f t="shared" si="0"/>
        <v>4832539</v>
      </c>
      <c r="I5" s="356">
        <f t="shared" si="0"/>
        <v>5106159</v>
      </c>
      <c r="J5" s="358">
        <f t="shared" si="0"/>
        <v>14140432</v>
      </c>
      <c r="K5" s="358">
        <f t="shared" si="0"/>
        <v>1360398</v>
      </c>
      <c r="L5" s="356">
        <f t="shared" si="0"/>
        <v>2395226</v>
      </c>
      <c r="M5" s="356">
        <f t="shared" si="0"/>
        <v>11502726</v>
      </c>
      <c r="N5" s="358">
        <f t="shared" si="0"/>
        <v>15258350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29398782</v>
      </c>
      <c r="X5" s="356">
        <f t="shared" si="0"/>
        <v>28536750</v>
      </c>
      <c r="Y5" s="358">
        <f t="shared" si="0"/>
        <v>862032</v>
      </c>
      <c r="Z5" s="359">
        <f>+IF(X5&lt;&gt;0,+(Y5/X5)*100,0)</f>
        <v>3.020778469867802</v>
      </c>
      <c r="AA5" s="360">
        <f>+AA6+AA8+AA11+AA13+AA15</f>
        <v>38049000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62049000</v>
      </c>
      <c r="F15" s="59">
        <f t="shared" si="5"/>
        <v>38049000</v>
      </c>
      <c r="G15" s="59">
        <f t="shared" si="5"/>
        <v>4201734</v>
      </c>
      <c r="H15" s="60">
        <f t="shared" si="5"/>
        <v>4832539</v>
      </c>
      <c r="I15" s="60">
        <f t="shared" si="5"/>
        <v>5106159</v>
      </c>
      <c r="J15" s="59">
        <f t="shared" si="5"/>
        <v>14140432</v>
      </c>
      <c r="K15" s="59">
        <f t="shared" si="5"/>
        <v>1360398</v>
      </c>
      <c r="L15" s="60">
        <f t="shared" si="5"/>
        <v>2395226</v>
      </c>
      <c r="M15" s="60">
        <f t="shared" si="5"/>
        <v>11502726</v>
      </c>
      <c r="N15" s="59">
        <f t="shared" si="5"/>
        <v>15258350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29398782</v>
      </c>
      <c r="X15" s="60">
        <f t="shared" si="5"/>
        <v>28536750</v>
      </c>
      <c r="Y15" s="59">
        <f t="shared" si="5"/>
        <v>862032</v>
      </c>
      <c r="Z15" s="61">
        <f>+IF(X15&lt;&gt;0,+(Y15/X15)*100,0)</f>
        <v>3.020778469867802</v>
      </c>
      <c r="AA15" s="62">
        <f>SUM(AA16:AA20)</f>
        <v>38049000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62049000</v>
      </c>
      <c r="F20" s="59">
        <v>38049000</v>
      </c>
      <c r="G20" s="59">
        <v>4201734</v>
      </c>
      <c r="H20" s="60">
        <v>4832539</v>
      </c>
      <c r="I20" s="60">
        <v>5106159</v>
      </c>
      <c r="J20" s="59">
        <v>14140432</v>
      </c>
      <c r="K20" s="59">
        <v>1360398</v>
      </c>
      <c r="L20" s="60">
        <v>2395226</v>
      </c>
      <c r="M20" s="60">
        <v>11502726</v>
      </c>
      <c r="N20" s="59">
        <v>15258350</v>
      </c>
      <c r="O20" s="59"/>
      <c r="P20" s="60"/>
      <c r="Q20" s="60"/>
      <c r="R20" s="59"/>
      <c r="S20" s="59"/>
      <c r="T20" s="60"/>
      <c r="U20" s="60"/>
      <c r="V20" s="59"/>
      <c r="W20" s="59">
        <v>29398782</v>
      </c>
      <c r="X20" s="60">
        <v>28536750</v>
      </c>
      <c r="Y20" s="59">
        <v>862032</v>
      </c>
      <c r="Z20" s="61">
        <v>3.02</v>
      </c>
      <c r="AA20" s="62">
        <v>38049000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14000000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10500000</v>
      </c>
      <c r="Y22" s="345">
        <f t="shared" si="6"/>
        <v>-10500000</v>
      </c>
      <c r="Z22" s="336">
        <f>+IF(X22&lt;&gt;0,+(Y22/X22)*100,0)</f>
        <v>-100</v>
      </c>
      <c r="AA22" s="350">
        <f>SUM(AA23:AA32)</f>
        <v>14000000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>
        <v>4000000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3000000</v>
      </c>
      <c r="Y24" s="59">
        <v>-3000000</v>
      </c>
      <c r="Z24" s="61">
        <v>-100</v>
      </c>
      <c r="AA24" s="62">
        <v>4000000</v>
      </c>
    </row>
    <row r="25" spans="1:27" ht="12.75">
      <c r="A25" s="361" t="s">
        <v>239</v>
      </c>
      <c r="B25" s="142"/>
      <c r="C25" s="60"/>
      <c r="D25" s="340"/>
      <c r="E25" s="60"/>
      <c r="F25" s="59">
        <v>10000000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7500000</v>
      </c>
      <c r="Y25" s="59">
        <v>-7500000</v>
      </c>
      <c r="Z25" s="61">
        <v>-100</v>
      </c>
      <c r="AA25" s="62">
        <v>10000000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48470546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48470546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48470546</v>
      </c>
      <c r="D60" s="346">
        <f t="shared" si="14"/>
        <v>0</v>
      </c>
      <c r="E60" s="219">
        <f t="shared" si="14"/>
        <v>62049000</v>
      </c>
      <c r="F60" s="264">
        <f t="shared" si="14"/>
        <v>52049000</v>
      </c>
      <c r="G60" s="264">
        <f t="shared" si="14"/>
        <v>4201734</v>
      </c>
      <c r="H60" s="219">
        <f t="shared" si="14"/>
        <v>4832539</v>
      </c>
      <c r="I60" s="219">
        <f t="shared" si="14"/>
        <v>5106159</v>
      </c>
      <c r="J60" s="264">
        <f t="shared" si="14"/>
        <v>14140432</v>
      </c>
      <c r="K60" s="264">
        <f t="shared" si="14"/>
        <v>1360398</v>
      </c>
      <c r="L60" s="219">
        <f t="shared" si="14"/>
        <v>2395226</v>
      </c>
      <c r="M60" s="219">
        <f t="shared" si="14"/>
        <v>11502726</v>
      </c>
      <c r="N60" s="264">
        <f t="shared" si="14"/>
        <v>15258350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29398782</v>
      </c>
      <c r="X60" s="219">
        <f t="shared" si="14"/>
        <v>39036750</v>
      </c>
      <c r="Y60" s="264">
        <f t="shared" si="14"/>
        <v>-9637968</v>
      </c>
      <c r="Z60" s="337">
        <f>+IF(X60&lt;&gt;0,+(Y60/X60)*100,0)</f>
        <v>-24.689473380852657</v>
      </c>
      <c r="AA60" s="232">
        <f>+AA57+AA54+AA51+AA40+AA37+AA34+AA22+AA5</f>
        <v>52049000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2017-05-05T09:32:58Z</dcterms:created>
  <dcterms:modified xsi:type="dcterms:W3CDTF">2017-05-05T09:33:01Z</dcterms:modified>
  <cp:category/>
  <cp:version/>
  <cp:contentType/>
  <cp:contentStatus/>
</cp:coreProperties>
</file>