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<sst xmlns="http://schemas.openxmlformats.org/spreadsheetml/2006/main" count="857" uniqueCount="303">
  <si>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uMhlathuze(KZN282)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</si>
  <si>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</si>
  <si>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</si>
  <si>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</si>
  <si>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</si>
  <si>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</si>
  <si>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</si>
  <si>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</si>
  <si>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</si>
  <si>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</si>
  <si>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</si>
  <si>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</si>
  <si>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</si>
  <si>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</si>
  <si>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</si>
  <si>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</si>
  <si>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</si>
  <si>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</si>
  <si>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</si>
  <si>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</si>
  <si>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</si>
  <si>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</si>
  <si>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</si>
  <si>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</si>
  <si>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</si>
  <si>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</si>
  <si>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</si>
  <si>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</si>
  <si>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</si>
  <si>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</si>
  <si>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</si>
  <si>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</si>
  <si>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</si>
  <si>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</si>
  <si>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</si>
  <si>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</si>
  <si>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</si>
  <si>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</si>
  <si>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</si>
  <si>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</si>
  <si>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</si>
  <si>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</si>
  <si>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</si>
  <si>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</si>
  <si>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</si>
  <si>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</si>
  <si>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</si>
  <si>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</si>
  <si>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</si>
  <si>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</si>
  <si>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</si>
  <si>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</si>
  <si>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</si>
  <si>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</si>
  <si>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</si>
  <si>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</si>
  <si>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</si>
  <si>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</si>
  <si>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</si>
  <si>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</si>
  <si>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</si>
  <si>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</si>
  <si>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</si>
  <si>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</si>
  <si>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</si>
  <si>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</si>
  <si>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</si>
  <si>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</si>
  <si>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</si>
  <si>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</si>
  <si>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uMhlathuze(KZN282)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</si>
  <si>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</si>
  <si>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</si>
  <si>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</si>
  <si>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</si>
  <si>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</si>
  <si>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</si>
  <si>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</si>
  <si>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</si>
  <si>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</si>
  <si>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</si>
  <si>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</si>
  <si>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</si>
  <si>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</si>
  <si>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</si>
  <si>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</si>
  <si>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</si>
  <si>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</si>
  <si>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</si>
  <si>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</si>
  <si>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</si>
  <si>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</si>
  <si>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</si>
  <si>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</si>
  <si>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</si>
  <si>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</si>
  <si>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</si>
  <si>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</si>
  <si>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</si>
  <si>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</si>
  <si>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uMhlathuze(KZN282)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</si>
  <si>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</si>
  <si>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</si>
  <si>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</si>
  <si>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</si>
  <si>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</si>
  <si>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</si>
  <si>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</si>
  <si>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</si>
  <si>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</si>
  <si>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</si>
  <si>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</si>
  <si>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</si>
  <si>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</si>
  <si>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</si>
  <si>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</si>
  <si>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</si>
  <si>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</si>
  <si>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</si>
  <si>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</si>
  <si>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</si>
  <si>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</si>
  <si>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</si>
  <si>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</si>
  <si>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</si>
  <si>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</si>
  <si>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</si>
  <si>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</si>
  <si>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</si>
  <si>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uMhlathuze(KZN282)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</si>
  <si>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</si>
  <si>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</si>
  <si>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</si>
  <si>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</si>
  <si>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</si>
  <si>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</si>
  <si>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</si>
  <si>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</si>
  <si>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</si>
  <si>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</si>
  <si>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uMhlathuze(KZN282)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</si>
  <si>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</si>
  <si>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</si>
  <si>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</si>
  <si>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</si>
  <si>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</si>
  <si>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</si>
  <si>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</si>
  <si>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</si>
  <si>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</si>
  <si>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</si>
  <si>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</si>
  <si>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</si>
  <si>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</si>
  <si>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</si>
  <si>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</si>
  <si>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</si>
  <si>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</si>
  <si>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</si>
  <si>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</si>
  <si>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</si>
  <si>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</si>
  <si>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</si>
  <si>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</si>
  <si>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</si>
  <si>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</si>
  <si>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</si>
  <si>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</si>
  <si>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</si>
  <si>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</si>
  <si>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</si>
  <si>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</si>
  <si>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</si>
  <si>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</si>
  <si>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uMhlathuze(KZN282)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</si>
  <si>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</si>
  <si>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</si>
  <si>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</si>
  <si>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</si>
  <si>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</si>
  <si>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</si>
  <si>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</si>
  <si>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</si>
  <si>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</si>
  <si>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</si>
  <si>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</si>
  <si>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</si>
  <si>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</si>
  <si>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</si>
  <si>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</si>
  <si>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</si>
  <si>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</si>
  <si>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</si>
  <si>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</si>
  <si>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</si>
  <si>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</si>
  <si>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</si>
  <si>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</si>
  <si>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</si>
  <si>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</si>
  <si>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</si>
  <si>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</si>
  <si>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uMhlathuze(KZN282)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</si>
  <si>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</si>
  <si>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</si>
  <si>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</si>
  <si>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</si>
  <si>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</si>
  <si>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</si>
  <si>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</si>
  <si>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</si>
  <si>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</si>
  <si>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</si>
  <si>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</si>
  <si>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</si>
  <si>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</si>
  <si>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</si>
  <si>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</si>
  <si>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</si>
  <si>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</si>
  <si>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</si>
  <si>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</si>
  <si>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</si>
  <si>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</si>
  <si>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</si>
  <si>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</si>
  <si>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</si>
  <si>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uMhlathuze(KZN282)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</si>
  <si>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</si>
  <si>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</si>
  <si>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</si>
  <si>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</si>
  <si>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</si>
  <si>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</si>
  <si>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</si>
  <si>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</si>
  <si>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</si>
  <si>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</si>
  <si>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</si>
  <si>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</si>
  <si>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</si>
  <si>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</si>
  <si>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</si>
  <si>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</si>
  <si>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</si>
  <si>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</si>
  <si>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</si>
  <si>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</si>
  <si>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</si>
  <si>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</si>
  <si>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</si>
  <si>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</si>
  <si>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</si>
  <si>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</si>
  <si>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</si>
  <si>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</si>
  <si>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</si>
  <si>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</si>
  <si>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</si>
  <si>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</si>
  <si>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</si>
  <si>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</si>
  <si>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</si>
  <si>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uMhlathuze(KZN282)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</si>
  <si>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</si>
  <si>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</si>
  <si>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uMhlathuze(KZN282)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</si>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</sst>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373295053</v>
      </c>
      <c r="C5" s="19">
        <v>0</v>
      </c>
      <c r="D5" s="59">
        <v>402140000</v>
      </c>
      <c r="E5" s="60">
        <v>409880000</v>
      </c>
      <c r="F5" s="60">
        <v>36824915</v>
      </c>
      <c r="G5" s="60">
        <v>33051458</v>
      </c>
      <c r="H5" s="60">
        <v>32800186</v>
      </c>
      <c r="I5" s="60">
        <v>102676559</v>
      </c>
      <c r="J5" s="60">
        <v>32820555</v>
      </c>
      <c r="K5" s="60">
        <v>33030259</v>
      </c>
      <c r="L5" s="60">
        <v>34741732</v>
      </c>
      <c r="M5" s="60">
        <v>100592546</v>
      </c>
      <c r="N5" s="60">
        <v>33627295</v>
      </c>
      <c r="O5" s="60">
        <v>33143771</v>
      </c>
      <c r="P5" s="60">
        <v>33216334</v>
      </c>
      <c r="Q5" s="60">
        <v>99987400</v>
      </c>
      <c r="R5" s="60">
        <v>0</v>
      </c>
      <c r="S5" s="60">
        <v>0</v>
      </c>
      <c r="T5" s="60">
        <v>0</v>
      </c>
      <c r="U5" s="60">
        <v>0</v>
      </c>
      <c r="V5" s="60">
        <v>303256505</v>
      </c>
      <c r="W5" s="60">
        <v>301605003</v>
      </c>
      <c r="X5" s="60">
        <v>1651502</v>
      </c>
      <c r="Y5" s="61">
        <v>0.55</v>
      </c>
      <c r="Z5" s="62">
        <v>409880000</v>
      </c>
    </row>
    <row r="6" spans="1:26" ht="12.75">
      <c r="A6" s="58" t="s">
        <v>32</v>
      </c>
      <c r="B6" s="19">
        <v>1710851770</v>
      </c>
      <c r="C6" s="19">
        <v>0</v>
      </c>
      <c r="D6" s="59">
        <v>1848200300</v>
      </c>
      <c r="E6" s="60">
        <v>2014540000</v>
      </c>
      <c r="F6" s="60">
        <v>200174572</v>
      </c>
      <c r="G6" s="60">
        <v>199148476</v>
      </c>
      <c r="H6" s="60">
        <v>159743771</v>
      </c>
      <c r="I6" s="60">
        <v>559066819</v>
      </c>
      <c r="J6" s="60">
        <v>171840636</v>
      </c>
      <c r="K6" s="60">
        <v>148564950</v>
      </c>
      <c r="L6" s="60">
        <v>158040436</v>
      </c>
      <c r="M6" s="60">
        <v>478446022</v>
      </c>
      <c r="N6" s="60">
        <v>188959973</v>
      </c>
      <c r="O6" s="60">
        <v>172267878</v>
      </c>
      <c r="P6" s="60">
        <v>180530471</v>
      </c>
      <c r="Q6" s="60">
        <v>541758322</v>
      </c>
      <c r="R6" s="60">
        <v>0</v>
      </c>
      <c r="S6" s="60">
        <v>0</v>
      </c>
      <c r="T6" s="60">
        <v>0</v>
      </c>
      <c r="U6" s="60">
        <v>0</v>
      </c>
      <c r="V6" s="60">
        <v>1579271163</v>
      </c>
      <c r="W6" s="60">
        <v>1386150228</v>
      </c>
      <c r="X6" s="60">
        <v>193120935</v>
      </c>
      <c r="Y6" s="61">
        <v>13.93</v>
      </c>
      <c r="Z6" s="62">
        <v>2014540000</v>
      </c>
    </row>
    <row r="7" spans="1:26" ht="12.75">
      <c r="A7" s="58" t="s">
        <v>33</v>
      </c>
      <c r="B7" s="19">
        <v>32411106</v>
      </c>
      <c r="C7" s="19">
        <v>0</v>
      </c>
      <c r="D7" s="59">
        <v>29000000</v>
      </c>
      <c r="E7" s="60">
        <v>32511000</v>
      </c>
      <c r="F7" s="60">
        <v>1558348</v>
      </c>
      <c r="G7" s="60">
        <v>2903327</v>
      </c>
      <c r="H7" s="60">
        <v>3099687</v>
      </c>
      <c r="I7" s="60">
        <v>7561362</v>
      </c>
      <c r="J7" s="60">
        <v>3257618</v>
      </c>
      <c r="K7" s="60">
        <v>1923190</v>
      </c>
      <c r="L7" s="60">
        <v>1100455</v>
      </c>
      <c r="M7" s="60">
        <v>6281263</v>
      </c>
      <c r="N7" s="60">
        <v>3648935</v>
      </c>
      <c r="O7" s="60">
        <v>4810713</v>
      </c>
      <c r="P7" s="60">
        <v>1409238</v>
      </c>
      <c r="Q7" s="60">
        <v>9868886</v>
      </c>
      <c r="R7" s="60">
        <v>0</v>
      </c>
      <c r="S7" s="60">
        <v>0</v>
      </c>
      <c r="T7" s="60">
        <v>0</v>
      </c>
      <c r="U7" s="60">
        <v>0</v>
      </c>
      <c r="V7" s="60">
        <v>23711511</v>
      </c>
      <c r="W7" s="60">
        <v>21750003</v>
      </c>
      <c r="X7" s="60">
        <v>1961508</v>
      </c>
      <c r="Y7" s="61">
        <v>9.02</v>
      </c>
      <c r="Z7" s="62">
        <v>32511000</v>
      </c>
    </row>
    <row r="8" spans="1:26" ht="12.75">
      <c r="A8" s="58" t="s">
        <v>34</v>
      </c>
      <c r="B8" s="19">
        <v>270169523</v>
      </c>
      <c r="C8" s="19">
        <v>0</v>
      </c>
      <c r="D8" s="59">
        <v>298236900</v>
      </c>
      <c r="E8" s="60">
        <v>296992900</v>
      </c>
      <c r="F8" s="60">
        <v>23900251</v>
      </c>
      <c r="G8" s="60">
        <v>20817965</v>
      </c>
      <c r="H8" s="60">
        <v>23717293</v>
      </c>
      <c r="I8" s="60">
        <v>68435509</v>
      </c>
      <c r="J8" s="60">
        <v>21344631</v>
      </c>
      <c r="K8" s="60">
        <v>15958966</v>
      </c>
      <c r="L8" s="60">
        <v>31785030</v>
      </c>
      <c r="M8" s="60">
        <v>69088627</v>
      </c>
      <c r="N8" s="60">
        <v>25833142</v>
      </c>
      <c r="O8" s="60">
        <v>22681115</v>
      </c>
      <c r="P8" s="60">
        <v>31961801</v>
      </c>
      <c r="Q8" s="60">
        <v>80476058</v>
      </c>
      <c r="R8" s="60">
        <v>0</v>
      </c>
      <c r="S8" s="60">
        <v>0</v>
      </c>
      <c r="T8" s="60">
        <v>0</v>
      </c>
      <c r="U8" s="60">
        <v>0</v>
      </c>
      <c r="V8" s="60">
        <v>218000194</v>
      </c>
      <c r="W8" s="60">
        <v>223677675</v>
      </c>
      <c r="X8" s="60">
        <v>-5677481</v>
      </c>
      <c r="Y8" s="61">
        <v>-2.54</v>
      </c>
      <c r="Z8" s="62">
        <v>296992900</v>
      </c>
    </row>
    <row r="9" spans="1:26" ht="12.75">
      <c r="A9" s="58" t="s">
        <v>35</v>
      </c>
      <c r="B9" s="19">
        <v>110145289</v>
      </c>
      <c r="C9" s="19">
        <v>0</v>
      </c>
      <c r="D9" s="59">
        <v>58259300</v>
      </c>
      <c r="E9" s="60">
        <v>68573500</v>
      </c>
      <c r="F9" s="60">
        <v>5004009</v>
      </c>
      <c r="G9" s="60">
        <v>3894918</v>
      </c>
      <c r="H9" s="60">
        <v>5156711</v>
      </c>
      <c r="I9" s="60">
        <v>14055638</v>
      </c>
      <c r="J9" s="60">
        <v>6039092</v>
      </c>
      <c r="K9" s="60">
        <v>12863472</v>
      </c>
      <c r="L9" s="60">
        <v>4012442</v>
      </c>
      <c r="M9" s="60">
        <v>22915006</v>
      </c>
      <c r="N9" s="60">
        <v>4719020</v>
      </c>
      <c r="O9" s="60">
        <v>5817565</v>
      </c>
      <c r="P9" s="60">
        <v>-3744079</v>
      </c>
      <c r="Q9" s="60">
        <v>6792506</v>
      </c>
      <c r="R9" s="60">
        <v>0</v>
      </c>
      <c r="S9" s="60">
        <v>0</v>
      </c>
      <c r="T9" s="60">
        <v>0</v>
      </c>
      <c r="U9" s="60">
        <v>0</v>
      </c>
      <c r="V9" s="60">
        <v>43763150</v>
      </c>
      <c r="W9" s="60">
        <v>43694469</v>
      </c>
      <c r="X9" s="60">
        <v>68681</v>
      </c>
      <c r="Y9" s="61">
        <v>0.16</v>
      </c>
      <c r="Z9" s="62">
        <v>68573500</v>
      </c>
    </row>
    <row r="10" spans="1:26" ht="22.5">
      <c r="A10" s="63" t="s">
        <v>278</v>
      </c>
      <c r="B10" s="64">
        <f>SUM(B5:B9)</f>
        <v>2496872741</v>
      </c>
      <c r="C10" s="64">
        <f>SUM(C5:C9)</f>
        <v>0</v>
      </c>
      <c r="D10" s="65">
        <f aca="true" t="shared" si="0" ref="D10:Z10">SUM(D5:D9)</f>
        <v>2635836500</v>
      </c>
      <c r="E10" s="66">
        <f t="shared" si="0"/>
        <v>2822497400</v>
      </c>
      <c r="F10" s="66">
        <f t="shared" si="0"/>
        <v>267462095</v>
      </c>
      <c r="G10" s="66">
        <f t="shared" si="0"/>
        <v>259816144</v>
      </c>
      <c r="H10" s="66">
        <f t="shared" si="0"/>
        <v>224517648</v>
      </c>
      <c r="I10" s="66">
        <f t="shared" si="0"/>
        <v>751795887</v>
      </c>
      <c r="J10" s="66">
        <f t="shared" si="0"/>
        <v>235302532</v>
      </c>
      <c r="K10" s="66">
        <f t="shared" si="0"/>
        <v>212340837</v>
      </c>
      <c r="L10" s="66">
        <f t="shared" si="0"/>
        <v>229680095</v>
      </c>
      <c r="M10" s="66">
        <f t="shared" si="0"/>
        <v>677323464</v>
      </c>
      <c r="N10" s="66">
        <f t="shared" si="0"/>
        <v>256788365</v>
      </c>
      <c r="O10" s="66">
        <f t="shared" si="0"/>
        <v>238721042</v>
      </c>
      <c r="P10" s="66">
        <f t="shared" si="0"/>
        <v>243373765</v>
      </c>
      <c r="Q10" s="66">
        <f t="shared" si="0"/>
        <v>738883172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2168002523</v>
      </c>
      <c r="W10" s="66">
        <f t="shared" si="0"/>
        <v>1976877378</v>
      </c>
      <c r="X10" s="66">
        <f t="shared" si="0"/>
        <v>191125145</v>
      </c>
      <c r="Y10" s="67">
        <f>+IF(W10&lt;&gt;0,(X10/W10)*100,0)</f>
        <v>9.668032379092761</v>
      </c>
      <c r="Z10" s="68">
        <f t="shared" si="0"/>
        <v>2822497400</v>
      </c>
    </row>
    <row r="11" spans="1:26" ht="12.75">
      <c r="A11" s="58" t="s">
        <v>37</v>
      </c>
      <c r="B11" s="19">
        <v>592773040</v>
      </c>
      <c r="C11" s="19">
        <v>0</v>
      </c>
      <c r="D11" s="59">
        <v>676868500</v>
      </c>
      <c r="E11" s="60">
        <v>677172300</v>
      </c>
      <c r="F11" s="60">
        <v>52320496</v>
      </c>
      <c r="G11" s="60">
        <v>52374709</v>
      </c>
      <c r="H11" s="60">
        <v>52753536</v>
      </c>
      <c r="I11" s="60">
        <v>157448741</v>
      </c>
      <c r="J11" s="60">
        <v>51820672</v>
      </c>
      <c r="K11" s="60">
        <v>53493304</v>
      </c>
      <c r="L11" s="60">
        <v>57258680</v>
      </c>
      <c r="M11" s="60">
        <v>162572656</v>
      </c>
      <c r="N11" s="60">
        <v>53413644</v>
      </c>
      <c r="O11" s="60">
        <v>54011346</v>
      </c>
      <c r="P11" s="60">
        <v>52659002</v>
      </c>
      <c r="Q11" s="60">
        <v>160083992</v>
      </c>
      <c r="R11" s="60">
        <v>0</v>
      </c>
      <c r="S11" s="60">
        <v>0</v>
      </c>
      <c r="T11" s="60">
        <v>0</v>
      </c>
      <c r="U11" s="60">
        <v>0</v>
      </c>
      <c r="V11" s="60">
        <v>480105389</v>
      </c>
      <c r="W11" s="60">
        <v>503226378</v>
      </c>
      <c r="X11" s="60">
        <v>-23120989</v>
      </c>
      <c r="Y11" s="61">
        <v>-4.59</v>
      </c>
      <c r="Z11" s="62">
        <v>677172300</v>
      </c>
    </row>
    <row r="12" spans="1:26" ht="12.75">
      <c r="A12" s="58" t="s">
        <v>38</v>
      </c>
      <c r="B12" s="19">
        <v>23891059</v>
      </c>
      <c r="C12" s="19">
        <v>0</v>
      </c>
      <c r="D12" s="59">
        <v>26461500</v>
      </c>
      <c r="E12" s="60">
        <v>26930100</v>
      </c>
      <c r="F12" s="60">
        <v>1945032</v>
      </c>
      <c r="G12" s="60">
        <v>1837137</v>
      </c>
      <c r="H12" s="60">
        <v>1896559</v>
      </c>
      <c r="I12" s="60">
        <v>5678728</v>
      </c>
      <c r="J12" s="60">
        <v>1798907</v>
      </c>
      <c r="K12" s="60">
        <v>2088655</v>
      </c>
      <c r="L12" s="60">
        <v>2135186</v>
      </c>
      <c r="M12" s="60">
        <v>6022748</v>
      </c>
      <c r="N12" s="60">
        <v>2141688</v>
      </c>
      <c r="O12" s="60">
        <v>2739968</v>
      </c>
      <c r="P12" s="60">
        <v>2247368</v>
      </c>
      <c r="Q12" s="60">
        <v>7129024</v>
      </c>
      <c r="R12" s="60">
        <v>0</v>
      </c>
      <c r="S12" s="60">
        <v>0</v>
      </c>
      <c r="T12" s="60">
        <v>0</v>
      </c>
      <c r="U12" s="60">
        <v>0</v>
      </c>
      <c r="V12" s="60">
        <v>18830500</v>
      </c>
      <c r="W12" s="60">
        <v>19846125</v>
      </c>
      <c r="X12" s="60">
        <v>-1015625</v>
      </c>
      <c r="Y12" s="61">
        <v>-5.12</v>
      </c>
      <c r="Z12" s="62">
        <v>26930100</v>
      </c>
    </row>
    <row r="13" spans="1:26" ht="12.75">
      <c r="A13" s="58" t="s">
        <v>279</v>
      </c>
      <c r="B13" s="19">
        <v>351345981</v>
      </c>
      <c r="C13" s="19">
        <v>0</v>
      </c>
      <c r="D13" s="59">
        <v>252372900</v>
      </c>
      <c r="E13" s="60">
        <v>307372900</v>
      </c>
      <c r="F13" s="60">
        <v>21031075</v>
      </c>
      <c r="G13" s="60">
        <v>21031075</v>
      </c>
      <c r="H13" s="60">
        <v>21031075</v>
      </c>
      <c r="I13" s="60">
        <v>63093225</v>
      </c>
      <c r="J13" s="60">
        <v>39364409</v>
      </c>
      <c r="K13" s="60">
        <v>25614409</v>
      </c>
      <c r="L13" s="60">
        <v>25614408</v>
      </c>
      <c r="M13" s="60">
        <v>90593226</v>
      </c>
      <c r="N13" s="60">
        <v>25614408</v>
      </c>
      <c r="O13" s="60">
        <v>25614407</v>
      </c>
      <c r="P13" s="60">
        <v>25614409</v>
      </c>
      <c r="Q13" s="60">
        <v>76843224</v>
      </c>
      <c r="R13" s="60">
        <v>0</v>
      </c>
      <c r="S13" s="60">
        <v>0</v>
      </c>
      <c r="T13" s="60">
        <v>0</v>
      </c>
      <c r="U13" s="60">
        <v>0</v>
      </c>
      <c r="V13" s="60">
        <v>230529675</v>
      </c>
      <c r="W13" s="60">
        <v>189279675</v>
      </c>
      <c r="X13" s="60">
        <v>41250000</v>
      </c>
      <c r="Y13" s="61">
        <v>21.79</v>
      </c>
      <c r="Z13" s="62">
        <v>307372900</v>
      </c>
    </row>
    <row r="14" spans="1:26" ht="12.75">
      <c r="A14" s="58" t="s">
        <v>40</v>
      </c>
      <c r="B14" s="19">
        <v>58693589</v>
      </c>
      <c r="C14" s="19">
        <v>0</v>
      </c>
      <c r="D14" s="59">
        <v>80335400</v>
      </c>
      <c r="E14" s="60">
        <v>69387900</v>
      </c>
      <c r="F14" s="60">
        <v>6694619</v>
      </c>
      <c r="G14" s="60">
        <v>6694616</v>
      </c>
      <c r="H14" s="60">
        <v>6694616</v>
      </c>
      <c r="I14" s="60">
        <v>20083851</v>
      </c>
      <c r="J14" s="60">
        <v>6694616</v>
      </c>
      <c r="K14" s="60">
        <v>6694616</v>
      </c>
      <c r="L14" s="60">
        <v>6694616</v>
      </c>
      <c r="M14" s="60">
        <v>20083848</v>
      </c>
      <c r="N14" s="60">
        <v>6694616</v>
      </c>
      <c r="O14" s="60">
        <v>-603718</v>
      </c>
      <c r="P14" s="60">
        <v>5782324</v>
      </c>
      <c r="Q14" s="60">
        <v>11873222</v>
      </c>
      <c r="R14" s="60">
        <v>0</v>
      </c>
      <c r="S14" s="60">
        <v>0</v>
      </c>
      <c r="T14" s="60">
        <v>0</v>
      </c>
      <c r="U14" s="60">
        <v>0</v>
      </c>
      <c r="V14" s="60">
        <v>52040921</v>
      </c>
      <c r="W14" s="60">
        <v>60251553</v>
      </c>
      <c r="X14" s="60">
        <v>-8210632</v>
      </c>
      <c r="Y14" s="61">
        <v>-13.63</v>
      </c>
      <c r="Z14" s="62">
        <v>69387900</v>
      </c>
    </row>
    <row r="15" spans="1:26" ht="12.75">
      <c r="A15" s="58" t="s">
        <v>41</v>
      </c>
      <c r="B15" s="19">
        <v>1190422665</v>
      </c>
      <c r="C15" s="19">
        <v>0</v>
      </c>
      <c r="D15" s="59">
        <v>1241039800</v>
      </c>
      <c r="E15" s="60">
        <v>1347779500</v>
      </c>
      <c r="F15" s="60">
        <v>119336984</v>
      </c>
      <c r="G15" s="60">
        <v>124670699</v>
      </c>
      <c r="H15" s="60">
        <v>112067524</v>
      </c>
      <c r="I15" s="60">
        <v>356075207</v>
      </c>
      <c r="J15" s="60">
        <v>93153578</v>
      </c>
      <c r="K15" s="60">
        <v>103727105</v>
      </c>
      <c r="L15" s="60">
        <v>95652602</v>
      </c>
      <c r="M15" s="60">
        <v>292533285</v>
      </c>
      <c r="N15" s="60">
        <v>113513856</v>
      </c>
      <c r="O15" s="60">
        <v>118992541</v>
      </c>
      <c r="P15" s="60">
        <v>103200318</v>
      </c>
      <c r="Q15" s="60">
        <v>335706715</v>
      </c>
      <c r="R15" s="60">
        <v>0</v>
      </c>
      <c r="S15" s="60">
        <v>0</v>
      </c>
      <c r="T15" s="60">
        <v>0</v>
      </c>
      <c r="U15" s="60">
        <v>0</v>
      </c>
      <c r="V15" s="60">
        <v>984315207</v>
      </c>
      <c r="W15" s="60">
        <v>931354794</v>
      </c>
      <c r="X15" s="60">
        <v>52960413</v>
      </c>
      <c r="Y15" s="61">
        <v>5.69</v>
      </c>
      <c r="Z15" s="62">
        <v>1347779500</v>
      </c>
    </row>
    <row r="16" spans="1:26" ht="12.75">
      <c r="A16" s="69" t="s">
        <v>42</v>
      </c>
      <c r="B16" s="19">
        <v>18149132</v>
      </c>
      <c r="C16" s="19">
        <v>0</v>
      </c>
      <c r="D16" s="59">
        <v>12681100</v>
      </c>
      <c r="E16" s="60">
        <v>11035800</v>
      </c>
      <c r="F16" s="60">
        <v>174105</v>
      </c>
      <c r="G16" s="60">
        <v>1530579</v>
      </c>
      <c r="H16" s="60">
        <v>281234</v>
      </c>
      <c r="I16" s="60">
        <v>1985918</v>
      </c>
      <c r="J16" s="60">
        <v>1596998</v>
      </c>
      <c r="K16" s="60">
        <v>1500362</v>
      </c>
      <c r="L16" s="60">
        <v>270763</v>
      </c>
      <c r="M16" s="60">
        <v>3368123</v>
      </c>
      <c r="N16" s="60">
        <v>191558</v>
      </c>
      <c r="O16" s="60">
        <v>359917</v>
      </c>
      <c r="P16" s="60">
        <v>393097</v>
      </c>
      <c r="Q16" s="60">
        <v>944572</v>
      </c>
      <c r="R16" s="60">
        <v>0</v>
      </c>
      <c r="S16" s="60">
        <v>0</v>
      </c>
      <c r="T16" s="60">
        <v>0</v>
      </c>
      <c r="U16" s="60">
        <v>0</v>
      </c>
      <c r="V16" s="60">
        <v>6298613</v>
      </c>
      <c r="W16" s="60">
        <v>9510822</v>
      </c>
      <c r="X16" s="60">
        <v>-3212209</v>
      </c>
      <c r="Y16" s="61">
        <v>-33.77</v>
      </c>
      <c r="Z16" s="62">
        <v>11035800</v>
      </c>
    </row>
    <row r="17" spans="1:26" ht="12.75">
      <c r="A17" s="58" t="s">
        <v>43</v>
      </c>
      <c r="B17" s="19">
        <v>364410293</v>
      </c>
      <c r="C17" s="19">
        <v>0</v>
      </c>
      <c r="D17" s="59">
        <v>339577300</v>
      </c>
      <c r="E17" s="60">
        <v>403067700</v>
      </c>
      <c r="F17" s="60">
        <v>17125761</v>
      </c>
      <c r="G17" s="60">
        <v>23049394</v>
      </c>
      <c r="H17" s="60">
        <v>25548267</v>
      </c>
      <c r="I17" s="60">
        <v>65723422</v>
      </c>
      <c r="J17" s="60">
        <v>33082134</v>
      </c>
      <c r="K17" s="60">
        <v>39316427</v>
      </c>
      <c r="L17" s="60">
        <v>29454698</v>
      </c>
      <c r="M17" s="60">
        <v>101853259</v>
      </c>
      <c r="N17" s="60">
        <v>34268255</v>
      </c>
      <c r="O17" s="60">
        <v>50213798</v>
      </c>
      <c r="P17" s="60">
        <v>54050136</v>
      </c>
      <c r="Q17" s="60">
        <v>138532189</v>
      </c>
      <c r="R17" s="60">
        <v>0</v>
      </c>
      <c r="S17" s="60">
        <v>0</v>
      </c>
      <c r="T17" s="60">
        <v>0</v>
      </c>
      <c r="U17" s="60">
        <v>0</v>
      </c>
      <c r="V17" s="60">
        <v>306108870</v>
      </c>
      <c r="W17" s="60">
        <v>258533028</v>
      </c>
      <c r="X17" s="60">
        <v>47575842</v>
      </c>
      <c r="Y17" s="61">
        <v>18.4</v>
      </c>
      <c r="Z17" s="62">
        <v>403067700</v>
      </c>
    </row>
    <row r="18" spans="1:26" ht="12.75">
      <c r="A18" s="70" t="s">
        <v>44</v>
      </c>
      <c r="B18" s="71">
        <f>SUM(B11:B17)</f>
        <v>2599685759</v>
      </c>
      <c r="C18" s="71">
        <f>SUM(C11:C17)</f>
        <v>0</v>
      </c>
      <c r="D18" s="72">
        <f aca="true" t="shared" si="1" ref="D18:Z18">SUM(D11:D17)</f>
        <v>2629336500</v>
      </c>
      <c r="E18" s="73">
        <f t="shared" si="1"/>
        <v>2842746200</v>
      </c>
      <c r="F18" s="73">
        <f t="shared" si="1"/>
        <v>218628072</v>
      </c>
      <c r="G18" s="73">
        <f t="shared" si="1"/>
        <v>231188209</v>
      </c>
      <c r="H18" s="73">
        <f t="shared" si="1"/>
        <v>220272811</v>
      </c>
      <c r="I18" s="73">
        <f t="shared" si="1"/>
        <v>670089092</v>
      </c>
      <c r="J18" s="73">
        <f t="shared" si="1"/>
        <v>227511314</v>
      </c>
      <c r="K18" s="73">
        <f t="shared" si="1"/>
        <v>232434878</v>
      </c>
      <c r="L18" s="73">
        <f t="shared" si="1"/>
        <v>217080953</v>
      </c>
      <c r="M18" s="73">
        <f t="shared" si="1"/>
        <v>677027145</v>
      </c>
      <c r="N18" s="73">
        <f t="shared" si="1"/>
        <v>235838025</v>
      </c>
      <c r="O18" s="73">
        <f t="shared" si="1"/>
        <v>251328259</v>
      </c>
      <c r="P18" s="73">
        <f t="shared" si="1"/>
        <v>243946654</v>
      </c>
      <c r="Q18" s="73">
        <f t="shared" si="1"/>
        <v>731112938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2078229175</v>
      </c>
      <c r="W18" s="73">
        <f t="shared" si="1"/>
        <v>1972002375</v>
      </c>
      <c r="X18" s="73">
        <f t="shared" si="1"/>
        <v>106226800</v>
      </c>
      <c r="Y18" s="67">
        <f>+IF(W18&lt;&gt;0,(X18/W18)*100,0)</f>
        <v>5.3867480763049285</v>
      </c>
      <c r="Z18" s="74">
        <f t="shared" si="1"/>
        <v>2842746200</v>
      </c>
    </row>
    <row r="19" spans="1:26" ht="12.75">
      <c r="A19" s="70" t="s">
        <v>45</v>
      </c>
      <c r="B19" s="75">
        <f>+B10-B18</f>
        <v>-102813018</v>
      </c>
      <c r="C19" s="75">
        <f>+C10-C18</f>
        <v>0</v>
      </c>
      <c r="D19" s="76">
        <f aca="true" t="shared" si="2" ref="D19:Z19">+D10-D18</f>
        <v>6500000</v>
      </c>
      <c r="E19" s="77">
        <f t="shared" si="2"/>
        <v>-20248800</v>
      </c>
      <c r="F19" s="77">
        <f t="shared" si="2"/>
        <v>48834023</v>
      </c>
      <c r="G19" s="77">
        <f t="shared" si="2"/>
        <v>28627935</v>
      </c>
      <c r="H19" s="77">
        <f t="shared" si="2"/>
        <v>4244837</v>
      </c>
      <c r="I19" s="77">
        <f t="shared" si="2"/>
        <v>81706795</v>
      </c>
      <c r="J19" s="77">
        <f t="shared" si="2"/>
        <v>7791218</v>
      </c>
      <c r="K19" s="77">
        <f t="shared" si="2"/>
        <v>-20094041</v>
      </c>
      <c r="L19" s="77">
        <f t="shared" si="2"/>
        <v>12599142</v>
      </c>
      <c r="M19" s="77">
        <f t="shared" si="2"/>
        <v>296319</v>
      </c>
      <c r="N19" s="77">
        <f t="shared" si="2"/>
        <v>20950340</v>
      </c>
      <c r="O19" s="77">
        <f t="shared" si="2"/>
        <v>-12607217</v>
      </c>
      <c r="P19" s="77">
        <f t="shared" si="2"/>
        <v>-572889</v>
      </c>
      <c r="Q19" s="77">
        <f t="shared" si="2"/>
        <v>7770234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89773348</v>
      </c>
      <c r="W19" s="77">
        <f>IF(E10=E18,0,W10-W18)</f>
        <v>4875003</v>
      </c>
      <c r="X19" s="77">
        <f t="shared" si="2"/>
        <v>84898345</v>
      </c>
      <c r="Y19" s="78">
        <f>+IF(W19&lt;&gt;0,(X19/W19)*100,0)</f>
        <v>1741.5034411260876</v>
      </c>
      <c r="Z19" s="79">
        <f t="shared" si="2"/>
        <v>-20248800</v>
      </c>
    </row>
    <row r="20" spans="1:26" ht="12.75">
      <c r="A20" s="58" t="s">
        <v>46</v>
      </c>
      <c r="B20" s="19">
        <v>227078701</v>
      </c>
      <c r="C20" s="19">
        <v>0</v>
      </c>
      <c r="D20" s="59">
        <v>145747100</v>
      </c>
      <c r="E20" s="60">
        <v>145909100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1</v>
      </c>
      <c r="P20" s="60">
        <v>0</v>
      </c>
      <c r="Q20" s="60">
        <v>1</v>
      </c>
      <c r="R20" s="60">
        <v>0</v>
      </c>
      <c r="S20" s="60">
        <v>0</v>
      </c>
      <c r="T20" s="60">
        <v>0</v>
      </c>
      <c r="U20" s="60">
        <v>0</v>
      </c>
      <c r="V20" s="60">
        <v>1</v>
      </c>
      <c r="W20" s="60">
        <v>109310328</v>
      </c>
      <c r="X20" s="60">
        <v>-109310327</v>
      </c>
      <c r="Y20" s="61">
        <v>-100</v>
      </c>
      <c r="Z20" s="62">
        <v>145909100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124265683</v>
      </c>
      <c r="C22" s="86">
        <f>SUM(C19:C21)</f>
        <v>0</v>
      </c>
      <c r="D22" s="87">
        <f aca="true" t="shared" si="3" ref="D22:Z22">SUM(D19:D21)</f>
        <v>152247100</v>
      </c>
      <c r="E22" s="88">
        <f t="shared" si="3"/>
        <v>125660300</v>
      </c>
      <c r="F22" s="88">
        <f t="shared" si="3"/>
        <v>48834023</v>
      </c>
      <c r="G22" s="88">
        <f t="shared" si="3"/>
        <v>28627935</v>
      </c>
      <c r="H22" s="88">
        <f t="shared" si="3"/>
        <v>4244837</v>
      </c>
      <c r="I22" s="88">
        <f t="shared" si="3"/>
        <v>81706795</v>
      </c>
      <c r="J22" s="88">
        <f t="shared" si="3"/>
        <v>7791218</v>
      </c>
      <c r="K22" s="88">
        <f t="shared" si="3"/>
        <v>-20094041</v>
      </c>
      <c r="L22" s="88">
        <f t="shared" si="3"/>
        <v>12599142</v>
      </c>
      <c r="M22" s="88">
        <f t="shared" si="3"/>
        <v>296319</v>
      </c>
      <c r="N22" s="88">
        <f t="shared" si="3"/>
        <v>20950340</v>
      </c>
      <c r="O22" s="88">
        <f t="shared" si="3"/>
        <v>-12607216</v>
      </c>
      <c r="P22" s="88">
        <f t="shared" si="3"/>
        <v>-572889</v>
      </c>
      <c r="Q22" s="88">
        <f t="shared" si="3"/>
        <v>7770235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89773349</v>
      </c>
      <c r="W22" s="88">
        <f t="shared" si="3"/>
        <v>114185331</v>
      </c>
      <c r="X22" s="88">
        <f t="shared" si="3"/>
        <v>-24411982</v>
      </c>
      <c r="Y22" s="89">
        <f>+IF(W22&lt;&gt;0,(X22/W22)*100,0)</f>
        <v>-21.379262805657582</v>
      </c>
      <c r="Z22" s="90">
        <f t="shared" si="3"/>
        <v>125660300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124265683</v>
      </c>
      <c r="C24" s="75">
        <f>SUM(C22:C23)</f>
        <v>0</v>
      </c>
      <c r="D24" s="76">
        <f aca="true" t="shared" si="4" ref="D24:Z24">SUM(D22:D23)</f>
        <v>152247100</v>
      </c>
      <c r="E24" s="77">
        <f t="shared" si="4"/>
        <v>125660300</v>
      </c>
      <c r="F24" s="77">
        <f t="shared" si="4"/>
        <v>48834023</v>
      </c>
      <c r="G24" s="77">
        <f t="shared" si="4"/>
        <v>28627935</v>
      </c>
      <c r="H24" s="77">
        <f t="shared" si="4"/>
        <v>4244837</v>
      </c>
      <c r="I24" s="77">
        <f t="shared" si="4"/>
        <v>81706795</v>
      </c>
      <c r="J24" s="77">
        <f t="shared" si="4"/>
        <v>7791218</v>
      </c>
      <c r="K24" s="77">
        <f t="shared" si="4"/>
        <v>-20094041</v>
      </c>
      <c r="L24" s="77">
        <f t="shared" si="4"/>
        <v>12599142</v>
      </c>
      <c r="M24" s="77">
        <f t="shared" si="4"/>
        <v>296319</v>
      </c>
      <c r="N24" s="77">
        <f t="shared" si="4"/>
        <v>20950340</v>
      </c>
      <c r="O24" s="77">
        <f t="shared" si="4"/>
        <v>-12607216</v>
      </c>
      <c r="P24" s="77">
        <f t="shared" si="4"/>
        <v>-572889</v>
      </c>
      <c r="Q24" s="77">
        <f t="shared" si="4"/>
        <v>7770235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89773349</v>
      </c>
      <c r="W24" s="77">
        <f t="shared" si="4"/>
        <v>114185331</v>
      </c>
      <c r="X24" s="77">
        <f t="shared" si="4"/>
        <v>-24411982</v>
      </c>
      <c r="Y24" s="78">
        <f>+IF(W24&lt;&gt;0,(X24/W24)*100,0)</f>
        <v>-21.379262805657582</v>
      </c>
      <c r="Z24" s="79">
        <f t="shared" si="4"/>
        <v>125660300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393780845</v>
      </c>
      <c r="C27" s="22">
        <v>0</v>
      </c>
      <c r="D27" s="99">
        <v>479397100</v>
      </c>
      <c r="E27" s="100">
        <v>548523700</v>
      </c>
      <c r="F27" s="100">
        <v>4651340</v>
      </c>
      <c r="G27" s="100">
        <v>6068704</v>
      </c>
      <c r="H27" s="100">
        <v>32521958</v>
      </c>
      <c r="I27" s="100">
        <v>43242002</v>
      </c>
      <c r="J27" s="100">
        <v>31436858</v>
      </c>
      <c r="K27" s="100">
        <v>18246361</v>
      </c>
      <c r="L27" s="100">
        <v>28353753</v>
      </c>
      <c r="M27" s="100">
        <v>78036972</v>
      </c>
      <c r="N27" s="100">
        <v>51592322</v>
      </c>
      <c r="O27" s="100">
        <v>11540477</v>
      </c>
      <c r="P27" s="100">
        <v>38343216</v>
      </c>
      <c r="Q27" s="100">
        <v>101476015</v>
      </c>
      <c r="R27" s="100">
        <v>0</v>
      </c>
      <c r="S27" s="100">
        <v>0</v>
      </c>
      <c r="T27" s="100">
        <v>0</v>
      </c>
      <c r="U27" s="100">
        <v>0</v>
      </c>
      <c r="V27" s="100">
        <v>222754989</v>
      </c>
      <c r="W27" s="100">
        <v>411392775</v>
      </c>
      <c r="X27" s="100">
        <v>-188637786</v>
      </c>
      <c r="Y27" s="101">
        <v>-45.85</v>
      </c>
      <c r="Z27" s="102">
        <v>548523700</v>
      </c>
    </row>
    <row r="28" spans="1:26" ht="12.75">
      <c r="A28" s="103" t="s">
        <v>46</v>
      </c>
      <c r="B28" s="19">
        <v>227078701</v>
      </c>
      <c r="C28" s="19">
        <v>0</v>
      </c>
      <c r="D28" s="59">
        <v>145747100</v>
      </c>
      <c r="E28" s="60">
        <v>145909100</v>
      </c>
      <c r="F28" s="60">
        <v>0</v>
      </c>
      <c r="G28" s="60">
        <v>10442325</v>
      </c>
      <c r="H28" s="60">
        <v>1348775</v>
      </c>
      <c r="I28" s="60">
        <v>11791100</v>
      </c>
      <c r="J28" s="60">
        <v>6165885</v>
      </c>
      <c r="K28" s="60">
        <v>3840791</v>
      </c>
      <c r="L28" s="60">
        <v>7340842</v>
      </c>
      <c r="M28" s="60">
        <v>17347518</v>
      </c>
      <c r="N28" s="60">
        <v>10229299</v>
      </c>
      <c r="O28" s="60">
        <v>2593030</v>
      </c>
      <c r="P28" s="60">
        <v>21303815</v>
      </c>
      <c r="Q28" s="60">
        <v>34126144</v>
      </c>
      <c r="R28" s="60">
        <v>0</v>
      </c>
      <c r="S28" s="60">
        <v>0</v>
      </c>
      <c r="T28" s="60">
        <v>0</v>
      </c>
      <c r="U28" s="60">
        <v>0</v>
      </c>
      <c r="V28" s="60">
        <v>63264762</v>
      </c>
      <c r="W28" s="60">
        <v>109431825</v>
      </c>
      <c r="X28" s="60">
        <v>-46167063</v>
      </c>
      <c r="Y28" s="61">
        <v>-42.19</v>
      </c>
      <c r="Z28" s="62">
        <v>145909100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95577811</v>
      </c>
      <c r="C30" s="19">
        <v>0</v>
      </c>
      <c r="D30" s="59">
        <v>200000000</v>
      </c>
      <c r="E30" s="60">
        <v>228398000</v>
      </c>
      <c r="F30" s="60">
        <v>4651340</v>
      </c>
      <c r="G30" s="60">
        <v>-6031095</v>
      </c>
      <c r="H30" s="60">
        <v>9693533</v>
      </c>
      <c r="I30" s="60">
        <v>8313778</v>
      </c>
      <c r="J30" s="60">
        <v>13562343</v>
      </c>
      <c r="K30" s="60">
        <v>-1813327</v>
      </c>
      <c r="L30" s="60">
        <v>15142934</v>
      </c>
      <c r="M30" s="60">
        <v>26891950</v>
      </c>
      <c r="N30" s="60">
        <v>31949986</v>
      </c>
      <c r="O30" s="60">
        <v>6288318</v>
      </c>
      <c r="P30" s="60">
        <v>3663420</v>
      </c>
      <c r="Q30" s="60">
        <v>41901724</v>
      </c>
      <c r="R30" s="60">
        <v>0</v>
      </c>
      <c r="S30" s="60">
        <v>0</v>
      </c>
      <c r="T30" s="60">
        <v>0</v>
      </c>
      <c r="U30" s="60">
        <v>0</v>
      </c>
      <c r="V30" s="60">
        <v>77107452</v>
      </c>
      <c r="W30" s="60">
        <v>171298500</v>
      </c>
      <c r="X30" s="60">
        <v>-94191048</v>
      </c>
      <c r="Y30" s="61">
        <v>-54.99</v>
      </c>
      <c r="Z30" s="62">
        <v>228398000</v>
      </c>
    </row>
    <row r="31" spans="1:26" ht="12.75">
      <c r="A31" s="58" t="s">
        <v>53</v>
      </c>
      <c r="B31" s="19">
        <v>71124333</v>
      </c>
      <c r="C31" s="19">
        <v>0</v>
      </c>
      <c r="D31" s="59">
        <v>133650000</v>
      </c>
      <c r="E31" s="60">
        <v>174216600</v>
      </c>
      <c r="F31" s="60">
        <v>0</v>
      </c>
      <c r="G31" s="60">
        <v>1657474</v>
      </c>
      <c r="H31" s="60">
        <v>21479650</v>
      </c>
      <c r="I31" s="60">
        <v>23137124</v>
      </c>
      <c r="J31" s="60">
        <v>11708630</v>
      </c>
      <c r="K31" s="60">
        <v>16218897</v>
      </c>
      <c r="L31" s="60">
        <v>5869977</v>
      </c>
      <c r="M31" s="60">
        <v>33797504</v>
      </c>
      <c r="N31" s="60">
        <v>9413037</v>
      </c>
      <c r="O31" s="60">
        <v>2659129</v>
      </c>
      <c r="P31" s="60">
        <v>13375981</v>
      </c>
      <c r="Q31" s="60">
        <v>25448147</v>
      </c>
      <c r="R31" s="60">
        <v>0</v>
      </c>
      <c r="S31" s="60">
        <v>0</v>
      </c>
      <c r="T31" s="60">
        <v>0</v>
      </c>
      <c r="U31" s="60">
        <v>0</v>
      </c>
      <c r="V31" s="60">
        <v>82382775</v>
      </c>
      <c r="W31" s="60">
        <v>130662450</v>
      </c>
      <c r="X31" s="60">
        <v>-48279675</v>
      </c>
      <c r="Y31" s="61">
        <v>-36.95</v>
      </c>
      <c r="Z31" s="62">
        <v>174216600</v>
      </c>
    </row>
    <row r="32" spans="1:26" ht="12.75">
      <c r="A32" s="70" t="s">
        <v>54</v>
      </c>
      <c r="B32" s="22">
        <f>SUM(B28:B31)</f>
        <v>393780845</v>
      </c>
      <c r="C32" s="22">
        <f>SUM(C28:C31)</f>
        <v>0</v>
      </c>
      <c r="D32" s="99">
        <f aca="true" t="shared" si="5" ref="D32:Z32">SUM(D28:D31)</f>
        <v>479397100</v>
      </c>
      <c r="E32" s="100">
        <f t="shared" si="5"/>
        <v>548523700</v>
      </c>
      <c r="F32" s="100">
        <f t="shared" si="5"/>
        <v>4651340</v>
      </c>
      <c r="G32" s="100">
        <f t="shared" si="5"/>
        <v>6068704</v>
      </c>
      <c r="H32" s="100">
        <f t="shared" si="5"/>
        <v>32521958</v>
      </c>
      <c r="I32" s="100">
        <f t="shared" si="5"/>
        <v>43242002</v>
      </c>
      <c r="J32" s="100">
        <f t="shared" si="5"/>
        <v>31436858</v>
      </c>
      <c r="K32" s="100">
        <f t="shared" si="5"/>
        <v>18246361</v>
      </c>
      <c r="L32" s="100">
        <f t="shared" si="5"/>
        <v>28353753</v>
      </c>
      <c r="M32" s="100">
        <f t="shared" si="5"/>
        <v>78036972</v>
      </c>
      <c r="N32" s="100">
        <f t="shared" si="5"/>
        <v>51592322</v>
      </c>
      <c r="O32" s="100">
        <f t="shared" si="5"/>
        <v>11540477</v>
      </c>
      <c r="P32" s="100">
        <f t="shared" si="5"/>
        <v>38343216</v>
      </c>
      <c r="Q32" s="100">
        <f t="shared" si="5"/>
        <v>101476015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222754989</v>
      </c>
      <c r="W32" s="100">
        <f t="shared" si="5"/>
        <v>411392775</v>
      </c>
      <c r="X32" s="100">
        <f t="shared" si="5"/>
        <v>-188637786</v>
      </c>
      <c r="Y32" s="101">
        <f>+IF(W32&lt;&gt;0,(X32/W32)*100,0)</f>
        <v>-45.85345136408874</v>
      </c>
      <c r="Z32" s="102">
        <f t="shared" si="5"/>
        <v>548523700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964979933</v>
      </c>
      <c r="C35" s="19">
        <v>0</v>
      </c>
      <c r="D35" s="59">
        <v>862779738</v>
      </c>
      <c r="E35" s="60">
        <v>1082060</v>
      </c>
      <c r="F35" s="60">
        <v>832579614</v>
      </c>
      <c r="G35" s="60">
        <v>802848658</v>
      </c>
      <c r="H35" s="60">
        <v>968304101</v>
      </c>
      <c r="I35" s="60">
        <v>968304101</v>
      </c>
      <c r="J35" s="60">
        <v>972531886</v>
      </c>
      <c r="K35" s="60">
        <v>1120543114</v>
      </c>
      <c r="L35" s="60">
        <v>1334173164</v>
      </c>
      <c r="M35" s="60">
        <v>1334173164</v>
      </c>
      <c r="N35" s="60">
        <v>1323533458</v>
      </c>
      <c r="O35" s="60">
        <v>1387127424</v>
      </c>
      <c r="P35" s="60">
        <v>1380256832</v>
      </c>
      <c r="Q35" s="60">
        <v>1380256832</v>
      </c>
      <c r="R35" s="60">
        <v>0</v>
      </c>
      <c r="S35" s="60">
        <v>0</v>
      </c>
      <c r="T35" s="60">
        <v>0</v>
      </c>
      <c r="U35" s="60">
        <v>0</v>
      </c>
      <c r="V35" s="60">
        <v>1380256832</v>
      </c>
      <c r="W35" s="60">
        <v>811545</v>
      </c>
      <c r="X35" s="60">
        <v>1379445287</v>
      </c>
      <c r="Y35" s="61">
        <v>169977.67</v>
      </c>
      <c r="Z35" s="62">
        <v>1082060</v>
      </c>
    </row>
    <row r="36" spans="1:26" ht="12.75">
      <c r="A36" s="58" t="s">
        <v>57</v>
      </c>
      <c r="B36" s="19">
        <v>4992812045</v>
      </c>
      <c r="C36" s="19">
        <v>0</v>
      </c>
      <c r="D36" s="59">
        <v>5474103806</v>
      </c>
      <c r="E36" s="60">
        <v>5233981</v>
      </c>
      <c r="F36" s="60">
        <v>4976424302</v>
      </c>
      <c r="G36" s="60">
        <v>4961457846</v>
      </c>
      <c r="H36" s="60">
        <v>4972958012</v>
      </c>
      <c r="I36" s="60">
        <v>4972958012</v>
      </c>
      <c r="J36" s="60">
        <v>4983359937</v>
      </c>
      <c r="K36" s="60">
        <v>4980581980</v>
      </c>
      <c r="L36" s="60">
        <v>4987951974</v>
      </c>
      <c r="M36" s="60">
        <v>4987951974</v>
      </c>
      <c r="N36" s="60">
        <v>5018476306</v>
      </c>
      <c r="O36" s="60">
        <v>4972324024</v>
      </c>
      <c r="P36" s="60">
        <v>4985066080</v>
      </c>
      <c r="Q36" s="60">
        <v>4985066080</v>
      </c>
      <c r="R36" s="60">
        <v>0</v>
      </c>
      <c r="S36" s="60">
        <v>0</v>
      </c>
      <c r="T36" s="60">
        <v>0</v>
      </c>
      <c r="U36" s="60">
        <v>0</v>
      </c>
      <c r="V36" s="60">
        <v>4985066080</v>
      </c>
      <c r="W36" s="60">
        <v>3925486</v>
      </c>
      <c r="X36" s="60">
        <v>4981140594</v>
      </c>
      <c r="Y36" s="61">
        <v>126892.33</v>
      </c>
      <c r="Z36" s="62">
        <v>5233981</v>
      </c>
    </row>
    <row r="37" spans="1:26" ht="12.75">
      <c r="A37" s="58" t="s">
        <v>58</v>
      </c>
      <c r="B37" s="19">
        <v>718432268</v>
      </c>
      <c r="C37" s="19">
        <v>0</v>
      </c>
      <c r="D37" s="59">
        <v>589310458</v>
      </c>
      <c r="E37" s="60">
        <v>589827</v>
      </c>
      <c r="F37" s="60">
        <v>149512728</v>
      </c>
      <c r="G37" s="60">
        <v>296301763</v>
      </c>
      <c r="H37" s="60">
        <v>395130940</v>
      </c>
      <c r="I37" s="60">
        <v>395130940</v>
      </c>
      <c r="J37" s="60">
        <v>282078813</v>
      </c>
      <c r="K37" s="60">
        <v>453868185</v>
      </c>
      <c r="L37" s="60">
        <v>766570583</v>
      </c>
      <c r="M37" s="60">
        <v>766570583</v>
      </c>
      <c r="N37" s="60">
        <v>559154882</v>
      </c>
      <c r="O37" s="60">
        <v>589497701</v>
      </c>
      <c r="P37" s="60">
        <v>590378114</v>
      </c>
      <c r="Q37" s="60">
        <v>590378114</v>
      </c>
      <c r="R37" s="60">
        <v>0</v>
      </c>
      <c r="S37" s="60">
        <v>0</v>
      </c>
      <c r="T37" s="60">
        <v>0</v>
      </c>
      <c r="U37" s="60">
        <v>0</v>
      </c>
      <c r="V37" s="60">
        <v>590378114</v>
      </c>
      <c r="W37" s="60">
        <v>442370</v>
      </c>
      <c r="X37" s="60">
        <v>589935744</v>
      </c>
      <c r="Y37" s="61">
        <v>133357.99</v>
      </c>
      <c r="Z37" s="62">
        <v>589827</v>
      </c>
    </row>
    <row r="38" spans="1:26" ht="12.75">
      <c r="A38" s="58" t="s">
        <v>59</v>
      </c>
      <c r="B38" s="19">
        <v>689374498</v>
      </c>
      <c r="C38" s="19">
        <v>0</v>
      </c>
      <c r="D38" s="59">
        <v>834143375</v>
      </c>
      <c r="E38" s="60">
        <v>841062</v>
      </c>
      <c r="F38" s="60">
        <v>811720647</v>
      </c>
      <c r="G38" s="60">
        <v>811532290</v>
      </c>
      <c r="H38" s="60">
        <v>808673847</v>
      </c>
      <c r="I38" s="60">
        <v>808673847</v>
      </c>
      <c r="J38" s="60">
        <v>994173848</v>
      </c>
      <c r="K38" s="60">
        <v>994173848</v>
      </c>
      <c r="L38" s="60">
        <v>911673883</v>
      </c>
      <c r="M38" s="60">
        <v>911673883</v>
      </c>
      <c r="N38" s="60">
        <v>1111673883</v>
      </c>
      <c r="O38" s="60">
        <v>1111673883</v>
      </c>
      <c r="P38" s="60">
        <v>1111673883</v>
      </c>
      <c r="Q38" s="60">
        <v>1111673883</v>
      </c>
      <c r="R38" s="60">
        <v>0</v>
      </c>
      <c r="S38" s="60">
        <v>0</v>
      </c>
      <c r="T38" s="60">
        <v>0</v>
      </c>
      <c r="U38" s="60">
        <v>0</v>
      </c>
      <c r="V38" s="60">
        <v>1111673883</v>
      </c>
      <c r="W38" s="60">
        <v>630797</v>
      </c>
      <c r="X38" s="60">
        <v>1111043086</v>
      </c>
      <c r="Y38" s="61">
        <v>176133.22</v>
      </c>
      <c r="Z38" s="62">
        <v>841062</v>
      </c>
    </row>
    <row r="39" spans="1:26" ht="12.75">
      <c r="A39" s="58" t="s">
        <v>60</v>
      </c>
      <c r="B39" s="19">
        <v>4549985212</v>
      </c>
      <c r="C39" s="19">
        <v>0</v>
      </c>
      <c r="D39" s="59">
        <v>4913429711</v>
      </c>
      <c r="E39" s="60">
        <v>4885152</v>
      </c>
      <c r="F39" s="60">
        <v>4847770541</v>
      </c>
      <c r="G39" s="60">
        <v>4656472451</v>
      </c>
      <c r="H39" s="60">
        <v>4737457326</v>
      </c>
      <c r="I39" s="60">
        <v>4737457326</v>
      </c>
      <c r="J39" s="60">
        <v>4679639162</v>
      </c>
      <c r="K39" s="60">
        <v>4653083061</v>
      </c>
      <c r="L39" s="60">
        <v>4643880672</v>
      </c>
      <c r="M39" s="60">
        <v>4643880672</v>
      </c>
      <c r="N39" s="60">
        <v>4671180999</v>
      </c>
      <c r="O39" s="60">
        <v>4658279864</v>
      </c>
      <c r="P39" s="60">
        <v>4663270915</v>
      </c>
      <c r="Q39" s="60">
        <v>4663270915</v>
      </c>
      <c r="R39" s="60">
        <v>0</v>
      </c>
      <c r="S39" s="60">
        <v>0</v>
      </c>
      <c r="T39" s="60">
        <v>0</v>
      </c>
      <c r="U39" s="60">
        <v>0</v>
      </c>
      <c r="V39" s="60">
        <v>4663270915</v>
      </c>
      <c r="W39" s="60">
        <v>3663864</v>
      </c>
      <c r="X39" s="60">
        <v>4659607051</v>
      </c>
      <c r="Y39" s="61">
        <v>127177.4</v>
      </c>
      <c r="Z39" s="62">
        <v>4885152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435791185</v>
      </c>
      <c r="C42" s="19">
        <v>0</v>
      </c>
      <c r="D42" s="59">
        <v>346461882</v>
      </c>
      <c r="E42" s="60">
        <v>398818050</v>
      </c>
      <c r="F42" s="60">
        <v>27368038</v>
      </c>
      <c r="G42" s="60">
        <v>67614612</v>
      </c>
      <c r="H42" s="60">
        <v>49528918</v>
      </c>
      <c r="I42" s="60">
        <v>144511568</v>
      </c>
      <c r="J42" s="60">
        <v>57310414</v>
      </c>
      <c r="K42" s="60">
        <v>33156965</v>
      </c>
      <c r="L42" s="60">
        <v>87949349</v>
      </c>
      <c r="M42" s="60">
        <v>178416728</v>
      </c>
      <c r="N42" s="60">
        <v>3306999</v>
      </c>
      <c r="O42" s="60">
        <v>90588172</v>
      </c>
      <c r="P42" s="60">
        <v>114083082</v>
      </c>
      <c r="Q42" s="60">
        <v>207978253</v>
      </c>
      <c r="R42" s="60">
        <v>0</v>
      </c>
      <c r="S42" s="60">
        <v>0</v>
      </c>
      <c r="T42" s="60">
        <v>0</v>
      </c>
      <c r="U42" s="60">
        <v>0</v>
      </c>
      <c r="V42" s="60">
        <v>530906549</v>
      </c>
      <c r="W42" s="60">
        <v>420560832</v>
      </c>
      <c r="X42" s="60">
        <v>110345717</v>
      </c>
      <c r="Y42" s="61">
        <v>26.24</v>
      </c>
      <c r="Z42" s="62">
        <v>398818050</v>
      </c>
    </row>
    <row r="43" spans="1:26" ht="12.75">
      <c r="A43" s="58" t="s">
        <v>63</v>
      </c>
      <c r="B43" s="19">
        <v>-309768004</v>
      </c>
      <c r="C43" s="19">
        <v>0</v>
      </c>
      <c r="D43" s="59">
        <v>-471295499</v>
      </c>
      <c r="E43" s="60">
        <v>-466155145</v>
      </c>
      <c r="F43" s="60">
        <v>-84554588</v>
      </c>
      <c r="G43" s="60">
        <v>-7496372</v>
      </c>
      <c r="H43" s="60">
        <v>-45308716</v>
      </c>
      <c r="I43" s="60">
        <v>-137359676</v>
      </c>
      <c r="J43" s="60">
        <v>-29995014</v>
      </c>
      <c r="K43" s="60">
        <v>-16558800</v>
      </c>
      <c r="L43" s="60">
        <v>-36956497</v>
      </c>
      <c r="M43" s="60">
        <v>-83510311</v>
      </c>
      <c r="N43" s="60">
        <v>-31048167</v>
      </c>
      <c r="O43" s="60">
        <v>-37361671</v>
      </c>
      <c r="P43" s="60">
        <v>-36757216</v>
      </c>
      <c r="Q43" s="60">
        <v>-105167054</v>
      </c>
      <c r="R43" s="60">
        <v>0</v>
      </c>
      <c r="S43" s="60">
        <v>0</v>
      </c>
      <c r="T43" s="60">
        <v>0</v>
      </c>
      <c r="U43" s="60">
        <v>0</v>
      </c>
      <c r="V43" s="60">
        <v>-326037041</v>
      </c>
      <c r="W43" s="60">
        <v>-343414767</v>
      </c>
      <c r="X43" s="60">
        <v>17377726</v>
      </c>
      <c r="Y43" s="61">
        <v>-5.06</v>
      </c>
      <c r="Z43" s="62">
        <v>-466155145</v>
      </c>
    </row>
    <row r="44" spans="1:26" ht="12.75">
      <c r="A44" s="58" t="s">
        <v>64</v>
      </c>
      <c r="B44" s="19">
        <v>-85254411</v>
      </c>
      <c r="C44" s="19">
        <v>0</v>
      </c>
      <c r="D44" s="59">
        <v>243528688</v>
      </c>
      <c r="E44" s="60">
        <v>226957838</v>
      </c>
      <c r="F44" s="60">
        <v>532550</v>
      </c>
      <c r="G44" s="60">
        <v>283760</v>
      </c>
      <c r="H44" s="60">
        <v>182914798</v>
      </c>
      <c r="I44" s="60">
        <v>183731108</v>
      </c>
      <c r="J44" s="60">
        <v>454600</v>
      </c>
      <c r="K44" s="60">
        <v>253835</v>
      </c>
      <c r="L44" s="60">
        <v>141706148</v>
      </c>
      <c r="M44" s="60">
        <v>142414583</v>
      </c>
      <c r="N44" s="60">
        <v>-20190832</v>
      </c>
      <c r="O44" s="60">
        <v>451499</v>
      </c>
      <c r="P44" s="60">
        <v>2321134</v>
      </c>
      <c r="Q44" s="60">
        <v>-17418199</v>
      </c>
      <c r="R44" s="60">
        <v>0</v>
      </c>
      <c r="S44" s="60">
        <v>0</v>
      </c>
      <c r="T44" s="60">
        <v>0</v>
      </c>
      <c r="U44" s="60">
        <v>0</v>
      </c>
      <c r="V44" s="60">
        <v>308727492</v>
      </c>
      <c r="W44" s="60">
        <v>299566862</v>
      </c>
      <c r="X44" s="60">
        <v>9160630</v>
      </c>
      <c r="Y44" s="61">
        <v>3.06</v>
      </c>
      <c r="Z44" s="62">
        <v>226957838</v>
      </c>
    </row>
    <row r="45" spans="1:26" ht="12.75">
      <c r="A45" s="70" t="s">
        <v>65</v>
      </c>
      <c r="B45" s="22">
        <v>462406308</v>
      </c>
      <c r="C45" s="22">
        <v>0</v>
      </c>
      <c r="D45" s="99">
        <v>465224071</v>
      </c>
      <c r="E45" s="100">
        <v>592177743</v>
      </c>
      <c r="F45" s="100">
        <v>375903000</v>
      </c>
      <c r="G45" s="100">
        <v>436305000</v>
      </c>
      <c r="H45" s="100">
        <v>623440000</v>
      </c>
      <c r="I45" s="100">
        <v>623440000</v>
      </c>
      <c r="J45" s="100">
        <v>651210000</v>
      </c>
      <c r="K45" s="100">
        <v>668062000</v>
      </c>
      <c r="L45" s="100">
        <v>860761000</v>
      </c>
      <c r="M45" s="100">
        <v>860761000</v>
      </c>
      <c r="N45" s="100">
        <v>812829000</v>
      </c>
      <c r="O45" s="100">
        <v>866507000</v>
      </c>
      <c r="P45" s="100">
        <v>946154000</v>
      </c>
      <c r="Q45" s="100">
        <v>946154000</v>
      </c>
      <c r="R45" s="100">
        <v>0</v>
      </c>
      <c r="S45" s="100">
        <v>0</v>
      </c>
      <c r="T45" s="100">
        <v>0</v>
      </c>
      <c r="U45" s="100">
        <v>0</v>
      </c>
      <c r="V45" s="100">
        <v>946154000</v>
      </c>
      <c r="W45" s="100">
        <v>809269927</v>
      </c>
      <c r="X45" s="100">
        <v>136884073</v>
      </c>
      <c r="Y45" s="101">
        <v>16.91</v>
      </c>
      <c r="Z45" s="102">
        <v>592177743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297449596</v>
      </c>
      <c r="C49" s="52">
        <v>0</v>
      </c>
      <c r="D49" s="129">
        <v>10229619</v>
      </c>
      <c r="E49" s="54">
        <v>5828415</v>
      </c>
      <c r="F49" s="54">
        <v>0</v>
      </c>
      <c r="G49" s="54">
        <v>0</v>
      </c>
      <c r="H49" s="54">
        <v>0</v>
      </c>
      <c r="I49" s="54">
        <v>6860444</v>
      </c>
      <c r="J49" s="54">
        <v>0</v>
      </c>
      <c r="K49" s="54">
        <v>0</v>
      </c>
      <c r="L49" s="54">
        <v>0</v>
      </c>
      <c r="M49" s="54">
        <v>4359743</v>
      </c>
      <c r="N49" s="54">
        <v>0</v>
      </c>
      <c r="O49" s="54">
        <v>0</v>
      </c>
      <c r="P49" s="54">
        <v>0</v>
      </c>
      <c r="Q49" s="54">
        <v>4966120</v>
      </c>
      <c r="R49" s="54">
        <v>0</v>
      </c>
      <c r="S49" s="54">
        <v>0</v>
      </c>
      <c r="T49" s="54">
        <v>0</v>
      </c>
      <c r="U49" s="54">
        <v>0</v>
      </c>
      <c r="V49" s="54">
        <v>35789402</v>
      </c>
      <c r="W49" s="54">
        <v>90560922</v>
      </c>
      <c r="X49" s="54">
        <v>456044261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421234200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421234200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93.36802722560559</v>
      </c>
      <c r="E58" s="7">
        <f t="shared" si="6"/>
        <v>93.68666570425701</v>
      </c>
      <c r="F58" s="7">
        <f t="shared" si="6"/>
        <v>76.2730242334752</v>
      </c>
      <c r="G58" s="7">
        <f t="shared" si="6"/>
        <v>86.33656873095795</v>
      </c>
      <c r="H58" s="7">
        <f t="shared" si="6"/>
        <v>108.59282548584022</v>
      </c>
      <c r="I58" s="7">
        <f t="shared" si="6"/>
        <v>89.20820843489888</v>
      </c>
      <c r="J58" s="7">
        <f t="shared" si="6"/>
        <v>90.54212277746038</v>
      </c>
      <c r="K58" s="7">
        <f t="shared" si="6"/>
        <v>100.43641803192251</v>
      </c>
      <c r="L58" s="7">
        <f t="shared" si="6"/>
        <v>94.99386642449986</v>
      </c>
      <c r="M58" s="7">
        <f t="shared" si="6"/>
        <v>95.12726824809577</v>
      </c>
      <c r="N58" s="7">
        <f t="shared" si="6"/>
        <v>87.73793270649729</v>
      </c>
      <c r="O58" s="7">
        <f t="shared" si="6"/>
        <v>136.46261230311902</v>
      </c>
      <c r="P58" s="7">
        <f t="shared" si="6"/>
        <v>91.40689179484839</v>
      </c>
      <c r="Q58" s="7">
        <f t="shared" si="6"/>
        <v>104.55594658812191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96.26080152302887</v>
      </c>
      <c r="W58" s="7">
        <f t="shared" si="6"/>
        <v>101.1303851349201</v>
      </c>
      <c r="X58" s="7">
        <f t="shared" si="6"/>
        <v>0</v>
      </c>
      <c r="Y58" s="7">
        <f t="shared" si="6"/>
        <v>0</v>
      </c>
      <c r="Z58" s="8">
        <f t="shared" si="6"/>
        <v>93.68666570425701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95.91740189983588</v>
      </c>
      <c r="E59" s="10">
        <f t="shared" si="7"/>
        <v>95.86392114765297</v>
      </c>
      <c r="F59" s="10">
        <f t="shared" si="7"/>
        <v>82.21408521920553</v>
      </c>
      <c r="G59" s="10">
        <f t="shared" si="7"/>
        <v>91.13788263138044</v>
      </c>
      <c r="H59" s="10">
        <f t="shared" si="7"/>
        <v>91.50145063201775</v>
      </c>
      <c r="I59" s="10">
        <f t="shared" si="7"/>
        <v>88.05350790923954</v>
      </c>
      <c r="J59" s="10">
        <f t="shared" si="7"/>
        <v>92.06919870794384</v>
      </c>
      <c r="K59" s="10">
        <f t="shared" si="7"/>
        <v>91.32123971537735</v>
      </c>
      <c r="L59" s="10">
        <f t="shared" si="7"/>
        <v>91.08579272904413</v>
      </c>
      <c r="M59" s="10">
        <f t="shared" si="7"/>
        <v>91.4839614458113</v>
      </c>
      <c r="N59" s="10">
        <f t="shared" si="7"/>
        <v>91.79585512304811</v>
      </c>
      <c r="O59" s="10">
        <f t="shared" si="7"/>
        <v>105.82139853669639</v>
      </c>
      <c r="P59" s="10">
        <f t="shared" si="7"/>
        <v>91.6702126128669</v>
      </c>
      <c r="Q59" s="10">
        <f t="shared" si="7"/>
        <v>96.40329581527273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91.94444386279528</v>
      </c>
      <c r="W59" s="10">
        <f t="shared" si="7"/>
        <v>95.38359614014759</v>
      </c>
      <c r="X59" s="10">
        <f t="shared" si="7"/>
        <v>0</v>
      </c>
      <c r="Y59" s="10">
        <f t="shared" si="7"/>
        <v>0</v>
      </c>
      <c r="Z59" s="11">
        <f t="shared" si="7"/>
        <v>95.86392114765297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92.81296361655174</v>
      </c>
      <c r="E60" s="13">
        <f t="shared" si="7"/>
        <v>93.24352278932163</v>
      </c>
      <c r="F60" s="13">
        <f t="shared" si="7"/>
        <v>75.17975609809223</v>
      </c>
      <c r="G60" s="13">
        <f t="shared" si="7"/>
        <v>85.53959207802323</v>
      </c>
      <c r="H60" s="13">
        <f t="shared" si="7"/>
        <v>111.96598457663805</v>
      </c>
      <c r="I60" s="13">
        <f t="shared" si="7"/>
        <v>89.38112905606012</v>
      </c>
      <c r="J60" s="13">
        <f t="shared" si="7"/>
        <v>90.09928419957663</v>
      </c>
      <c r="K60" s="13">
        <f t="shared" si="7"/>
        <v>102.28233913853839</v>
      </c>
      <c r="L60" s="13">
        <f t="shared" si="7"/>
        <v>95.5234019982076</v>
      </c>
      <c r="M60" s="13">
        <f t="shared" si="7"/>
        <v>95.67400896897831</v>
      </c>
      <c r="N60" s="13">
        <f t="shared" si="7"/>
        <v>86.83013306738778</v>
      </c>
      <c r="O60" s="13">
        <f t="shared" si="7"/>
        <v>142.18408379071113</v>
      </c>
      <c r="P60" s="13">
        <f t="shared" si="7"/>
        <v>91.19845646444915</v>
      </c>
      <c r="Q60" s="13">
        <f t="shared" si="7"/>
        <v>105.88719724364475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96.94987560537126</v>
      </c>
      <c r="W60" s="13">
        <f t="shared" si="7"/>
        <v>102.29327004807158</v>
      </c>
      <c r="X60" s="13">
        <f t="shared" si="7"/>
        <v>0</v>
      </c>
      <c r="Y60" s="13">
        <f t="shared" si="7"/>
        <v>0</v>
      </c>
      <c r="Z60" s="14">
        <f t="shared" si="7"/>
        <v>93.24352278932163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92.837985843045</v>
      </c>
      <c r="E61" s="13">
        <f t="shared" si="7"/>
        <v>93.30550641397538</v>
      </c>
      <c r="F61" s="13">
        <f t="shared" si="7"/>
        <v>71.14624826459396</v>
      </c>
      <c r="G61" s="13">
        <f t="shared" si="7"/>
        <v>86.18166534510958</v>
      </c>
      <c r="H61" s="13">
        <f t="shared" si="7"/>
        <v>116.65617563112774</v>
      </c>
      <c r="I61" s="13">
        <f t="shared" si="7"/>
        <v>88.72738282118668</v>
      </c>
      <c r="J61" s="13">
        <f t="shared" si="7"/>
        <v>90.24405639990019</v>
      </c>
      <c r="K61" s="13">
        <f t="shared" si="7"/>
        <v>104.6788241738696</v>
      </c>
      <c r="L61" s="13">
        <f t="shared" si="7"/>
        <v>95.24885107668804</v>
      </c>
      <c r="M61" s="13">
        <f t="shared" si="7"/>
        <v>96.34262299784163</v>
      </c>
      <c r="N61" s="13">
        <f t="shared" si="7"/>
        <v>85.04182373564967</v>
      </c>
      <c r="O61" s="13">
        <f t="shared" si="7"/>
        <v>157.77464591307603</v>
      </c>
      <c r="P61" s="13">
        <f t="shared" si="7"/>
        <v>89.93756614124162</v>
      </c>
      <c r="Q61" s="13">
        <f t="shared" si="7"/>
        <v>109.45550412540956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97.9868307842206</v>
      </c>
      <c r="W61" s="13">
        <f t="shared" si="7"/>
        <v>102.21344571585522</v>
      </c>
      <c r="X61" s="13">
        <f t="shared" si="7"/>
        <v>0</v>
      </c>
      <c r="Y61" s="13">
        <f t="shared" si="7"/>
        <v>0</v>
      </c>
      <c r="Z61" s="14">
        <f t="shared" si="7"/>
        <v>93.30550641397538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92.63753690870745</v>
      </c>
      <c r="E62" s="13">
        <f t="shared" si="7"/>
        <v>93.19383698137862</v>
      </c>
      <c r="F62" s="13">
        <f t="shared" si="7"/>
        <v>92.30403924631716</v>
      </c>
      <c r="G62" s="13">
        <f t="shared" si="7"/>
        <v>76.99220727057052</v>
      </c>
      <c r="H62" s="13">
        <f t="shared" si="7"/>
        <v>97.1986667512036</v>
      </c>
      <c r="I62" s="13">
        <f t="shared" si="7"/>
        <v>88.22138682327905</v>
      </c>
      <c r="J62" s="13">
        <f t="shared" si="7"/>
        <v>86.15669189722736</v>
      </c>
      <c r="K62" s="13">
        <f t="shared" si="7"/>
        <v>92.89626204030598</v>
      </c>
      <c r="L62" s="13">
        <f t="shared" si="7"/>
        <v>94.99974404973143</v>
      </c>
      <c r="M62" s="13">
        <f t="shared" si="7"/>
        <v>91.06804173334262</v>
      </c>
      <c r="N62" s="13">
        <f t="shared" si="7"/>
        <v>90.11164945855363</v>
      </c>
      <c r="O62" s="13">
        <f t="shared" si="7"/>
        <v>95.13932887156588</v>
      </c>
      <c r="P62" s="13">
        <f t="shared" si="7"/>
        <v>93.25987170397725</v>
      </c>
      <c r="Q62" s="13">
        <f t="shared" si="7"/>
        <v>92.77956134228046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90.8482113022706</v>
      </c>
      <c r="W62" s="13">
        <f t="shared" si="7"/>
        <v>107.37696031871606</v>
      </c>
      <c r="X62" s="13">
        <f t="shared" si="7"/>
        <v>0</v>
      </c>
      <c r="Y62" s="13">
        <f t="shared" si="7"/>
        <v>0</v>
      </c>
      <c r="Z62" s="14">
        <f t="shared" si="7"/>
        <v>93.19383698137862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92.46797512093987</v>
      </c>
      <c r="E63" s="13">
        <f t="shared" si="7"/>
        <v>92.55026605719644</v>
      </c>
      <c r="F63" s="13">
        <f t="shared" si="7"/>
        <v>109.59699245977875</v>
      </c>
      <c r="G63" s="13">
        <f t="shared" si="7"/>
        <v>95.74366508150185</v>
      </c>
      <c r="H63" s="13">
        <f t="shared" si="7"/>
        <v>99.88307840379794</v>
      </c>
      <c r="I63" s="13">
        <f t="shared" si="7"/>
        <v>101.39527041307433</v>
      </c>
      <c r="J63" s="13">
        <f t="shared" si="7"/>
        <v>98.25513841488674</v>
      </c>
      <c r="K63" s="13">
        <f t="shared" si="7"/>
        <v>107.55977092974378</v>
      </c>
      <c r="L63" s="13">
        <f t="shared" si="7"/>
        <v>100.06852910641213</v>
      </c>
      <c r="M63" s="13">
        <f t="shared" si="7"/>
        <v>101.67276882122758</v>
      </c>
      <c r="N63" s="13">
        <f t="shared" si="7"/>
        <v>100.46480017022097</v>
      </c>
      <c r="O63" s="13">
        <f t="shared" si="7"/>
        <v>99.97617178667764</v>
      </c>
      <c r="P63" s="13">
        <f t="shared" si="7"/>
        <v>100.75908504243942</v>
      </c>
      <c r="Q63" s="13">
        <f t="shared" si="7"/>
        <v>100.3936286753887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101.1389888856439</v>
      </c>
      <c r="W63" s="13">
        <f t="shared" si="7"/>
        <v>93.2394578822084</v>
      </c>
      <c r="X63" s="13">
        <f t="shared" si="7"/>
        <v>0</v>
      </c>
      <c r="Y63" s="13">
        <f t="shared" si="7"/>
        <v>0</v>
      </c>
      <c r="Z63" s="14">
        <f t="shared" si="7"/>
        <v>92.55026605719644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93.38855533652493</v>
      </c>
      <c r="E64" s="13">
        <f t="shared" si="7"/>
        <v>92.94001810080758</v>
      </c>
      <c r="F64" s="13">
        <f t="shared" si="7"/>
        <v>94.11781307725127</v>
      </c>
      <c r="G64" s="13">
        <f t="shared" si="7"/>
        <v>95.9276521968567</v>
      </c>
      <c r="H64" s="13">
        <f t="shared" si="7"/>
        <v>97.77997037546432</v>
      </c>
      <c r="I64" s="13">
        <f t="shared" si="7"/>
        <v>95.91750377177164</v>
      </c>
      <c r="J64" s="13">
        <f t="shared" si="7"/>
        <v>97.68252411718314</v>
      </c>
      <c r="K64" s="13">
        <f t="shared" si="7"/>
        <v>96.6884543958629</v>
      </c>
      <c r="L64" s="13">
        <f t="shared" si="7"/>
        <v>97.67830027953482</v>
      </c>
      <c r="M64" s="13">
        <f t="shared" si="7"/>
        <v>97.35228011930396</v>
      </c>
      <c r="N64" s="13">
        <f t="shared" si="7"/>
        <v>97.489647093641</v>
      </c>
      <c r="O64" s="13">
        <f t="shared" si="7"/>
        <v>97.47429830293834</v>
      </c>
      <c r="P64" s="13">
        <f t="shared" si="7"/>
        <v>97.62344803095743</v>
      </c>
      <c r="Q64" s="13">
        <f t="shared" si="7"/>
        <v>97.52915773339313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96.93312603515773</v>
      </c>
      <c r="W64" s="13">
        <f t="shared" si="7"/>
        <v>95.95656787514697</v>
      </c>
      <c r="X64" s="13">
        <f t="shared" si="7"/>
        <v>0</v>
      </c>
      <c r="Y64" s="13">
        <f t="shared" si="7"/>
        <v>0</v>
      </c>
      <c r="Z64" s="14">
        <f t="shared" si="7"/>
        <v>92.94001810080758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5595.00756429652</v>
      </c>
      <c r="I66" s="16">
        <f t="shared" si="7"/>
        <v>2620.902255639098</v>
      </c>
      <c r="J66" s="16">
        <f t="shared" si="7"/>
        <v>7073.924731182795</v>
      </c>
      <c r="K66" s="16">
        <f t="shared" si="7"/>
        <v>7087.55532413434</v>
      </c>
      <c r="L66" s="16">
        <f t="shared" si="7"/>
        <v>10394.621316986355</v>
      </c>
      <c r="M66" s="16">
        <f t="shared" si="7"/>
        <v>8408.931684894596</v>
      </c>
      <c r="N66" s="16">
        <f t="shared" si="7"/>
        <v>5858.562263530186</v>
      </c>
      <c r="O66" s="16">
        <f t="shared" si="7"/>
        <v>7935.269601458714</v>
      </c>
      <c r="P66" s="16">
        <f t="shared" si="7"/>
        <v>-16319.03409090909</v>
      </c>
      <c r="Q66" s="16">
        <f t="shared" si="7"/>
        <v>11620.397156165727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7598.681214098772</v>
      </c>
      <c r="W66" s="16">
        <f t="shared" si="7"/>
        <v>1718.890088936891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2084200796</v>
      </c>
      <c r="C67" s="24"/>
      <c r="D67" s="25">
        <v>2250440300</v>
      </c>
      <c r="E67" s="26">
        <v>2424470000</v>
      </c>
      <c r="F67" s="26">
        <v>237002244</v>
      </c>
      <c r="G67" s="26">
        <v>232201856</v>
      </c>
      <c r="H67" s="26">
        <v>192547923</v>
      </c>
      <c r="I67" s="26">
        <v>661752023</v>
      </c>
      <c r="J67" s="26">
        <v>204664911</v>
      </c>
      <c r="K67" s="26">
        <v>181599050</v>
      </c>
      <c r="L67" s="26">
        <v>192787225</v>
      </c>
      <c r="M67" s="26">
        <v>579051186</v>
      </c>
      <c r="N67" s="26">
        <v>222593347</v>
      </c>
      <c r="O67" s="26">
        <v>205415488</v>
      </c>
      <c r="P67" s="26">
        <v>213745045</v>
      </c>
      <c r="Q67" s="26">
        <v>641753880</v>
      </c>
      <c r="R67" s="26"/>
      <c r="S67" s="26"/>
      <c r="T67" s="26"/>
      <c r="U67" s="26"/>
      <c r="V67" s="26">
        <v>1882557089</v>
      </c>
      <c r="W67" s="26">
        <v>1687830228</v>
      </c>
      <c r="X67" s="26"/>
      <c r="Y67" s="25"/>
      <c r="Z67" s="27">
        <v>2424470000</v>
      </c>
    </row>
    <row r="68" spans="1:26" ht="12.75" hidden="1">
      <c r="A68" s="37" t="s">
        <v>31</v>
      </c>
      <c r="B68" s="19">
        <v>373295053</v>
      </c>
      <c r="C68" s="19"/>
      <c r="D68" s="20">
        <v>402140000</v>
      </c>
      <c r="E68" s="21">
        <v>409880000</v>
      </c>
      <c r="F68" s="21">
        <v>36824915</v>
      </c>
      <c r="G68" s="21">
        <v>33051458</v>
      </c>
      <c r="H68" s="21">
        <v>32800186</v>
      </c>
      <c r="I68" s="21">
        <v>102676559</v>
      </c>
      <c r="J68" s="21">
        <v>32820555</v>
      </c>
      <c r="K68" s="21">
        <v>33030259</v>
      </c>
      <c r="L68" s="21">
        <v>34741732</v>
      </c>
      <c r="M68" s="21">
        <v>100592546</v>
      </c>
      <c r="N68" s="21">
        <v>33627295</v>
      </c>
      <c r="O68" s="21">
        <v>33143771</v>
      </c>
      <c r="P68" s="21">
        <v>33216334</v>
      </c>
      <c r="Q68" s="21">
        <v>99987400</v>
      </c>
      <c r="R68" s="21"/>
      <c r="S68" s="21"/>
      <c r="T68" s="21"/>
      <c r="U68" s="21"/>
      <c r="V68" s="21">
        <v>303256505</v>
      </c>
      <c r="W68" s="21">
        <v>301605003</v>
      </c>
      <c r="X68" s="21"/>
      <c r="Y68" s="20"/>
      <c r="Z68" s="23">
        <v>409880000</v>
      </c>
    </row>
    <row r="69" spans="1:26" ht="12.75" hidden="1">
      <c r="A69" s="38" t="s">
        <v>32</v>
      </c>
      <c r="B69" s="19">
        <v>1710851770</v>
      </c>
      <c r="C69" s="19"/>
      <c r="D69" s="20">
        <v>1848200300</v>
      </c>
      <c r="E69" s="21">
        <v>2014540000</v>
      </c>
      <c r="F69" s="21">
        <v>200174572</v>
      </c>
      <c r="G69" s="21">
        <v>199148476</v>
      </c>
      <c r="H69" s="21">
        <v>159743771</v>
      </c>
      <c r="I69" s="21">
        <v>559066819</v>
      </c>
      <c r="J69" s="21">
        <v>171840636</v>
      </c>
      <c r="K69" s="21">
        <v>148564950</v>
      </c>
      <c r="L69" s="21">
        <v>158040436</v>
      </c>
      <c r="M69" s="21">
        <v>478446022</v>
      </c>
      <c r="N69" s="21">
        <v>188959973</v>
      </c>
      <c r="O69" s="21">
        <v>172267878</v>
      </c>
      <c r="P69" s="21">
        <v>180530471</v>
      </c>
      <c r="Q69" s="21">
        <v>541758322</v>
      </c>
      <c r="R69" s="21"/>
      <c r="S69" s="21"/>
      <c r="T69" s="21"/>
      <c r="U69" s="21"/>
      <c r="V69" s="21">
        <v>1579271163</v>
      </c>
      <c r="W69" s="21">
        <v>1386150228</v>
      </c>
      <c r="X69" s="21"/>
      <c r="Y69" s="20"/>
      <c r="Z69" s="23">
        <v>2014540000</v>
      </c>
    </row>
    <row r="70" spans="1:26" ht="12.75" hidden="1">
      <c r="A70" s="39" t="s">
        <v>103</v>
      </c>
      <c r="B70" s="19">
        <v>1332585702</v>
      </c>
      <c r="C70" s="19"/>
      <c r="D70" s="20">
        <v>1424840300</v>
      </c>
      <c r="E70" s="21">
        <v>1551300000</v>
      </c>
      <c r="F70" s="21">
        <v>167952769</v>
      </c>
      <c r="G70" s="21">
        <v>157444327</v>
      </c>
      <c r="H70" s="21">
        <v>120077120</v>
      </c>
      <c r="I70" s="21">
        <v>445474216</v>
      </c>
      <c r="J70" s="21">
        <v>127463488</v>
      </c>
      <c r="K70" s="21">
        <v>108806461</v>
      </c>
      <c r="L70" s="21">
        <v>118569489</v>
      </c>
      <c r="M70" s="21">
        <v>354839438</v>
      </c>
      <c r="N70" s="21">
        <v>144644779</v>
      </c>
      <c r="O70" s="21">
        <v>128556710</v>
      </c>
      <c r="P70" s="21">
        <v>137332053</v>
      </c>
      <c r="Q70" s="21">
        <v>410533542</v>
      </c>
      <c r="R70" s="21"/>
      <c r="S70" s="21"/>
      <c r="T70" s="21"/>
      <c r="U70" s="21"/>
      <c r="V70" s="21">
        <v>1210847196</v>
      </c>
      <c r="W70" s="21">
        <v>1068630228</v>
      </c>
      <c r="X70" s="21"/>
      <c r="Y70" s="20"/>
      <c r="Z70" s="23">
        <v>1551300000</v>
      </c>
    </row>
    <row r="71" spans="1:26" ht="12.75" hidden="1">
      <c r="A71" s="39" t="s">
        <v>104</v>
      </c>
      <c r="B71" s="19">
        <v>227603475</v>
      </c>
      <c r="C71" s="19"/>
      <c r="D71" s="20">
        <v>265520000</v>
      </c>
      <c r="E71" s="21">
        <v>306100000</v>
      </c>
      <c r="F71" s="21">
        <v>19246239</v>
      </c>
      <c r="G71" s="21">
        <v>28143156</v>
      </c>
      <c r="H71" s="21">
        <v>26449977</v>
      </c>
      <c r="I71" s="21">
        <v>73839372</v>
      </c>
      <c r="J71" s="21">
        <v>31150979</v>
      </c>
      <c r="K71" s="21">
        <v>27599174</v>
      </c>
      <c r="L71" s="21">
        <v>26079285</v>
      </c>
      <c r="M71" s="21">
        <v>84829438</v>
      </c>
      <c r="N71" s="21">
        <v>31611349</v>
      </c>
      <c r="O71" s="21">
        <v>29753381</v>
      </c>
      <c r="P71" s="21">
        <v>29408550</v>
      </c>
      <c r="Q71" s="21">
        <v>90773280</v>
      </c>
      <c r="R71" s="21"/>
      <c r="S71" s="21"/>
      <c r="T71" s="21"/>
      <c r="U71" s="21"/>
      <c r="V71" s="21">
        <v>249442090</v>
      </c>
      <c r="W71" s="21">
        <v>199140003</v>
      </c>
      <c r="X71" s="21"/>
      <c r="Y71" s="20"/>
      <c r="Z71" s="23">
        <v>306100000</v>
      </c>
    </row>
    <row r="72" spans="1:26" ht="12.75" hidden="1">
      <c r="A72" s="39" t="s">
        <v>105</v>
      </c>
      <c r="B72" s="19">
        <v>82541090</v>
      </c>
      <c r="C72" s="19"/>
      <c r="D72" s="20">
        <v>86820000</v>
      </c>
      <c r="E72" s="21">
        <v>85320000</v>
      </c>
      <c r="F72" s="21">
        <v>6597817</v>
      </c>
      <c r="G72" s="21">
        <v>7678907</v>
      </c>
      <c r="H72" s="21">
        <v>7085945</v>
      </c>
      <c r="I72" s="21">
        <v>21362669</v>
      </c>
      <c r="J72" s="21">
        <v>7099417</v>
      </c>
      <c r="K72" s="21">
        <v>6099788</v>
      </c>
      <c r="L72" s="21">
        <v>7259689</v>
      </c>
      <c r="M72" s="21">
        <v>20458894</v>
      </c>
      <c r="N72" s="21">
        <v>6560884</v>
      </c>
      <c r="O72" s="21">
        <v>7801676</v>
      </c>
      <c r="P72" s="21">
        <v>7634059</v>
      </c>
      <c r="Q72" s="21">
        <v>21996619</v>
      </c>
      <c r="R72" s="21"/>
      <c r="S72" s="21"/>
      <c r="T72" s="21"/>
      <c r="U72" s="21"/>
      <c r="V72" s="21">
        <v>63818182</v>
      </c>
      <c r="W72" s="21">
        <v>65115000</v>
      </c>
      <c r="X72" s="21"/>
      <c r="Y72" s="20"/>
      <c r="Z72" s="23">
        <v>85320000</v>
      </c>
    </row>
    <row r="73" spans="1:26" ht="12.75" hidden="1">
      <c r="A73" s="39" t="s">
        <v>106</v>
      </c>
      <c r="B73" s="19">
        <v>68121503</v>
      </c>
      <c r="C73" s="19"/>
      <c r="D73" s="20">
        <v>71020000</v>
      </c>
      <c r="E73" s="21">
        <v>71820000</v>
      </c>
      <c r="F73" s="21">
        <v>6377747</v>
      </c>
      <c r="G73" s="21">
        <v>5882086</v>
      </c>
      <c r="H73" s="21">
        <v>6130729</v>
      </c>
      <c r="I73" s="21">
        <v>18390562</v>
      </c>
      <c r="J73" s="21">
        <v>6126752</v>
      </c>
      <c r="K73" s="21">
        <v>6059527</v>
      </c>
      <c r="L73" s="21">
        <v>6131973</v>
      </c>
      <c r="M73" s="21">
        <v>18318252</v>
      </c>
      <c r="N73" s="21">
        <v>6142961</v>
      </c>
      <c r="O73" s="21">
        <v>6156111</v>
      </c>
      <c r="P73" s="21">
        <v>6155809</v>
      </c>
      <c r="Q73" s="21">
        <v>18454881</v>
      </c>
      <c r="R73" s="21"/>
      <c r="S73" s="21"/>
      <c r="T73" s="21"/>
      <c r="U73" s="21"/>
      <c r="V73" s="21">
        <v>55163695</v>
      </c>
      <c r="W73" s="21">
        <v>53264997</v>
      </c>
      <c r="X73" s="21"/>
      <c r="Y73" s="20"/>
      <c r="Z73" s="23">
        <v>71820000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53973</v>
      </c>
      <c r="C75" s="28"/>
      <c r="D75" s="29">
        <v>100000</v>
      </c>
      <c r="E75" s="30">
        <v>50000</v>
      </c>
      <c r="F75" s="30">
        <v>2757</v>
      </c>
      <c r="G75" s="30">
        <v>1922</v>
      </c>
      <c r="H75" s="30">
        <v>3966</v>
      </c>
      <c r="I75" s="30">
        <v>8645</v>
      </c>
      <c r="J75" s="30">
        <v>3720</v>
      </c>
      <c r="K75" s="30">
        <v>3841</v>
      </c>
      <c r="L75" s="30">
        <v>5057</v>
      </c>
      <c r="M75" s="30">
        <v>12618</v>
      </c>
      <c r="N75" s="30">
        <v>6079</v>
      </c>
      <c r="O75" s="30">
        <v>3839</v>
      </c>
      <c r="P75" s="30">
        <v>-1760</v>
      </c>
      <c r="Q75" s="30">
        <v>8158</v>
      </c>
      <c r="R75" s="30"/>
      <c r="S75" s="30"/>
      <c r="T75" s="30"/>
      <c r="U75" s="30"/>
      <c r="V75" s="30">
        <v>29421</v>
      </c>
      <c r="W75" s="30">
        <v>74997</v>
      </c>
      <c r="X75" s="30"/>
      <c r="Y75" s="29"/>
      <c r="Z75" s="31">
        <v>50000</v>
      </c>
    </row>
    <row r="76" spans="1:26" ht="12.75" hidden="1">
      <c r="A76" s="42" t="s">
        <v>287</v>
      </c>
      <c r="B76" s="32">
        <v>2084200796</v>
      </c>
      <c r="C76" s="32"/>
      <c r="D76" s="33">
        <v>2101191712</v>
      </c>
      <c r="E76" s="34">
        <v>2271405104</v>
      </c>
      <c r="F76" s="34">
        <v>180768779</v>
      </c>
      <c r="G76" s="34">
        <v>200475115</v>
      </c>
      <c r="H76" s="34">
        <v>209093230</v>
      </c>
      <c r="I76" s="34">
        <v>590337124</v>
      </c>
      <c r="J76" s="34">
        <v>185307955</v>
      </c>
      <c r="K76" s="34">
        <v>182391581</v>
      </c>
      <c r="L76" s="34">
        <v>183136039</v>
      </c>
      <c r="M76" s="34">
        <v>550835575</v>
      </c>
      <c r="N76" s="34">
        <v>195298801</v>
      </c>
      <c r="O76" s="34">
        <v>280315341</v>
      </c>
      <c r="P76" s="34">
        <v>195377702</v>
      </c>
      <c r="Q76" s="34">
        <v>670991844</v>
      </c>
      <c r="R76" s="34"/>
      <c r="S76" s="34"/>
      <c r="T76" s="34"/>
      <c r="U76" s="34"/>
      <c r="V76" s="34">
        <v>1812164543</v>
      </c>
      <c r="W76" s="34">
        <v>1706909210</v>
      </c>
      <c r="X76" s="34"/>
      <c r="Y76" s="33"/>
      <c r="Z76" s="35">
        <v>2271405104</v>
      </c>
    </row>
    <row r="77" spans="1:26" ht="12.75" hidden="1">
      <c r="A77" s="37" t="s">
        <v>31</v>
      </c>
      <c r="B77" s="19">
        <v>373295053</v>
      </c>
      <c r="C77" s="19"/>
      <c r="D77" s="20">
        <v>385722240</v>
      </c>
      <c r="E77" s="21">
        <v>392927040</v>
      </c>
      <c r="F77" s="21">
        <v>30275267</v>
      </c>
      <c r="G77" s="21">
        <v>30122399</v>
      </c>
      <c r="H77" s="21">
        <v>30012646</v>
      </c>
      <c r="I77" s="21">
        <v>90410312</v>
      </c>
      <c r="J77" s="21">
        <v>30217622</v>
      </c>
      <c r="K77" s="21">
        <v>30163642</v>
      </c>
      <c r="L77" s="21">
        <v>31644782</v>
      </c>
      <c r="M77" s="21">
        <v>92026046</v>
      </c>
      <c r="N77" s="21">
        <v>30868463</v>
      </c>
      <c r="O77" s="21">
        <v>35073202</v>
      </c>
      <c r="P77" s="21">
        <v>30449484</v>
      </c>
      <c r="Q77" s="21">
        <v>96391149</v>
      </c>
      <c r="R77" s="21"/>
      <c r="S77" s="21"/>
      <c r="T77" s="21"/>
      <c r="U77" s="21"/>
      <c r="V77" s="21">
        <v>278827507</v>
      </c>
      <c r="W77" s="21">
        <v>287681698</v>
      </c>
      <c r="X77" s="21"/>
      <c r="Y77" s="20"/>
      <c r="Z77" s="23">
        <v>392927040</v>
      </c>
    </row>
    <row r="78" spans="1:26" ht="12.75" hidden="1">
      <c r="A78" s="38" t="s">
        <v>32</v>
      </c>
      <c r="B78" s="19">
        <v>1710851770</v>
      </c>
      <c r="C78" s="19"/>
      <c r="D78" s="20">
        <v>1715369472</v>
      </c>
      <c r="E78" s="21">
        <v>1878428064</v>
      </c>
      <c r="F78" s="21">
        <v>150490755</v>
      </c>
      <c r="G78" s="21">
        <v>170350794</v>
      </c>
      <c r="H78" s="21">
        <v>178858686</v>
      </c>
      <c r="I78" s="21">
        <v>499700235</v>
      </c>
      <c r="J78" s="21">
        <v>154827183</v>
      </c>
      <c r="K78" s="21">
        <v>151955706</v>
      </c>
      <c r="L78" s="21">
        <v>150965601</v>
      </c>
      <c r="M78" s="21">
        <v>457748490</v>
      </c>
      <c r="N78" s="21">
        <v>164074196</v>
      </c>
      <c r="O78" s="21">
        <v>244937504</v>
      </c>
      <c r="P78" s="21">
        <v>164641003</v>
      </c>
      <c r="Q78" s="21">
        <v>573652703</v>
      </c>
      <c r="R78" s="21"/>
      <c r="S78" s="21"/>
      <c r="T78" s="21"/>
      <c r="U78" s="21"/>
      <c r="V78" s="21">
        <v>1531101428</v>
      </c>
      <c r="W78" s="21">
        <v>1417938396</v>
      </c>
      <c r="X78" s="21"/>
      <c r="Y78" s="20"/>
      <c r="Z78" s="23">
        <v>1878428064</v>
      </c>
    </row>
    <row r="79" spans="1:26" ht="12.75" hidden="1">
      <c r="A79" s="39" t="s">
        <v>103</v>
      </c>
      <c r="B79" s="19">
        <v>1332585702</v>
      </c>
      <c r="C79" s="19"/>
      <c r="D79" s="20">
        <v>1322793036</v>
      </c>
      <c r="E79" s="21">
        <v>1447448321</v>
      </c>
      <c r="F79" s="21">
        <v>119492094</v>
      </c>
      <c r="G79" s="21">
        <v>135688143</v>
      </c>
      <c r="H79" s="21">
        <v>140077376</v>
      </c>
      <c r="I79" s="21">
        <v>395257613</v>
      </c>
      <c r="J79" s="21">
        <v>115028222</v>
      </c>
      <c r="K79" s="21">
        <v>113897324</v>
      </c>
      <c r="L79" s="21">
        <v>112936076</v>
      </c>
      <c r="M79" s="21">
        <v>341861622</v>
      </c>
      <c r="N79" s="21">
        <v>123008558</v>
      </c>
      <c r="O79" s="21">
        <v>202829894</v>
      </c>
      <c r="P79" s="21">
        <v>123513106</v>
      </c>
      <c r="Q79" s="21">
        <v>449351558</v>
      </c>
      <c r="R79" s="21"/>
      <c r="S79" s="21"/>
      <c r="T79" s="21"/>
      <c r="U79" s="21"/>
      <c r="V79" s="21">
        <v>1186470793</v>
      </c>
      <c r="W79" s="21">
        <v>1092283778</v>
      </c>
      <c r="X79" s="21"/>
      <c r="Y79" s="20"/>
      <c r="Z79" s="23">
        <v>1447448321</v>
      </c>
    </row>
    <row r="80" spans="1:26" ht="12.75" hidden="1">
      <c r="A80" s="39" t="s">
        <v>104</v>
      </c>
      <c r="B80" s="19">
        <v>227603475</v>
      </c>
      <c r="C80" s="19"/>
      <c r="D80" s="20">
        <v>245971188</v>
      </c>
      <c r="E80" s="21">
        <v>285266335</v>
      </c>
      <c r="F80" s="21">
        <v>17765056</v>
      </c>
      <c r="G80" s="21">
        <v>21668037</v>
      </c>
      <c r="H80" s="21">
        <v>25709025</v>
      </c>
      <c r="I80" s="21">
        <v>65142118</v>
      </c>
      <c r="J80" s="21">
        <v>26838653</v>
      </c>
      <c r="K80" s="21">
        <v>25638601</v>
      </c>
      <c r="L80" s="21">
        <v>24775254</v>
      </c>
      <c r="M80" s="21">
        <v>77252508</v>
      </c>
      <c r="N80" s="21">
        <v>28485508</v>
      </c>
      <c r="O80" s="21">
        <v>28307167</v>
      </c>
      <c r="P80" s="21">
        <v>27426376</v>
      </c>
      <c r="Q80" s="21">
        <v>84219051</v>
      </c>
      <c r="R80" s="21"/>
      <c r="S80" s="21"/>
      <c r="T80" s="21"/>
      <c r="U80" s="21"/>
      <c r="V80" s="21">
        <v>226613677</v>
      </c>
      <c r="W80" s="21">
        <v>213830482</v>
      </c>
      <c r="X80" s="21"/>
      <c r="Y80" s="20"/>
      <c r="Z80" s="23">
        <v>285266335</v>
      </c>
    </row>
    <row r="81" spans="1:26" ht="12.75" hidden="1">
      <c r="A81" s="39" t="s">
        <v>105</v>
      </c>
      <c r="B81" s="19">
        <v>82541090</v>
      </c>
      <c r="C81" s="19"/>
      <c r="D81" s="20">
        <v>80280696</v>
      </c>
      <c r="E81" s="21">
        <v>78963887</v>
      </c>
      <c r="F81" s="21">
        <v>7231009</v>
      </c>
      <c r="G81" s="21">
        <v>7352067</v>
      </c>
      <c r="H81" s="21">
        <v>7077660</v>
      </c>
      <c r="I81" s="21">
        <v>21660736</v>
      </c>
      <c r="J81" s="21">
        <v>6975542</v>
      </c>
      <c r="K81" s="21">
        <v>6560918</v>
      </c>
      <c r="L81" s="21">
        <v>7264664</v>
      </c>
      <c r="M81" s="21">
        <v>20801124</v>
      </c>
      <c r="N81" s="21">
        <v>6591379</v>
      </c>
      <c r="O81" s="21">
        <v>7799817</v>
      </c>
      <c r="P81" s="21">
        <v>7692008</v>
      </c>
      <c r="Q81" s="21">
        <v>22083204</v>
      </c>
      <c r="R81" s="21"/>
      <c r="S81" s="21"/>
      <c r="T81" s="21"/>
      <c r="U81" s="21"/>
      <c r="V81" s="21">
        <v>64545064</v>
      </c>
      <c r="W81" s="21">
        <v>60712873</v>
      </c>
      <c r="X81" s="21"/>
      <c r="Y81" s="20"/>
      <c r="Z81" s="23">
        <v>78963887</v>
      </c>
    </row>
    <row r="82" spans="1:26" ht="12.75" hidden="1">
      <c r="A82" s="39" t="s">
        <v>106</v>
      </c>
      <c r="B82" s="19">
        <v>68121503</v>
      </c>
      <c r="C82" s="19"/>
      <c r="D82" s="20">
        <v>66324552</v>
      </c>
      <c r="E82" s="21">
        <v>66749521</v>
      </c>
      <c r="F82" s="21">
        <v>6002596</v>
      </c>
      <c r="G82" s="21">
        <v>5642547</v>
      </c>
      <c r="H82" s="21">
        <v>5994625</v>
      </c>
      <c r="I82" s="21">
        <v>17639768</v>
      </c>
      <c r="J82" s="21">
        <v>5984766</v>
      </c>
      <c r="K82" s="21">
        <v>5858863</v>
      </c>
      <c r="L82" s="21">
        <v>5989607</v>
      </c>
      <c r="M82" s="21">
        <v>17833236</v>
      </c>
      <c r="N82" s="21">
        <v>5988751</v>
      </c>
      <c r="O82" s="21">
        <v>6000626</v>
      </c>
      <c r="P82" s="21">
        <v>6009513</v>
      </c>
      <c r="Q82" s="21">
        <v>17998890</v>
      </c>
      <c r="R82" s="21"/>
      <c r="S82" s="21"/>
      <c r="T82" s="21"/>
      <c r="U82" s="21"/>
      <c r="V82" s="21">
        <v>53471894</v>
      </c>
      <c r="W82" s="21">
        <v>51111263</v>
      </c>
      <c r="X82" s="21"/>
      <c r="Y82" s="20"/>
      <c r="Z82" s="23">
        <v>66749521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53973</v>
      </c>
      <c r="C84" s="28"/>
      <c r="D84" s="29">
        <v>100000</v>
      </c>
      <c r="E84" s="30">
        <v>50000</v>
      </c>
      <c r="F84" s="30">
        <v>2757</v>
      </c>
      <c r="G84" s="30">
        <v>1922</v>
      </c>
      <c r="H84" s="30">
        <v>221898</v>
      </c>
      <c r="I84" s="30">
        <v>226577</v>
      </c>
      <c r="J84" s="30">
        <v>263150</v>
      </c>
      <c r="K84" s="30">
        <v>272233</v>
      </c>
      <c r="L84" s="30">
        <v>525656</v>
      </c>
      <c r="M84" s="30">
        <v>1061039</v>
      </c>
      <c r="N84" s="30">
        <v>356142</v>
      </c>
      <c r="O84" s="30">
        <v>304635</v>
      </c>
      <c r="P84" s="30">
        <v>287215</v>
      </c>
      <c r="Q84" s="30">
        <v>947992</v>
      </c>
      <c r="R84" s="30"/>
      <c r="S84" s="30"/>
      <c r="T84" s="30"/>
      <c r="U84" s="30"/>
      <c r="V84" s="30">
        <v>2235608</v>
      </c>
      <c r="W84" s="30">
        <v>1289116</v>
      </c>
      <c r="X84" s="30"/>
      <c r="Y84" s="29"/>
      <c r="Z84" s="31">
        <v>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118160040</v>
      </c>
      <c r="D5" s="357">
        <f t="shared" si="0"/>
        <v>0</v>
      </c>
      <c r="E5" s="356">
        <f t="shared" si="0"/>
        <v>304476500</v>
      </c>
      <c r="F5" s="358">
        <f t="shared" si="0"/>
        <v>320600900</v>
      </c>
      <c r="G5" s="358">
        <f t="shared" si="0"/>
        <v>13732670</v>
      </c>
      <c r="H5" s="356">
        <f t="shared" si="0"/>
        <v>26231444</v>
      </c>
      <c r="I5" s="356">
        <f t="shared" si="0"/>
        <v>36636755</v>
      </c>
      <c r="J5" s="358">
        <f t="shared" si="0"/>
        <v>76600869</v>
      </c>
      <c r="K5" s="358">
        <f t="shared" si="0"/>
        <v>29508619</v>
      </c>
      <c r="L5" s="356">
        <f t="shared" si="0"/>
        <v>34557689</v>
      </c>
      <c r="M5" s="356">
        <f t="shared" si="0"/>
        <v>32398203</v>
      </c>
      <c r="N5" s="358">
        <f t="shared" si="0"/>
        <v>96464511</v>
      </c>
      <c r="O5" s="358">
        <f t="shared" si="0"/>
        <v>31064963</v>
      </c>
      <c r="P5" s="356">
        <f t="shared" si="0"/>
        <v>34715680</v>
      </c>
      <c r="Q5" s="356">
        <f t="shared" si="0"/>
        <v>12807449</v>
      </c>
      <c r="R5" s="358">
        <f t="shared" si="0"/>
        <v>78588092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251653472</v>
      </c>
      <c r="X5" s="356">
        <f t="shared" si="0"/>
        <v>240450675</v>
      </c>
      <c r="Y5" s="358">
        <f t="shared" si="0"/>
        <v>11202797</v>
      </c>
      <c r="Z5" s="359">
        <f>+IF(X5&lt;&gt;0,+(Y5/X5)*100,0)</f>
        <v>4.659083198664341</v>
      </c>
      <c r="AA5" s="360">
        <f>+AA6+AA8+AA11+AA13+AA15</f>
        <v>320600900</v>
      </c>
    </row>
    <row r="6" spans="1:27" ht="12.75">
      <c r="A6" s="361" t="s">
        <v>205</v>
      </c>
      <c r="B6" s="142"/>
      <c r="C6" s="60">
        <f>+C7</f>
        <v>36415464</v>
      </c>
      <c r="D6" s="340">
        <f aca="true" t="shared" si="1" ref="D6:AA6">+D7</f>
        <v>0</v>
      </c>
      <c r="E6" s="60">
        <f t="shared" si="1"/>
        <v>97718300</v>
      </c>
      <c r="F6" s="59">
        <f t="shared" si="1"/>
        <v>97081200</v>
      </c>
      <c r="G6" s="59">
        <f t="shared" si="1"/>
        <v>4481209</v>
      </c>
      <c r="H6" s="60">
        <f t="shared" si="1"/>
        <v>11949274</v>
      </c>
      <c r="I6" s="60">
        <f t="shared" si="1"/>
        <v>9820306</v>
      </c>
      <c r="J6" s="59">
        <f t="shared" si="1"/>
        <v>26250789</v>
      </c>
      <c r="K6" s="59">
        <f t="shared" si="1"/>
        <v>7316955</v>
      </c>
      <c r="L6" s="60">
        <f t="shared" si="1"/>
        <v>6776004</v>
      </c>
      <c r="M6" s="60">
        <f t="shared" si="1"/>
        <v>5828814</v>
      </c>
      <c r="N6" s="59">
        <f t="shared" si="1"/>
        <v>19921773</v>
      </c>
      <c r="O6" s="59">
        <f t="shared" si="1"/>
        <v>5648555</v>
      </c>
      <c r="P6" s="60">
        <f t="shared" si="1"/>
        <v>14211554</v>
      </c>
      <c r="Q6" s="60">
        <f t="shared" si="1"/>
        <v>12282814</v>
      </c>
      <c r="R6" s="59">
        <f t="shared" si="1"/>
        <v>32142923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78315485</v>
      </c>
      <c r="X6" s="60">
        <f t="shared" si="1"/>
        <v>72810900</v>
      </c>
      <c r="Y6" s="59">
        <f t="shared" si="1"/>
        <v>5504585</v>
      </c>
      <c r="Z6" s="61">
        <f>+IF(X6&lt;&gt;0,+(Y6/X6)*100,0)</f>
        <v>7.5601111921429345</v>
      </c>
      <c r="AA6" s="62">
        <f t="shared" si="1"/>
        <v>97081200</v>
      </c>
    </row>
    <row r="7" spans="1:27" ht="12.75">
      <c r="A7" s="291" t="s">
        <v>229</v>
      </c>
      <c r="B7" s="142"/>
      <c r="C7" s="60">
        <v>36415464</v>
      </c>
      <c r="D7" s="340"/>
      <c r="E7" s="60">
        <v>97718300</v>
      </c>
      <c r="F7" s="59">
        <v>97081200</v>
      </c>
      <c r="G7" s="59">
        <v>4481209</v>
      </c>
      <c r="H7" s="60">
        <v>11949274</v>
      </c>
      <c r="I7" s="60">
        <v>9820306</v>
      </c>
      <c r="J7" s="59">
        <v>26250789</v>
      </c>
      <c r="K7" s="59">
        <v>7316955</v>
      </c>
      <c r="L7" s="60">
        <v>6776004</v>
      </c>
      <c r="M7" s="60">
        <v>5828814</v>
      </c>
      <c r="N7" s="59">
        <v>19921773</v>
      </c>
      <c r="O7" s="59">
        <v>5648555</v>
      </c>
      <c r="P7" s="60">
        <v>14211554</v>
      </c>
      <c r="Q7" s="60">
        <v>12282814</v>
      </c>
      <c r="R7" s="59">
        <v>32142923</v>
      </c>
      <c r="S7" s="59"/>
      <c r="T7" s="60"/>
      <c r="U7" s="60"/>
      <c r="V7" s="59"/>
      <c r="W7" s="59">
        <v>78315485</v>
      </c>
      <c r="X7" s="60">
        <v>72810900</v>
      </c>
      <c r="Y7" s="59">
        <v>5504585</v>
      </c>
      <c r="Z7" s="61">
        <v>7.56</v>
      </c>
      <c r="AA7" s="62">
        <v>97081200</v>
      </c>
    </row>
    <row r="8" spans="1:27" ht="12.75">
      <c r="A8" s="361" t="s">
        <v>206</v>
      </c>
      <c r="B8" s="142"/>
      <c r="C8" s="60">
        <f aca="true" t="shared" si="2" ref="C8:Y8">SUM(C9:C10)</f>
        <v>20646761</v>
      </c>
      <c r="D8" s="340">
        <f t="shared" si="2"/>
        <v>0</v>
      </c>
      <c r="E8" s="60">
        <f t="shared" si="2"/>
        <v>85890200</v>
      </c>
      <c r="F8" s="59">
        <f t="shared" si="2"/>
        <v>104512500</v>
      </c>
      <c r="G8" s="59">
        <f t="shared" si="2"/>
        <v>311463</v>
      </c>
      <c r="H8" s="60">
        <f t="shared" si="2"/>
        <v>458024</v>
      </c>
      <c r="I8" s="60">
        <f t="shared" si="2"/>
        <v>7346531</v>
      </c>
      <c r="J8" s="59">
        <f t="shared" si="2"/>
        <v>8116018</v>
      </c>
      <c r="K8" s="59">
        <f t="shared" si="2"/>
        <v>10082293</v>
      </c>
      <c r="L8" s="60">
        <f t="shared" si="2"/>
        <v>7221387</v>
      </c>
      <c r="M8" s="60">
        <f t="shared" si="2"/>
        <v>6211656</v>
      </c>
      <c r="N8" s="59">
        <f t="shared" si="2"/>
        <v>23515336</v>
      </c>
      <c r="O8" s="59">
        <f t="shared" si="2"/>
        <v>10253532</v>
      </c>
      <c r="P8" s="60">
        <f t="shared" si="2"/>
        <v>8620997</v>
      </c>
      <c r="Q8" s="60">
        <f t="shared" si="2"/>
        <v>9568858</v>
      </c>
      <c r="R8" s="59">
        <f t="shared" si="2"/>
        <v>28443387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60074741</v>
      </c>
      <c r="X8" s="60">
        <f t="shared" si="2"/>
        <v>78384375</v>
      </c>
      <c r="Y8" s="59">
        <f t="shared" si="2"/>
        <v>-18309634</v>
      </c>
      <c r="Z8" s="61">
        <f>+IF(X8&lt;&gt;0,+(Y8/X8)*100,0)</f>
        <v>-23.358780369174344</v>
      </c>
      <c r="AA8" s="62">
        <f>SUM(AA9:AA10)</f>
        <v>104512500</v>
      </c>
    </row>
    <row r="9" spans="1:27" ht="12.75">
      <c r="A9" s="291" t="s">
        <v>230</v>
      </c>
      <c r="B9" s="142"/>
      <c r="C9" s="60">
        <v>20145262</v>
      </c>
      <c r="D9" s="340"/>
      <c r="E9" s="60">
        <v>68807100</v>
      </c>
      <c r="F9" s="59">
        <v>87021600</v>
      </c>
      <c r="G9" s="59">
        <v>311463</v>
      </c>
      <c r="H9" s="60">
        <v>458024</v>
      </c>
      <c r="I9" s="60">
        <v>5999176</v>
      </c>
      <c r="J9" s="59">
        <v>6768663</v>
      </c>
      <c r="K9" s="59">
        <v>8002446</v>
      </c>
      <c r="L9" s="60">
        <v>6061983</v>
      </c>
      <c r="M9" s="60">
        <v>5194247</v>
      </c>
      <c r="N9" s="59">
        <v>19258676</v>
      </c>
      <c r="O9" s="59">
        <v>8098917</v>
      </c>
      <c r="P9" s="60">
        <v>7257954</v>
      </c>
      <c r="Q9" s="60">
        <v>7842861</v>
      </c>
      <c r="R9" s="59">
        <v>23199732</v>
      </c>
      <c r="S9" s="59"/>
      <c r="T9" s="60"/>
      <c r="U9" s="60"/>
      <c r="V9" s="59"/>
      <c r="W9" s="59">
        <v>49227071</v>
      </c>
      <c r="X9" s="60">
        <v>65266200</v>
      </c>
      <c r="Y9" s="59">
        <v>-16039129</v>
      </c>
      <c r="Z9" s="61">
        <v>-24.57</v>
      </c>
      <c r="AA9" s="62">
        <v>87021600</v>
      </c>
    </row>
    <row r="10" spans="1:27" ht="12.75">
      <c r="A10" s="291" t="s">
        <v>231</v>
      </c>
      <c r="B10" s="142"/>
      <c r="C10" s="60">
        <v>501499</v>
      </c>
      <c r="D10" s="340"/>
      <c r="E10" s="60">
        <v>17083100</v>
      </c>
      <c r="F10" s="59">
        <v>17490900</v>
      </c>
      <c r="G10" s="59"/>
      <c r="H10" s="60"/>
      <c r="I10" s="60">
        <v>1347355</v>
      </c>
      <c r="J10" s="59">
        <v>1347355</v>
      </c>
      <c r="K10" s="59">
        <v>2079847</v>
      </c>
      <c r="L10" s="60">
        <v>1159404</v>
      </c>
      <c r="M10" s="60">
        <v>1017409</v>
      </c>
      <c r="N10" s="59">
        <v>4256660</v>
      </c>
      <c r="O10" s="59">
        <v>2154615</v>
      </c>
      <c r="P10" s="60">
        <v>1363043</v>
      </c>
      <c r="Q10" s="60">
        <v>1725997</v>
      </c>
      <c r="R10" s="59">
        <v>5243655</v>
      </c>
      <c r="S10" s="59"/>
      <c r="T10" s="60"/>
      <c r="U10" s="60"/>
      <c r="V10" s="59"/>
      <c r="W10" s="59">
        <v>10847670</v>
      </c>
      <c r="X10" s="60">
        <v>13118175</v>
      </c>
      <c r="Y10" s="59">
        <v>-2270505</v>
      </c>
      <c r="Z10" s="61">
        <v>-17.31</v>
      </c>
      <c r="AA10" s="62">
        <v>17490900</v>
      </c>
    </row>
    <row r="11" spans="1:27" ht="12.75">
      <c r="A11" s="361" t="s">
        <v>207</v>
      </c>
      <c r="B11" s="142"/>
      <c r="C11" s="362">
        <f>+C12</f>
        <v>35824783</v>
      </c>
      <c r="D11" s="363">
        <f aca="true" t="shared" si="3" ref="D11:AA11">+D12</f>
        <v>0</v>
      </c>
      <c r="E11" s="362">
        <f t="shared" si="3"/>
        <v>72919200</v>
      </c>
      <c r="F11" s="364">
        <f t="shared" si="3"/>
        <v>74834100</v>
      </c>
      <c r="G11" s="364">
        <f t="shared" si="3"/>
        <v>2143410</v>
      </c>
      <c r="H11" s="362">
        <f t="shared" si="3"/>
        <v>5134779</v>
      </c>
      <c r="I11" s="362">
        <f t="shared" si="3"/>
        <v>13894293</v>
      </c>
      <c r="J11" s="364">
        <f t="shared" si="3"/>
        <v>21172482</v>
      </c>
      <c r="K11" s="364">
        <f t="shared" si="3"/>
        <v>7139564</v>
      </c>
      <c r="L11" s="362">
        <f t="shared" si="3"/>
        <v>14822337</v>
      </c>
      <c r="M11" s="362">
        <f t="shared" si="3"/>
        <v>14450802</v>
      </c>
      <c r="N11" s="364">
        <f t="shared" si="3"/>
        <v>36412703</v>
      </c>
      <c r="O11" s="364">
        <f t="shared" si="3"/>
        <v>5468193</v>
      </c>
      <c r="P11" s="362">
        <f t="shared" si="3"/>
        <v>5359840</v>
      </c>
      <c r="Q11" s="362">
        <f t="shared" si="3"/>
        <v>-11550965</v>
      </c>
      <c r="R11" s="364">
        <f t="shared" si="3"/>
        <v>-722932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56862253</v>
      </c>
      <c r="X11" s="362">
        <f t="shared" si="3"/>
        <v>56125575</v>
      </c>
      <c r="Y11" s="364">
        <f t="shared" si="3"/>
        <v>736678</v>
      </c>
      <c r="Z11" s="365">
        <f>+IF(X11&lt;&gt;0,+(Y11/X11)*100,0)</f>
        <v>1.3125531453352595</v>
      </c>
      <c r="AA11" s="366">
        <f t="shared" si="3"/>
        <v>74834100</v>
      </c>
    </row>
    <row r="12" spans="1:27" ht="12.75">
      <c r="A12" s="291" t="s">
        <v>232</v>
      </c>
      <c r="B12" s="136"/>
      <c r="C12" s="60">
        <v>35824783</v>
      </c>
      <c r="D12" s="340"/>
      <c r="E12" s="60">
        <v>72919200</v>
      </c>
      <c r="F12" s="59">
        <v>74834100</v>
      </c>
      <c r="G12" s="59">
        <v>2143410</v>
      </c>
      <c r="H12" s="60">
        <v>5134779</v>
      </c>
      <c r="I12" s="60">
        <v>13894293</v>
      </c>
      <c r="J12" s="59">
        <v>21172482</v>
      </c>
      <c r="K12" s="59">
        <v>7139564</v>
      </c>
      <c r="L12" s="60">
        <v>14822337</v>
      </c>
      <c r="M12" s="60">
        <v>14450802</v>
      </c>
      <c r="N12" s="59">
        <v>36412703</v>
      </c>
      <c r="O12" s="59">
        <v>5468193</v>
      </c>
      <c r="P12" s="60">
        <v>5359840</v>
      </c>
      <c r="Q12" s="60">
        <v>-11550965</v>
      </c>
      <c r="R12" s="59">
        <v>-722932</v>
      </c>
      <c r="S12" s="59"/>
      <c r="T12" s="60"/>
      <c r="U12" s="60"/>
      <c r="V12" s="59"/>
      <c r="W12" s="59">
        <v>56862253</v>
      </c>
      <c r="X12" s="60">
        <v>56125575</v>
      </c>
      <c r="Y12" s="59">
        <v>736678</v>
      </c>
      <c r="Z12" s="61">
        <v>1.31</v>
      </c>
      <c r="AA12" s="62">
        <v>74834100</v>
      </c>
    </row>
    <row r="13" spans="1:27" ht="12.75">
      <c r="A13" s="361" t="s">
        <v>208</v>
      </c>
      <c r="B13" s="136"/>
      <c r="C13" s="275">
        <f>+C14</f>
        <v>25115032</v>
      </c>
      <c r="D13" s="341">
        <f aca="true" t="shared" si="4" ref="D13:AA13">+D14</f>
        <v>0</v>
      </c>
      <c r="E13" s="275">
        <f t="shared" si="4"/>
        <v>40599200</v>
      </c>
      <c r="F13" s="342">
        <f t="shared" si="4"/>
        <v>44113400</v>
      </c>
      <c r="G13" s="342">
        <f t="shared" si="4"/>
        <v>6796588</v>
      </c>
      <c r="H13" s="275">
        <f t="shared" si="4"/>
        <v>8689367</v>
      </c>
      <c r="I13" s="275">
        <f t="shared" si="4"/>
        <v>5551603</v>
      </c>
      <c r="J13" s="342">
        <f t="shared" si="4"/>
        <v>21037558</v>
      </c>
      <c r="K13" s="342">
        <f t="shared" si="4"/>
        <v>4956590</v>
      </c>
      <c r="L13" s="275">
        <f t="shared" si="4"/>
        <v>5719540</v>
      </c>
      <c r="M13" s="275">
        <f t="shared" si="4"/>
        <v>5887321</v>
      </c>
      <c r="N13" s="342">
        <f t="shared" si="4"/>
        <v>16563451</v>
      </c>
      <c r="O13" s="342">
        <f t="shared" si="4"/>
        <v>9687523</v>
      </c>
      <c r="P13" s="275">
        <f t="shared" si="4"/>
        <v>6512253</v>
      </c>
      <c r="Q13" s="275">
        <f t="shared" si="4"/>
        <v>2496145</v>
      </c>
      <c r="R13" s="342">
        <f t="shared" si="4"/>
        <v>18695921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56296930</v>
      </c>
      <c r="X13" s="275">
        <f t="shared" si="4"/>
        <v>33085050</v>
      </c>
      <c r="Y13" s="342">
        <f t="shared" si="4"/>
        <v>23211880</v>
      </c>
      <c r="Z13" s="335">
        <f>+IF(X13&lt;&gt;0,+(Y13/X13)*100,0)</f>
        <v>70.15821345290395</v>
      </c>
      <c r="AA13" s="273">
        <f t="shared" si="4"/>
        <v>44113400</v>
      </c>
    </row>
    <row r="14" spans="1:27" ht="12.75">
      <c r="A14" s="291" t="s">
        <v>233</v>
      </c>
      <c r="B14" s="136"/>
      <c r="C14" s="60">
        <v>25115032</v>
      </c>
      <c r="D14" s="340"/>
      <c r="E14" s="60">
        <v>40599200</v>
      </c>
      <c r="F14" s="59">
        <v>44113400</v>
      </c>
      <c r="G14" s="59">
        <v>6796588</v>
      </c>
      <c r="H14" s="60">
        <v>8689367</v>
      </c>
      <c r="I14" s="60">
        <v>5551603</v>
      </c>
      <c r="J14" s="59">
        <v>21037558</v>
      </c>
      <c r="K14" s="59">
        <v>4956590</v>
      </c>
      <c r="L14" s="60">
        <v>5719540</v>
      </c>
      <c r="M14" s="60">
        <v>5887321</v>
      </c>
      <c r="N14" s="59">
        <v>16563451</v>
      </c>
      <c r="O14" s="59">
        <v>9687523</v>
      </c>
      <c r="P14" s="60">
        <v>6512253</v>
      </c>
      <c r="Q14" s="60">
        <v>2496145</v>
      </c>
      <c r="R14" s="59">
        <v>18695921</v>
      </c>
      <c r="S14" s="59"/>
      <c r="T14" s="60"/>
      <c r="U14" s="60"/>
      <c r="V14" s="59"/>
      <c r="W14" s="59">
        <v>56296930</v>
      </c>
      <c r="X14" s="60">
        <v>33085050</v>
      </c>
      <c r="Y14" s="59">
        <v>23211880</v>
      </c>
      <c r="Z14" s="61">
        <v>70.16</v>
      </c>
      <c r="AA14" s="62">
        <v>44113400</v>
      </c>
    </row>
    <row r="15" spans="1:27" ht="12.75">
      <c r="A15" s="361" t="s">
        <v>209</v>
      </c>
      <c r="B15" s="136"/>
      <c r="C15" s="60">
        <f aca="true" t="shared" si="5" ref="C15:Y15">SUM(C16:C20)</f>
        <v>158000</v>
      </c>
      <c r="D15" s="340">
        <f t="shared" si="5"/>
        <v>0</v>
      </c>
      <c r="E15" s="60">
        <f t="shared" si="5"/>
        <v>7349600</v>
      </c>
      <c r="F15" s="59">
        <f t="shared" si="5"/>
        <v>59700</v>
      </c>
      <c r="G15" s="59">
        <f t="shared" si="5"/>
        <v>0</v>
      </c>
      <c r="H15" s="60">
        <f t="shared" si="5"/>
        <v>0</v>
      </c>
      <c r="I15" s="60">
        <f t="shared" si="5"/>
        <v>24022</v>
      </c>
      <c r="J15" s="59">
        <f t="shared" si="5"/>
        <v>24022</v>
      </c>
      <c r="K15" s="59">
        <f t="shared" si="5"/>
        <v>13217</v>
      </c>
      <c r="L15" s="60">
        <f t="shared" si="5"/>
        <v>18421</v>
      </c>
      <c r="M15" s="60">
        <f t="shared" si="5"/>
        <v>19610</v>
      </c>
      <c r="N15" s="59">
        <f t="shared" si="5"/>
        <v>51248</v>
      </c>
      <c r="O15" s="59">
        <f t="shared" si="5"/>
        <v>7160</v>
      </c>
      <c r="P15" s="60">
        <f t="shared" si="5"/>
        <v>11036</v>
      </c>
      <c r="Q15" s="60">
        <f t="shared" si="5"/>
        <v>10597</v>
      </c>
      <c r="R15" s="59">
        <f t="shared" si="5"/>
        <v>28793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104063</v>
      </c>
      <c r="X15" s="60">
        <f t="shared" si="5"/>
        <v>44775</v>
      </c>
      <c r="Y15" s="59">
        <f t="shared" si="5"/>
        <v>59288</v>
      </c>
      <c r="Z15" s="61">
        <f>+IF(X15&lt;&gt;0,+(Y15/X15)*100,0)</f>
        <v>132.41317699609155</v>
      </c>
      <c r="AA15" s="62">
        <f>SUM(AA16:AA20)</f>
        <v>59700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>
        <v>158000</v>
      </c>
      <c r="D18" s="340"/>
      <c r="E18" s="60">
        <v>720800</v>
      </c>
      <c r="F18" s="59"/>
      <c r="G18" s="59"/>
      <c r="H18" s="60"/>
      <c r="I18" s="60">
        <v>24022</v>
      </c>
      <c r="J18" s="59">
        <v>24022</v>
      </c>
      <c r="K18" s="59">
        <v>13217</v>
      </c>
      <c r="L18" s="60">
        <v>18421</v>
      </c>
      <c r="M18" s="60">
        <v>19610</v>
      </c>
      <c r="N18" s="59">
        <v>51248</v>
      </c>
      <c r="O18" s="59">
        <v>7160</v>
      </c>
      <c r="P18" s="60">
        <v>11036</v>
      </c>
      <c r="Q18" s="60">
        <v>10597</v>
      </c>
      <c r="R18" s="59">
        <v>28793</v>
      </c>
      <c r="S18" s="59"/>
      <c r="T18" s="60"/>
      <c r="U18" s="60"/>
      <c r="V18" s="59"/>
      <c r="W18" s="59">
        <v>104063</v>
      </c>
      <c r="X18" s="60"/>
      <c r="Y18" s="59">
        <v>104063</v>
      </c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6628800</v>
      </c>
      <c r="F20" s="59">
        <v>59700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44775</v>
      </c>
      <c r="Y20" s="59">
        <v>-44775</v>
      </c>
      <c r="Z20" s="61">
        <v>-100</v>
      </c>
      <c r="AA20" s="62">
        <v>59700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10634900</v>
      </c>
      <c r="D22" s="344">
        <f t="shared" si="6"/>
        <v>0</v>
      </c>
      <c r="E22" s="343">
        <f t="shared" si="6"/>
        <v>63413000</v>
      </c>
      <c r="F22" s="345">
        <f t="shared" si="6"/>
        <v>62792800</v>
      </c>
      <c r="G22" s="345">
        <f t="shared" si="6"/>
        <v>5582709</v>
      </c>
      <c r="H22" s="343">
        <f t="shared" si="6"/>
        <v>779108</v>
      </c>
      <c r="I22" s="343">
        <f t="shared" si="6"/>
        <v>7791004</v>
      </c>
      <c r="J22" s="345">
        <f t="shared" si="6"/>
        <v>14152821</v>
      </c>
      <c r="K22" s="345">
        <f t="shared" si="6"/>
        <v>4525670</v>
      </c>
      <c r="L22" s="343">
        <f t="shared" si="6"/>
        <v>6909110</v>
      </c>
      <c r="M22" s="343">
        <f t="shared" si="6"/>
        <v>4607104</v>
      </c>
      <c r="N22" s="345">
        <f t="shared" si="6"/>
        <v>16041884</v>
      </c>
      <c r="O22" s="345">
        <f t="shared" si="6"/>
        <v>5413728</v>
      </c>
      <c r="P22" s="343">
        <f t="shared" si="6"/>
        <v>4596686</v>
      </c>
      <c r="Q22" s="343">
        <f t="shared" si="6"/>
        <v>5610797</v>
      </c>
      <c r="R22" s="345">
        <f t="shared" si="6"/>
        <v>15621211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45815916</v>
      </c>
      <c r="X22" s="343">
        <f t="shared" si="6"/>
        <v>47094600</v>
      </c>
      <c r="Y22" s="345">
        <f t="shared" si="6"/>
        <v>-1278684</v>
      </c>
      <c r="Z22" s="336">
        <f>+IF(X22&lt;&gt;0,+(Y22/X22)*100,0)</f>
        <v>-2.715139315335516</v>
      </c>
      <c r="AA22" s="350">
        <f>SUM(AA23:AA32)</f>
        <v>62792800</v>
      </c>
    </row>
    <row r="23" spans="1:27" ht="12.75">
      <c r="A23" s="361" t="s">
        <v>237</v>
      </c>
      <c r="B23" s="142"/>
      <c r="C23" s="60">
        <v>5799170</v>
      </c>
      <c r="D23" s="340"/>
      <c r="E23" s="60"/>
      <c r="F23" s="59">
        <v>49204000</v>
      </c>
      <c r="G23" s="59">
        <v>392430</v>
      </c>
      <c r="H23" s="60">
        <v>1353395</v>
      </c>
      <c r="I23" s="60">
        <v>6266272</v>
      </c>
      <c r="J23" s="59">
        <v>8012097</v>
      </c>
      <c r="K23" s="59">
        <v>3576656</v>
      </c>
      <c r="L23" s="60">
        <v>5800002</v>
      </c>
      <c r="M23" s="60">
        <v>3784583</v>
      </c>
      <c r="N23" s="59">
        <v>13161241</v>
      </c>
      <c r="O23" s="59">
        <v>4502978</v>
      </c>
      <c r="P23" s="60">
        <v>3979693</v>
      </c>
      <c r="Q23" s="60">
        <v>4875128</v>
      </c>
      <c r="R23" s="59">
        <v>13357799</v>
      </c>
      <c r="S23" s="59"/>
      <c r="T23" s="60"/>
      <c r="U23" s="60"/>
      <c r="V23" s="59"/>
      <c r="W23" s="59">
        <v>34531137</v>
      </c>
      <c r="X23" s="60">
        <v>36903000</v>
      </c>
      <c r="Y23" s="59">
        <v>-2371863</v>
      </c>
      <c r="Z23" s="61">
        <v>-6.43</v>
      </c>
      <c r="AA23" s="62">
        <v>49204000</v>
      </c>
    </row>
    <row r="24" spans="1:27" ht="12.75">
      <c r="A24" s="361" t="s">
        <v>238</v>
      </c>
      <c r="B24" s="142"/>
      <c r="C24" s="60">
        <v>269818</v>
      </c>
      <c r="D24" s="340"/>
      <c r="E24" s="60">
        <v>1972400</v>
      </c>
      <c r="F24" s="59">
        <v>1775000</v>
      </c>
      <c r="G24" s="59"/>
      <c r="H24" s="60"/>
      <c r="I24" s="60">
        <v>103578</v>
      </c>
      <c r="J24" s="59">
        <v>103578</v>
      </c>
      <c r="K24" s="59">
        <v>68924</v>
      </c>
      <c r="L24" s="60">
        <v>144394</v>
      </c>
      <c r="M24" s="60">
        <v>55690</v>
      </c>
      <c r="N24" s="59">
        <v>269008</v>
      </c>
      <c r="O24" s="59">
        <v>219163</v>
      </c>
      <c r="P24" s="60">
        <v>72593</v>
      </c>
      <c r="Q24" s="60">
        <v>70783</v>
      </c>
      <c r="R24" s="59">
        <v>362539</v>
      </c>
      <c r="S24" s="59"/>
      <c r="T24" s="60"/>
      <c r="U24" s="60"/>
      <c r="V24" s="59"/>
      <c r="W24" s="59">
        <v>735125</v>
      </c>
      <c r="X24" s="60">
        <v>1331250</v>
      </c>
      <c r="Y24" s="59">
        <v>-596125</v>
      </c>
      <c r="Z24" s="61">
        <v>-44.78</v>
      </c>
      <c r="AA24" s="62">
        <v>1775000</v>
      </c>
    </row>
    <row r="25" spans="1:27" ht="12.75">
      <c r="A25" s="361" t="s">
        <v>239</v>
      </c>
      <c r="B25" s="142"/>
      <c r="C25" s="60">
        <v>1594147</v>
      </c>
      <c r="D25" s="340"/>
      <c r="E25" s="60">
        <v>2242400</v>
      </c>
      <c r="F25" s="59">
        <v>2544000</v>
      </c>
      <c r="G25" s="59"/>
      <c r="H25" s="60"/>
      <c r="I25" s="60">
        <v>552771</v>
      </c>
      <c r="J25" s="59">
        <v>552771</v>
      </c>
      <c r="K25" s="59">
        <v>217645</v>
      </c>
      <c r="L25" s="60">
        <v>255055</v>
      </c>
      <c r="M25" s="60">
        <v>182307</v>
      </c>
      <c r="N25" s="59">
        <v>655007</v>
      </c>
      <c r="O25" s="59">
        <v>200184</v>
      </c>
      <c r="P25" s="60">
        <v>208996</v>
      </c>
      <c r="Q25" s="60">
        <v>194833</v>
      </c>
      <c r="R25" s="59">
        <v>604013</v>
      </c>
      <c r="S25" s="59"/>
      <c r="T25" s="60"/>
      <c r="U25" s="60"/>
      <c r="V25" s="59"/>
      <c r="W25" s="59">
        <v>1811791</v>
      </c>
      <c r="X25" s="60">
        <v>1908000</v>
      </c>
      <c r="Y25" s="59">
        <v>-96209</v>
      </c>
      <c r="Z25" s="61">
        <v>-5.04</v>
      </c>
      <c r="AA25" s="62">
        <v>2544000</v>
      </c>
    </row>
    <row r="26" spans="1:27" ht="12.75">
      <c r="A26" s="361" t="s">
        <v>240</v>
      </c>
      <c r="B26" s="302"/>
      <c r="C26" s="362">
        <v>33511</v>
      </c>
      <c r="D26" s="363"/>
      <c r="E26" s="362">
        <v>886100</v>
      </c>
      <c r="F26" s="364">
        <v>769000</v>
      </c>
      <c r="G26" s="364"/>
      <c r="H26" s="362"/>
      <c r="I26" s="362">
        <v>71925</v>
      </c>
      <c r="J26" s="364">
        <v>71925</v>
      </c>
      <c r="K26" s="364">
        <v>57647</v>
      </c>
      <c r="L26" s="362">
        <v>30150</v>
      </c>
      <c r="M26" s="362">
        <v>15705</v>
      </c>
      <c r="N26" s="364">
        <v>103502</v>
      </c>
      <c r="O26" s="364">
        <v>29555</v>
      </c>
      <c r="P26" s="362">
        <v>65044</v>
      </c>
      <c r="Q26" s="362">
        <v>38084</v>
      </c>
      <c r="R26" s="364">
        <v>132683</v>
      </c>
      <c r="S26" s="364"/>
      <c r="T26" s="362"/>
      <c r="U26" s="362"/>
      <c r="V26" s="364"/>
      <c r="W26" s="364">
        <v>308110</v>
      </c>
      <c r="X26" s="362">
        <v>576750</v>
      </c>
      <c r="Y26" s="364">
        <v>-268640</v>
      </c>
      <c r="Z26" s="365">
        <v>-46.58</v>
      </c>
      <c r="AA26" s="366">
        <v>769000</v>
      </c>
    </row>
    <row r="27" spans="1:27" ht="12.75">
      <c r="A27" s="361" t="s">
        <v>241</v>
      </c>
      <c r="B27" s="147"/>
      <c r="C27" s="60">
        <v>2149911</v>
      </c>
      <c r="D27" s="340"/>
      <c r="E27" s="60">
        <v>55184000</v>
      </c>
      <c r="F27" s="59">
        <v>5915100</v>
      </c>
      <c r="G27" s="59"/>
      <c r="H27" s="60"/>
      <c r="I27" s="60">
        <v>601399</v>
      </c>
      <c r="J27" s="59">
        <v>601399</v>
      </c>
      <c r="K27" s="59">
        <v>367388</v>
      </c>
      <c r="L27" s="60">
        <v>515470</v>
      </c>
      <c r="M27" s="60">
        <v>163030</v>
      </c>
      <c r="N27" s="59">
        <v>1045888</v>
      </c>
      <c r="O27" s="59">
        <v>298471</v>
      </c>
      <c r="P27" s="60"/>
      <c r="Q27" s="60">
        <v>393581</v>
      </c>
      <c r="R27" s="59">
        <v>692052</v>
      </c>
      <c r="S27" s="59"/>
      <c r="T27" s="60"/>
      <c r="U27" s="60"/>
      <c r="V27" s="59"/>
      <c r="W27" s="59">
        <v>2339339</v>
      </c>
      <c r="X27" s="60">
        <v>4436325</v>
      </c>
      <c r="Y27" s="59">
        <v>-2096986</v>
      </c>
      <c r="Z27" s="61">
        <v>-47.27</v>
      </c>
      <c r="AA27" s="62">
        <v>5915100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>
        <v>5190279</v>
      </c>
      <c r="H28" s="275">
        <v>-574287</v>
      </c>
      <c r="I28" s="275"/>
      <c r="J28" s="342">
        <v>4615992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4615992</v>
      </c>
      <c r="X28" s="275"/>
      <c r="Y28" s="342">
        <v>4615992</v>
      </c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>
        <v>109500</v>
      </c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>
        <v>56300</v>
      </c>
      <c r="F31" s="59">
        <v>90100</v>
      </c>
      <c r="G31" s="59"/>
      <c r="H31" s="60"/>
      <c r="I31" s="60">
        <v>23026</v>
      </c>
      <c r="J31" s="59">
        <v>23026</v>
      </c>
      <c r="K31" s="59">
        <v>42619</v>
      </c>
      <c r="L31" s="60">
        <v>651</v>
      </c>
      <c r="M31" s="60">
        <v>400</v>
      </c>
      <c r="N31" s="59">
        <v>43670</v>
      </c>
      <c r="O31" s="59">
        <v>480</v>
      </c>
      <c r="P31" s="60">
        <v>7728</v>
      </c>
      <c r="Q31" s="60">
        <v>4114</v>
      </c>
      <c r="R31" s="59">
        <v>12322</v>
      </c>
      <c r="S31" s="59"/>
      <c r="T31" s="60"/>
      <c r="U31" s="60"/>
      <c r="V31" s="59"/>
      <c r="W31" s="59">
        <v>79018</v>
      </c>
      <c r="X31" s="60">
        <v>67575</v>
      </c>
      <c r="Y31" s="59">
        <v>11443</v>
      </c>
      <c r="Z31" s="61">
        <v>16.93</v>
      </c>
      <c r="AA31" s="62">
        <v>90100</v>
      </c>
    </row>
    <row r="32" spans="1:27" ht="12.75">
      <c r="A32" s="361" t="s">
        <v>93</v>
      </c>
      <c r="B32" s="136"/>
      <c r="C32" s="60">
        <v>788343</v>
      </c>
      <c r="D32" s="340"/>
      <c r="E32" s="60">
        <v>2962300</v>
      </c>
      <c r="F32" s="59">
        <v>2495600</v>
      </c>
      <c r="G32" s="59"/>
      <c r="H32" s="60"/>
      <c r="I32" s="60">
        <v>172033</v>
      </c>
      <c r="J32" s="59">
        <v>172033</v>
      </c>
      <c r="K32" s="59">
        <v>194791</v>
      </c>
      <c r="L32" s="60">
        <v>163388</v>
      </c>
      <c r="M32" s="60">
        <v>405389</v>
      </c>
      <c r="N32" s="59">
        <v>763568</v>
      </c>
      <c r="O32" s="59">
        <v>162897</v>
      </c>
      <c r="P32" s="60">
        <v>262632</v>
      </c>
      <c r="Q32" s="60">
        <v>34274</v>
      </c>
      <c r="R32" s="59">
        <v>459803</v>
      </c>
      <c r="S32" s="59"/>
      <c r="T32" s="60"/>
      <c r="U32" s="60"/>
      <c r="V32" s="59"/>
      <c r="W32" s="59">
        <v>1395404</v>
      </c>
      <c r="X32" s="60">
        <v>1871700</v>
      </c>
      <c r="Y32" s="59">
        <v>-476296</v>
      </c>
      <c r="Z32" s="61">
        <v>-25.45</v>
      </c>
      <c r="AA32" s="62">
        <v>2495600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13816238</v>
      </c>
      <c r="D40" s="344">
        <f t="shared" si="9"/>
        <v>0</v>
      </c>
      <c r="E40" s="343">
        <f t="shared" si="9"/>
        <v>42913200</v>
      </c>
      <c r="F40" s="345">
        <f t="shared" si="9"/>
        <v>44102300</v>
      </c>
      <c r="G40" s="345">
        <f t="shared" si="9"/>
        <v>7731590</v>
      </c>
      <c r="H40" s="343">
        <f t="shared" si="9"/>
        <v>11431322</v>
      </c>
      <c r="I40" s="343">
        <f t="shared" si="9"/>
        <v>6145534</v>
      </c>
      <c r="J40" s="345">
        <f t="shared" si="9"/>
        <v>25308446</v>
      </c>
      <c r="K40" s="345">
        <f t="shared" si="9"/>
        <v>3531889</v>
      </c>
      <c r="L40" s="343">
        <f t="shared" si="9"/>
        <v>5121961</v>
      </c>
      <c r="M40" s="343">
        <f t="shared" si="9"/>
        <v>3431555</v>
      </c>
      <c r="N40" s="345">
        <f t="shared" si="9"/>
        <v>12085405</v>
      </c>
      <c r="O40" s="345">
        <f t="shared" si="9"/>
        <v>3430678</v>
      </c>
      <c r="P40" s="343">
        <f t="shared" si="9"/>
        <v>3084853</v>
      </c>
      <c r="Q40" s="343">
        <f t="shared" si="9"/>
        <v>3169925</v>
      </c>
      <c r="R40" s="345">
        <f t="shared" si="9"/>
        <v>9685456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47079307</v>
      </c>
      <c r="X40" s="343">
        <f t="shared" si="9"/>
        <v>33076725</v>
      </c>
      <c r="Y40" s="345">
        <f t="shared" si="9"/>
        <v>14002582</v>
      </c>
      <c r="Z40" s="336">
        <f>+IF(X40&lt;&gt;0,+(Y40/X40)*100,0)</f>
        <v>42.33364095145454</v>
      </c>
      <c r="AA40" s="350">
        <f>SUM(AA41:AA49)</f>
        <v>44102300</v>
      </c>
    </row>
    <row r="41" spans="1:27" ht="12.75">
      <c r="A41" s="361" t="s">
        <v>248</v>
      </c>
      <c r="B41" s="142"/>
      <c r="C41" s="362">
        <v>9863538</v>
      </c>
      <c r="D41" s="363"/>
      <c r="E41" s="362">
        <v>26794400</v>
      </c>
      <c r="F41" s="364">
        <v>26800700</v>
      </c>
      <c r="G41" s="364"/>
      <c r="H41" s="362"/>
      <c r="I41" s="362">
        <v>3305818</v>
      </c>
      <c r="J41" s="364">
        <v>3305818</v>
      </c>
      <c r="K41" s="364">
        <v>1968442</v>
      </c>
      <c r="L41" s="362">
        <v>3603431</v>
      </c>
      <c r="M41" s="362">
        <v>1894207</v>
      </c>
      <c r="N41" s="364">
        <v>7466080</v>
      </c>
      <c r="O41" s="364">
        <v>1653573</v>
      </c>
      <c r="P41" s="362">
        <v>2055038</v>
      </c>
      <c r="Q41" s="362">
        <v>1812356</v>
      </c>
      <c r="R41" s="364">
        <v>5520967</v>
      </c>
      <c r="S41" s="364"/>
      <c r="T41" s="362"/>
      <c r="U41" s="362"/>
      <c r="V41" s="364"/>
      <c r="W41" s="364">
        <v>16292865</v>
      </c>
      <c r="X41" s="362">
        <v>20100525</v>
      </c>
      <c r="Y41" s="364">
        <v>-3807660</v>
      </c>
      <c r="Z41" s="365">
        <v>-18.94</v>
      </c>
      <c r="AA41" s="366">
        <v>26800700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128351</v>
      </c>
      <c r="D43" s="369"/>
      <c r="E43" s="305"/>
      <c r="F43" s="370">
        <v>732600</v>
      </c>
      <c r="G43" s="370">
        <v>2443419</v>
      </c>
      <c r="H43" s="305">
        <v>2826621</v>
      </c>
      <c r="I43" s="305">
        <v>2345</v>
      </c>
      <c r="J43" s="370">
        <v>5272385</v>
      </c>
      <c r="K43" s="370">
        <v>35510</v>
      </c>
      <c r="L43" s="305">
        <v>3015</v>
      </c>
      <c r="M43" s="305">
        <v>5989</v>
      </c>
      <c r="N43" s="370">
        <v>44514</v>
      </c>
      <c r="O43" s="370">
        <v>7466</v>
      </c>
      <c r="P43" s="305">
        <v>13976</v>
      </c>
      <c r="Q43" s="305">
        <v>16105</v>
      </c>
      <c r="R43" s="370">
        <v>37547</v>
      </c>
      <c r="S43" s="370"/>
      <c r="T43" s="305"/>
      <c r="U43" s="305"/>
      <c r="V43" s="370"/>
      <c r="W43" s="370">
        <v>5354446</v>
      </c>
      <c r="X43" s="305">
        <v>549450</v>
      </c>
      <c r="Y43" s="370">
        <v>4804996</v>
      </c>
      <c r="Z43" s="371">
        <v>874.51</v>
      </c>
      <c r="AA43" s="303">
        <v>732600</v>
      </c>
    </row>
    <row r="44" spans="1:27" ht="12.75">
      <c r="A44" s="361" t="s">
        <v>251</v>
      </c>
      <c r="B44" s="136"/>
      <c r="C44" s="60">
        <v>1904758</v>
      </c>
      <c r="D44" s="368"/>
      <c r="E44" s="54">
        <v>1857900</v>
      </c>
      <c r="F44" s="53">
        <v>1850200</v>
      </c>
      <c r="G44" s="53">
        <v>370</v>
      </c>
      <c r="H44" s="54">
        <v>22895</v>
      </c>
      <c r="I44" s="54">
        <v>877507</v>
      </c>
      <c r="J44" s="53">
        <v>900772</v>
      </c>
      <c r="K44" s="53">
        <v>626153</v>
      </c>
      <c r="L44" s="54">
        <v>-110111</v>
      </c>
      <c r="M44" s="54">
        <v>256007</v>
      </c>
      <c r="N44" s="53">
        <v>772049</v>
      </c>
      <c r="O44" s="53">
        <v>70416</v>
      </c>
      <c r="P44" s="54">
        <v>78274</v>
      </c>
      <c r="Q44" s="54">
        <v>73628</v>
      </c>
      <c r="R44" s="53">
        <v>222318</v>
      </c>
      <c r="S44" s="53"/>
      <c r="T44" s="54"/>
      <c r="U44" s="54"/>
      <c r="V44" s="53"/>
      <c r="W44" s="53">
        <v>1895139</v>
      </c>
      <c r="X44" s="54">
        <v>1387650</v>
      </c>
      <c r="Y44" s="53">
        <v>507489</v>
      </c>
      <c r="Z44" s="94">
        <v>36.57</v>
      </c>
      <c r="AA44" s="95">
        <v>1850200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1919591</v>
      </c>
      <c r="D47" s="368"/>
      <c r="E47" s="54">
        <v>14260900</v>
      </c>
      <c r="F47" s="53">
        <v>14718800</v>
      </c>
      <c r="G47" s="53"/>
      <c r="H47" s="54"/>
      <c r="I47" s="54">
        <v>1959864</v>
      </c>
      <c r="J47" s="53">
        <v>1959864</v>
      </c>
      <c r="K47" s="53">
        <v>901784</v>
      </c>
      <c r="L47" s="54">
        <v>1625626</v>
      </c>
      <c r="M47" s="54">
        <v>1275352</v>
      </c>
      <c r="N47" s="53">
        <v>3802762</v>
      </c>
      <c r="O47" s="53">
        <v>1699223</v>
      </c>
      <c r="P47" s="54">
        <v>937565</v>
      </c>
      <c r="Q47" s="54">
        <v>1267836</v>
      </c>
      <c r="R47" s="53">
        <v>3904624</v>
      </c>
      <c r="S47" s="53"/>
      <c r="T47" s="54"/>
      <c r="U47" s="54"/>
      <c r="V47" s="53"/>
      <c r="W47" s="53">
        <v>9667250</v>
      </c>
      <c r="X47" s="54">
        <v>11039100</v>
      </c>
      <c r="Y47" s="53">
        <v>-1371850</v>
      </c>
      <c r="Z47" s="94">
        <v>-12.43</v>
      </c>
      <c r="AA47" s="95">
        <v>14718800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>
        <v>5287801</v>
      </c>
      <c r="H48" s="54">
        <v>8581806</v>
      </c>
      <c r="I48" s="54"/>
      <c r="J48" s="53">
        <v>13869607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13869607</v>
      </c>
      <c r="X48" s="54"/>
      <c r="Y48" s="53">
        <v>13869607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142611178</v>
      </c>
      <c r="D60" s="346">
        <f t="shared" si="14"/>
        <v>0</v>
      </c>
      <c r="E60" s="219">
        <f t="shared" si="14"/>
        <v>410802700</v>
      </c>
      <c r="F60" s="264">
        <f t="shared" si="14"/>
        <v>427496000</v>
      </c>
      <c r="G60" s="264">
        <f t="shared" si="14"/>
        <v>27046969</v>
      </c>
      <c r="H60" s="219">
        <f t="shared" si="14"/>
        <v>38441874</v>
      </c>
      <c r="I60" s="219">
        <f t="shared" si="14"/>
        <v>50573293</v>
      </c>
      <c r="J60" s="264">
        <f t="shared" si="14"/>
        <v>116062136</v>
      </c>
      <c r="K60" s="264">
        <f t="shared" si="14"/>
        <v>37566178</v>
      </c>
      <c r="L60" s="219">
        <f t="shared" si="14"/>
        <v>46588760</v>
      </c>
      <c r="M60" s="219">
        <f t="shared" si="14"/>
        <v>40436862</v>
      </c>
      <c r="N60" s="264">
        <f t="shared" si="14"/>
        <v>124591800</v>
      </c>
      <c r="O60" s="264">
        <f t="shared" si="14"/>
        <v>39909369</v>
      </c>
      <c r="P60" s="219">
        <f t="shared" si="14"/>
        <v>42397219</v>
      </c>
      <c r="Q60" s="219">
        <f t="shared" si="14"/>
        <v>21588171</v>
      </c>
      <c r="R60" s="264">
        <f t="shared" si="14"/>
        <v>103894759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344548695</v>
      </c>
      <c r="X60" s="219">
        <f t="shared" si="14"/>
        <v>320622000</v>
      </c>
      <c r="Y60" s="264">
        <f t="shared" si="14"/>
        <v>23926695</v>
      </c>
      <c r="Z60" s="337">
        <f>+IF(X60&lt;&gt;0,+(Y60/X60)*100,0)</f>
        <v>7.462586784437749</v>
      </c>
      <c r="AA60" s="232">
        <f>+AA57+AA54+AA51+AA40+AA37+AA34+AA22+AA5</f>
        <v>427496000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452701698</v>
      </c>
      <c r="D5" s="153">
        <f>SUM(D6:D8)</f>
        <v>0</v>
      </c>
      <c r="E5" s="154">
        <f t="shared" si="0"/>
        <v>455849500</v>
      </c>
      <c r="F5" s="100">
        <f t="shared" si="0"/>
        <v>469439900</v>
      </c>
      <c r="G5" s="100">
        <f t="shared" si="0"/>
        <v>41670648</v>
      </c>
      <c r="H5" s="100">
        <f t="shared" si="0"/>
        <v>34658282</v>
      </c>
      <c r="I5" s="100">
        <f t="shared" si="0"/>
        <v>37213712</v>
      </c>
      <c r="J5" s="100">
        <f t="shared" si="0"/>
        <v>113542642</v>
      </c>
      <c r="K5" s="100">
        <f t="shared" si="0"/>
        <v>37540223</v>
      </c>
      <c r="L5" s="100">
        <f t="shared" si="0"/>
        <v>44411586</v>
      </c>
      <c r="M5" s="100">
        <f t="shared" si="0"/>
        <v>31368097</v>
      </c>
      <c r="N5" s="100">
        <f t="shared" si="0"/>
        <v>113319906</v>
      </c>
      <c r="O5" s="100">
        <f t="shared" si="0"/>
        <v>41599032</v>
      </c>
      <c r="P5" s="100">
        <f t="shared" si="0"/>
        <v>39947292</v>
      </c>
      <c r="Q5" s="100">
        <f t="shared" si="0"/>
        <v>35730042</v>
      </c>
      <c r="R5" s="100">
        <f t="shared" si="0"/>
        <v>117276366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344138914</v>
      </c>
      <c r="X5" s="100">
        <f t="shared" si="0"/>
        <v>341887131</v>
      </c>
      <c r="Y5" s="100">
        <f t="shared" si="0"/>
        <v>2251783</v>
      </c>
      <c r="Z5" s="137">
        <f>+IF(X5&lt;&gt;0,+(Y5/X5)*100,0)</f>
        <v>0.658633448241724</v>
      </c>
      <c r="AA5" s="153">
        <f>SUM(AA6:AA8)</f>
        <v>469439900</v>
      </c>
    </row>
    <row r="6" spans="1:27" ht="12.75">
      <c r="A6" s="138" t="s">
        <v>75</v>
      </c>
      <c r="B6" s="136"/>
      <c r="C6" s="155">
        <v>1083350</v>
      </c>
      <c r="D6" s="155"/>
      <c r="E6" s="156">
        <v>167900</v>
      </c>
      <c r="F6" s="60">
        <v>167900</v>
      </c>
      <c r="G6" s="60">
        <v>11850</v>
      </c>
      <c r="H6" s="60">
        <v>13450</v>
      </c>
      <c r="I6" s="60">
        <v>11700</v>
      </c>
      <c r="J6" s="60">
        <v>37000</v>
      </c>
      <c r="K6" s="60">
        <v>13350</v>
      </c>
      <c r="L6" s="60">
        <v>11600</v>
      </c>
      <c r="M6" s="60">
        <v>12350</v>
      </c>
      <c r="N6" s="60">
        <v>37300</v>
      </c>
      <c r="O6" s="60">
        <v>12300</v>
      </c>
      <c r="P6" s="60">
        <v>13647</v>
      </c>
      <c r="Q6" s="60">
        <v>12150</v>
      </c>
      <c r="R6" s="60">
        <v>38097</v>
      </c>
      <c r="S6" s="60"/>
      <c r="T6" s="60"/>
      <c r="U6" s="60"/>
      <c r="V6" s="60"/>
      <c r="W6" s="60">
        <v>112397</v>
      </c>
      <c r="X6" s="60">
        <v>125928</v>
      </c>
      <c r="Y6" s="60">
        <v>-13531</v>
      </c>
      <c r="Z6" s="140">
        <v>-10.75</v>
      </c>
      <c r="AA6" s="155">
        <v>167900</v>
      </c>
    </row>
    <row r="7" spans="1:27" ht="12.75">
      <c r="A7" s="138" t="s">
        <v>76</v>
      </c>
      <c r="B7" s="136"/>
      <c r="C7" s="157">
        <v>417743793</v>
      </c>
      <c r="D7" s="157"/>
      <c r="E7" s="158">
        <v>441661500</v>
      </c>
      <c r="F7" s="159">
        <v>452472800</v>
      </c>
      <c r="G7" s="159">
        <v>38720048</v>
      </c>
      <c r="H7" s="159">
        <v>36261150</v>
      </c>
      <c r="I7" s="159">
        <v>36396444</v>
      </c>
      <c r="J7" s="159">
        <v>111377642</v>
      </c>
      <c r="K7" s="159">
        <v>36600982</v>
      </c>
      <c r="L7" s="159">
        <v>43299930</v>
      </c>
      <c r="M7" s="159">
        <v>29706853</v>
      </c>
      <c r="N7" s="159">
        <v>109607765</v>
      </c>
      <c r="O7" s="159">
        <v>38101076</v>
      </c>
      <c r="P7" s="159">
        <v>38592043</v>
      </c>
      <c r="Q7" s="159">
        <v>35272741</v>
      </c>
      <c r="R7" s="159">
        <v>111965860</v>
      </c>
      <c r="S7" s="159"/>
      <c r="T7" s="159"/>
      <c r="U7" s="159"/>
      <c r="V7" s="159"/>
      <c r="W7" s="159">
        <v>332951267</v>
      </c>
      <c r="X7" s="159">
        <v>331246125</v>
      </c>
      <c r="Y7" s="159">
        <v>1705142</v>
      </c>
      <c r="Z7" s="141">
        <v>0.51</v>
      </c>
      <c r="AA7" s="157">
        <v>452472800</v>
      </c>
    </row>
    <row r="8" spans="1:27" ht="12.75">
      <c r="A8" s="138" t="s">
        <v>77</v>
      </c>
      <c r="B8" s="136"/>
      <c r="C8" s="155">
        <v>33874555</v>
      </c>
      <c r="D8" s="155"/>
      <c r="E8" s="156">
        <v>14020100</v>
      </c>
      <c r="F8" s="60">
        <v>16799200</v>
      </c>
      <c r="G8" s="60">
        <v>2938750</v>
      </c>
      <c r="H8" s="60">
        <v>-1616318</v>
      </c>
      <c r="I8" s="60">
        <v>805568</v>
      </c>
      <c r="J8" s="60">
        <v>2128000</v>
      </c>
      <c r="K8" s="60">
        <v>925891</v>
      </c>
      <c r="L8" s="60">
        <v>1100056</v>
      </c>
      <c r="M8" s="60">
        <v>1648894</v>
      </c>
      <c r="N8" s="60">
        <v>3674841</v>
      </c>
      <c r="O8" s="60">
        <v>3485656</v>
      </c>
      <c r="P8" s="60">
        <v>1341602</v>
      </c>
      <c r="Q8" s="60">
        <v>445151</v>
      </c>
      <c r="R8" s="60">
        <v>5272409</v>
      </c>
      <c r="S8" s="60"/>
      <c r="T8" s="60"/>
      <c r="U8" s="60"/>
      <c r="V8" s="60"/>
      <c r="W8" s="60">
        <v>11075250</v>
      </c>
      <c r="X8" s="60">
        <v>10515078</v>
      </c>
      <c r="Y8" s="60">
        <v>560172</v>
      </c>
      <c r="Z8" s="140">
        <v>5.33</v>
      </c>
      <c r="AA8" s="155">
        <v>16799200</v>
      </c>
    </row>
    <row r="9" spans="1:27" ht="12.75">
      <c r="A9" s="135" t="s">
        <v>78</v>
      </c>
      <c r="B9" s="136"/>
      <c r="C9" s="153">
        <f aca="true" t="shared" si="1" ref="C9:Y9">SUM(C10:C14)</f>
        <v>139585359</v>
      </c>
      <c r="D9" s="153">
        <f>SUM(D10:D14)</f>
        <v>0</v>
      </c>
      <c r="E9" s="154">
        <f t="shared" si="1"/>
        <v>36378300</v>
      </c>
      <c r="F9" s="100">
        <f t="shared" si="1"/>
        <v>37256500</v>
      </c>
      <c r="G9" s="100">
        <f t="shared" si="1"/>
        <v>1052309</v>
      </c>
      <c r="H9" s="100">
        <f t="shared" si="1"/>
        <v>1273880</v>
      </c>
      <c r="I9" s="100">
        <f t="shared" si="1"/>
        <v>2058385</v>
      </c>
      <c r="J9" s="100">
        <f t="shared" si="1"/>
        <v>4384574</v>
      </c>
      <c r="K9" s="100">
        <f t="shared" si="1"/>
        <v>-567367</v>
      </c>
      <c r="L9" s="100">
        <f t="shared" si="1"/>
        <v>1217596</v>
      </c>
      <c r="M9" s="100">
        <f t="shared" si="1"/>
        <v>1567267</v>
      </c>
      <c r="N9" s="100">
        <f t="shared" si="1"/>
        <v>2217496</v>
      </c>
      <c r="O9" s="100">
        <f t="shared" si="1"/>
        <v>1313850</v>
      </c>
      <c r="P9" s="100">
        <f t="shared" si="1"/>
        <v>1574138</v>
      </c>
      <c r="Q9" s="100">
        <f t="shared" si="1"/>
        <v>10125791</v>
      </c>
      <c r="R9" s="100">
        <f t="shared" si="1"/>
        <v>13013779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19615849</v>
      </c>
      <c r="X9" s="100">
        <f t="shared" si="1"/>
        <v>27283725</v>
      </c>
      <c r="Y9" s="100">
        <f t="shared" si="1"/>
        <v>-7667876</v>
      </c>
      <c r="Z9" s="137">
        <f>+IF(X9&lt;&gt;0,+(Y9/X9)*100,0)</f>
        <v>-28.10421230971944</v>
      </c>
      <c r="AA9" s="153">
        <f>SUM(AA10:AA14)</f>
        <v>37256500</v>
      </c>
    </row>
    <row r="10" spans="1:27" ht="12.75">
      <c r="A10" s="138" t="s">
        <v>79</v>
      </c>
      <c r="B10" s="136"/>
      <c r="C10" s="155">
        <v>13647270</v>
      </c>
      <c r="D10" s="155"/>
      <c r="E10" s="156">
        <v>11860500</v>
      </c>
      <c r="F10" s="60">
        <v>12650500</v>
      </c>
      <c r="G10" s="60">
        <v>306299</v>
      </c>
      <c r="H10" s="60">
        <v>359919</v>
      </c>
      <c r="I10" s="60">
        <v>368612</v>
      </c>
      <c r="J10" s="60">
        <v>1034830</v>
      </c>
      <c r="K10" s="60">
        <v>365578</v>
      </c>
      <c r="L10" s="60">
        <v>358834</v>
      </c>
      <c r="M10" s="60">
        <v>328514</v>
      </c>
      <c r="N10" s="60">
        <v>1052926</v>
      </c>
      <c r="O10" s="60">
        <v>337466</v>
      </c>
      <c r="P10" s="60">
        <v>456951</v>
      </c>
      <c r="Q10" s="60">
        <v>9497080</v>
      </c>
      <c r="R10" s="60">
        <v>10291497</v>
      </c>
      <c r="S10" s="60"/>
      <c r="T10" s="60"/>
      <c r="U10" s="60"/>
      <c r="V10" s="60"/>
      <c r="W10" s="60">
        <v>12379253</v>
      </c>
      <c r="X10" s="60">
        <v>8895375</v>
      </c>
      <c r="Y10" s="60">
        <v>3483878</v>
      </c>
      <c r="Z10" s="140">
        <v>39.17</v>
      </c>
      <c r="AA10" s="155">
        <v>12650500</v>
      </c>
    </row>
    <row r="11" spans="1:27" ht="12.75">
      <c r="A11" s="138" t="s">
        <v>80</v>
      </c>
      <c r="B11" s="136"/>
      <c r="C11" s="155">
        <v>11655728</v>
      </c>
      <c r="D11" s="155"/>
      <c r="E11" s="156">
        <v>18354400</v>
      </c>
      <c r="F11" s="60">
        <v>19740800</v>
      </c>
      <c r="G11" s="60">
        <v>347800</v>
      </c>
      <c r="H11" s="60">
        <v>346779</v>
      </c>
      <c r="I11" s="60">
        <v>341118</v>
      </c>
      <c r="J11" s="60">
        <v>1035697</v>
      </c>
      <c r="K11" s="60">
        <v>472761</v>
      </c>
      <c r="L11" s="60">
        <v>393315</v>
      </c>
      <c r="M11" s="60">
        <v>1008134</v>
      </c>
      <c r="N11" s="60">
        <v>1874210</v>
      </c>
      <c r="O11" s="60">
        <v>608577</v>
      </c>
      <c r="P11" s="60">
        <v>427196</v>
      </c>
      <c r="Q11" s="60">
        <v>371940</v>
      </c>
      <c r="R11" s="60">
        <v>1407713</v>
      </c>
      <c r="S11" s="60"/>
      <c r="T11" s="60"/>
      <c r="U11" s="60"/>
      <c r="V11" s="60"/>
      <c r="W11" s="60">
        <v>4317620</v>
      </c>
      <c r="X11" s="60">
        <v>13765797</v>
      </c>
      <c r="Y11" s="60">
        <v>-9448177</v>
      </c>
      <c r="Z11" s="140">
        <v>-68.64</v>
      </c>
      <c r="AA11" s="155">
        <v>19740800</v>
      </c>
    </row>
    <row r="12" spans="1:27" ht="12.75">
      <c r="A12" s="138" t="s">
        <v>81</v>
      </c>
      <c r="B12" s="136"/>
      <c r="C12" s="155">
        <v>12222507</v>
      </c>
      <c r="D12" s="155"/>
      <c r="E12" s="156">
        <v>4749500</v>
      </c>
      <c r="F12" s="60">
        <v>3401000</v>
      </c>
      <c r="G12" s="60">
        <v>281151</v>
      </c>
      <c r="H12" s="60">
        <v>319011</v>
      </c>
      <c r="I12" s="60">
        <v>287065</v>
      </c>
      <c r="J12" s="60">
        <v>887227</v>
      </c>
      <c r="K12" s="60">
        <v>236984</v>
      </c>
      <c r="L12" s="60">
        <v>324069</v>
      </c>
      <c r="M12" s="60">
        <v>99043</v>
      </c>
      <c r="N12" s="60">
        <v>660096</v>
      </c>
      <c r="O12" s="60">
        <v>250748</v>
      </c>
      <c r="P12" s="60">
        <v>546402</v>
      </c>
      <c r="Q12" s="60">
        <v>127246</v>
      </c>
      <c r="R12" s="60">
        <v>924396</v>
      </c>
      <c r="S12" s="60"/>
      <c r="T12" s="60"/>
      <c r="U12" s="60"/>
      <c r="V12" s="60"/>
      <c r="W12" s="60">
        <v>2471719</v>
      </c>
      <c r="X12" s="60">
        <v>3562128</v>
      </c>
      <c r="Y12" s="60">
        <v>-1090409</v>
      </c>
      <c r="Z12" s="140">
        <v>-30.61</v>
      </c>
      <c r="AA12" s="155">
        <v>3401000</v>
      </c>
    </row>
    <row r="13" spans="1:27" ht="12.75">
      <c r="A13" s="138" t="s">
        <v>82</v>
      </c>
      <c r="B13" s="136"/>
      <c r="C13" s="155">
        <v>102059854</v>
      </c>
      <c r="D13" s="155"/>
      <c r="E13" s="156">
        <v>1400000</v>
      </c>
      <c r="F13" s="60">
        <v>1450300</v>
      </c>
      <c r="G13" s="60">
        <v>117059</v>
      </c>
      <c r="H13" s="60">
        <v>248171</v>
      </c>
      <c r="I13" s="60">
        <v>1061590</v>
      </c>
      <c r="J13" s="60">
        <v>1426820</v>
      </c>
      <c r="K13" s="60">
        <v>-1642690</v>
      </c>
      <c r="L13" s="60">
        <v>141378</v>
      </c>
      <c r="M13" s="60">
        <v>131576</v>
      </c>
      <c r="N13" s="60">
        <v>-1369736</v>
      </c>
      <c r="O13" s="60">
        <v>117059</v>
      </c>
      <c r="P13" s="60">
        <v>143589</v>
      </c>
      <c r="Q13" s="60">
        <v>129525</v>
      </c>
      <c r="R13" s="60">
        <v>390173</v>
      </c>
      <c r="S13" s="60"/>
      <c r="T13" s="60"/>
      <c r="U13" s="60"/>
      <c r="V13" s="60"/>
      <c r="W13" s="60">
        <v>447257</v>
      </c>
      <c r="X13" s="60">
        <v>1050003</v>
      </c>
      <c r="Y13" s="60">
        <v>-602746</v>
      </c>
      <c r="Z13" s="140">
        <v>-57.4</v>
      </c>
      <c r="AA13" s="155">
        <v>1450300</v>
      </c>
    </row>
    <row r="14" spans="1:27" ht="12.75">
      <c r="A14" s="138" t="s">
        <v>83</v>
      </c>
      <c r="B14" s="136"/>
      <c r="C14" s="157"/>
      <c r="D14" s="157"/>
      <c r="E14" s="158">
        <v>13900</v>
      </c>
      <c r="F14" s="159">
        <v>13900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10422</v>
      </c>
      <c r="Y14" s="159">
        <v>-10422</v>
      </c>
      <c r="Z14" s="141">
        <v>-100</v>
      </c>
      <c r="AA14" s="157">
        <v>13900</v>
      </c>
    </row>
    <row r="15" spans="1:27" ht="12.75">
      <c r="A15" s="135" t="s">
        <v>84</v>
      </c>
      <c r="B15" s="142"/>
      <c r="C15" s="153">
        <f aca="true" t="shared" si="2" ref="C15:Y15">SUM(C16:C18)</f>
        <v>14620594</v>
      </c>
      <c r="D15" s="153">
        <f>SUM(D16:D18)</f>
        <v>0</v>
      </c>
      <c r="E15" s="154">
        <f t="shared" si="2"/>
        <v>28806000</v>
      </c>
      <c r="F15" s="100">
        <f t="shared" si="2"/>
        <v>28850600</v>
      </c>
      <c r="G15" s="100">
        <f t="shared" si="2"/>
        <v>712360</v>
      </c>
      <c r="H15" s="100">
        <f t="shared" si="2"/>
        <v>883735</v>
      </c>
      <c r="I15" s="100">
        <f t="shared" si="2"/>
        <v>1201846</v>
      </c>
      <c r="J15" s="100">
        <f t="shared" si="2"/>
        <v>2797941</v>
      </c>
      <c r="K15" s="100">
        <f t="shared" si="2"/>
        <v>1044593</v>
      </c>
      <c r="L15" s="100">
        <f t="shared" si="2"/>
        <v>998781</v>
      </c>
      <c r="M15" s="100">
        <f t="shared" si="2"/>
        <v>849794</v>
      </c>
      <c r="N15" s="100">
        <f t="shared" si="2"/>
        <v>2893168</v>
      </c>
      <c r="O15" s="100">
        <f t="shared" si="2"/>
        <v>1067057</v>
      </c>
      <c r="P15" s="100">
        <f t="shared" si="2"/>
        <v>899519</v>
      </c>
      <c r="Q15" s="100">
        <f t="shared" si="2"/>
        <v>1074286</v>
      </c>
      <c r="R15" s="100">
        <f t="shared" si="2"/>
        <v>3040862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8731971</v>
      </c>
      <c r="X15" s="100">
        <f t="shared" si="2"/>
        <v>21604500</v>
      </c>
      <c r="Y15" s="100">
        <f t="shared" si="2"/>
        <v>-12872529</v>
      </c>
      <c r="Z15" s="137">
        <f>+IF(X15&lt;&gt;0,+(Y15/X15)*100,0)</f>
        <v>-59.582628619037706</v>
      </c>
      <c r="AA15" s="153">
        <f>SUM(AA16:AA18)</f>
        <v>28850600</v>
      </c>
    </row>
    <row r="16" spans="1:27" ht="12.75">
      <c r="A16" s="138" t="s">
        <v>85</v>
      </c>
      <c r="B16" s="136"/>
      <c r="C16" s="155">
        <v>2660758</v>
      </c>
      <c r="D16" s="155"/>
      <c r="E16" s="156">
        <v>1946800</v>
      </c>
      <c r="F16" s="60">
        <v>1947400</v>
      </c>
      <c r="G16" s="60">
        <v>97859</v>
      </c>
      <c r="H16" s="60">
        <v>90988</v>
      </c>
      <c r="I16" s="60">
        <v>105016</v>
      </c>
      <c r="J16" s="60">
        <v>293863</v>
      </c>
      <c r="K16" s="60">
        <v>231695</v>
      </c>
      <c r="L16" s="60">
        <v>85633</v>
      </c>
      <c r="M16" s="60">
        <v>128223</v>
      </c>
      <c r="N16" s="60">
        <v>445551</v>
      </c>
      <c r="O16" s="60">
        <v>87039</v>
      </c>
      <c r="P16" s="60">
        <v>148057</v>
      </c>
      <c r="Q16" s="60">
        <v>129316</v>
      </c>
      <c r="R16" s="60">
        <v>364412</v>
      </c>
      <c r="S16" s="60"/>
      <c r="T16" s="60"/>
      <c r="U16" s="60"/>
      <c r="V16" s="60"/>
      <c r="W16" s="60">
        <v>1103826</v>
      </c>
      <c r="X16" s="60">
        <v>1460097</v>
      </c>
      <c r="Y16" s="60">
        <v>-356271</v>
      </c>
      <c r="Z16" s="140">
        <v>-24.4</v>
      </c>
      <c r="AA16" s="155">
        <v>1947400</v>
      </c>
    </row>
    <row r="17" spans="1:27" ht="12.75">
      <c r="A17" s="138" t="s">
        <v>86</v>
      </c>
      <c r="B17" s="136"/>
      <c r="C17" s="155">
        <v>11959836</v>
      </c>
      <c r="D17" s="155"/>
      <c r="E17" s="156">
        <v>26859200</v>
      </c>
      <c r="F17" s="60">
        <v>26903200</v>
      </c>
      <c r="G17" s="60">
        <v>614501</v>
      </c>
      <c r="H17" s="60">
        <v>792747</v>
      </c>
      <c r="I17" s="60">
        <v>1096830</v>
      </c>
      <c r="J17" s="60">
        <v>2504078</v>
      </c>
      <c r="K17" s="60">
        <v>812898</v>
      </c>
      <c r="L17" s="60">
        <v>913148</v>
      </c>
      <c r="M17" s="60">
        <v>721571</v>
      </c>
      <c r="N17" s="60">
        <v>2447617</v>
      </c>
      <c r="O17" s="60">
        <v>980018</v>
      </c>
      <c r="P17" s="60">
        <v>751462</v>
      </c>
      <c r="Q17" s="60">
        <v>944970</v>
      </c>
      <c r="R17" s="60">
        <v>2676450</v>
      </c>
      <c r="S17" s="60"/>
      <c r="T17" s="60"/>
      <c r="U17" s="60"/>
      <c r="V17" s="60"/>
      <c r="W17" s="60">
        <v>7628145</v>
      </c>
      <c r="X17" s="60">
        <v>20144403</v>
      </c>
      <c r="Y17" s="60">
        <v>-12516258</v>
      </c>
      <c r="Z17" s="140">
        <v>-62.13</v>
      </c>
      <c r="AA17" s="155">
        <v>26903200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2116258136</v>
      </c>
      <c r="D19" s="153">
        <f>SUM(D20:D23)</f>
        <v>0</v>
      </c>
      <c r="E19" s="154">
        <f t="shared" si="3"/>
        <v>2259903900</v>
      </c>
      <c r="F19" s="100">
        <f t="shared" si="3"/>
        <v>2432213600</v>
      </c>
      <c r="G19" s="100">
        <f t="shared" si="3"/>
        <v>224026778</v>
      </c>
      <c r="H19" s="100">
        <f t="shared" si="3"/>
        <v>223000247</v>
      </c>
      <c r="I19" s="100">
        <f t="shared" si="3"/>
        <v>184043705</v>
      </c>
      <c r="J19" s="100">
        <f t="shared" si="3"/>
        <v>631070730</v>
      </c>
      <c r="K19" s="100">
        <f t="shared" si="3"/>
        <v>197285083</v>
      </c>
      <c r="L19" s="100">
        <f t="shared" si="3"/>
        <v>165712874</v>
      </c>
      <c r="M19" s="100">
        <f t="shared" si="3"/>
        <v>195510838</v>
      </c>
      <c r="N19" s="100">
        <f t="shared" si="3"/>
        <v>558508795</v>
      </c>
      <c r="O19" s="100">
        <f t="shared" si="3"/>
        <v>212808426</v>
      </c>
      <c r="P19" s="100">
        <f t="shared" si="3"/>
        <v>196300094</v>
      </c>
      <c r="Q19" s="100">
        <f t="shared" si="3"/>
        <v>196443646</v>
      </c>
      <c r="R19" s="100">
        <f t="shared" si="3"/>
        <v>605552166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1795131691</v>
      </c>
      <c r="X19" s="100">
        <f t="shared" si="3"/>
        <v>1694927925</v>
      </c>
      <c r="Y19" s="100">
        <f t="shared" si="3"/>
        <v>100203766</v>
      </c>
      <c r="Z19" s="137">
        <f>+IF(X19&lt;&gt;0,+(Y19/X19)*100,0)</f>
        <v>5.911977997530485</v>
      </c>
      <c r="AA19" s="153">
        <f>SUM(AA20:AA23)</f>
        <v>2432213600</v>
      </c>
    </row>
    <row r="20" spans="1:27" ht="12.75">
      <c r="A20" s="138" t="s">
        <v>89</v>
      </c>
      <c r="B20" s="136"/>
      <c r="C20" s="155">
        <v>1355666803</v>
      </c>
      <c r="D20" s="155"/>
      <c r="E20" s="156">
        <v>1434071000</v>
      </c>
      <c r="F20" s="60">
        <v>1569348300</v>
      </c>
      <c r="G20" s="60">
        <v>168924265</v>
      </c>
      <c r="H20" s="60">
        <v>158338765</v>
      </c>
      <c r="I20" s="60">
        <v>121195450</v>
      </c>
      <c r="J20" s="60">
        <v>448458480</v>
      </c>
      <c r="K20" s="60">
        <v>129442240</v>
      </c>
      <c r="L20" s="60">
        <v>109640627</v>
      </c>
      <c r="M20" s="60">
        <v>125856559</v>
      </c>
      <c r="N20" s="60">
        <v>364939426</v>
      </c>
      <c r="O20" s="60">
        <v>145486206</v>
      </c>
      <c r="P20" s="60">
        <v>129551408</v>
      </c>
      <c r="Q20" s="60">
        <v>138464827</v>
      </c>
      <c r="R20" s="60">
        <v>413502441</v>
      </c>
      <c r="S20" s="60"/>
      <c r="T20" s="60"/>
      <c r="U20" s="60"/>
      <c r="V20" s="60"/>
      <c r="W20" s="60">
        <v>1226900347</v>
      </c>
      <c r="X20" s="60">
        <v>1075553253</v>
      </c>
      <c r="Y20" s="60">
        <v>151347094</v>
      </c>
      <c r="Z20" s="140">
        <v>14.07</v>
      </c>
      <c r="AA20" s="155">
        <v>1569348300</v>
      </c>
    </row>
    <row r="21" spans="1:27" ht="12.75">
      <c r="A21" s="138" t="s">
        <v>90</v>
      </c>
      <c r="B21" s="136"/>
      <c r="C21" s="155">
        <v>428198537</v>
      </c>
      <c r="D21" s="155"/>
      <c r="E21" s="156">
        <v>450888300</v>
      </c>
      <c r="F21" s="60">
        <v>490909500</v>
      </c>
      <c r="G21" s="60">
        <v>27957572</v>
      </c>
      <c r="H21" s="60">
        <v>36700443</v>
      </c>
      <c r="I21" s="60">
        <v>34940604</v>
      </c>
      <c r="J21" s="60">
        <v>99598619</v>
      </c>
      <c r="K21" s="60">
        <v>39652135</v>
      </c>
      <c r="L21" s="60">
        <v>33520913</v>
      </c>
      <c r="M21" s="60">
        <v>37124125</v>
      </c>
      <c r="N21" s="60">
        <v>110297173</v>
      </c>
      <c r="O21" s="60">
        <v>40118350</v>
      </c>
      <c r="P21" s="60">
        <v>38261995</v>
      </c>
      <c r="Q21" s="60">
        <v>30999610</v>
      </c>
      <c r="R21" s="60">
        <v>109379955</v>
      </c>
      <c r="S21" s="60"/>
      <c r="T21" s="60"/>
      <c r="U21" s="60"/>
      <c r="V21" s="60"/>
      <c r="W21" s="60">
        <v>319275747</v>
      </c>
      <c r="X21" s="60">
        <v>338166225</v>
      </c>
      <c r="Y21" s="60">
        <v>-18890478</v>
      </c>
      <c r="Z21" s="140">
        <v>-5.59</v>
      </c>
      <c r="AA21" s="155">
        <v>490909500</v>
      </c>
    </row>
    <row r="22" spans="1:27" ht="12.75">
      <c r="A22" s="138" t="s">
        <v>91</v>
      </c>
      <c r="B22" s="136"/>
      <c r="C22" s="157">
        <v>217916687</v>
      </c>
      <c r="D22" s="157"/>
      <c r="E22" s="158">
        <v>250864600</v>
      </c>
      <c r="F22" s="159">
        <v>247802400</v>
      </c>
      <c r="G22" s="159">
        <v>16364683</v>
      </c>
      <c r="H22" s="159">
        <v>17663475</v>
      </c>
      <c r="I22" s="159">
        <v>17360295</v>
      </c>
      <c r="J22" s="159">
        <v>51388453</v>
      </c>
      <c r="K22" s="159">
        <v>17639929</v>
      </c>
      <c r="L22" s="159">
        <v>13522196</v>
      </c>
      <c r="M22" s="159">
        <v>20520246</v>
      </c>
      <c r="N22" s="159">
        <v>51682371</v>
      </c>
      <c r="O22" s="159">
        <v>16646011</v>
      </c>
      <c r="P22" s="159">
        <v>17919159</v>
      </c>
      <c r="Q22" s="159">
        <v>16404917</v>
      </c>
      <c r="R22" s="159">
        <v>50970087</v>
      </c>
      <c r="S22" s="159"/>
      <c r="T22" s="159"/>
      <c r="U22" s="159"/>
      <c r="V22" s="159"/>
      <c r="W22" s="159">
        <v>154040911</v>
      </c>
      <c r="X22" s="159">
        <v>188148447</v>
      </c>
      <c r="Y22" s="159">
        <v>-34107536</v>
      </c>
      <c r="Z22" s="141">
        <v>-18.13</v>
      </c>
      <c r="AA22" s="157">
        <v>247802400</v>
      </c>
    </row>
    <row r="23" spans="1:27" ht="12.75">
      <c r="A23" s="138" t="s">
        <v>92</v>
      </c>
      <c r="B23" s="136"/>
      <c r="C23" s="155">
        <v>114476109</v>
      </c>
      <c r="D23" s="155"/>
      <c r="E23" s="156">
        <v>124080000</v>
      </c>
      <c r="F23" s="60">
        <v>124153400</v>
      </c>
      <c r="G23" s="60">
        <v>10780258</v>
      </c>
      <c r="H23" s="60">
        <v>10297564</v>
      </c>
      <c r="I23" s="60">
        <v>10547356</v>
      </c>
      <c r="J23" s="60">
        <v>31625178</v>
      </c>
      <c r="K23" s="60">
        <v>10550779</v>
      </c>
      <c r="L23" s="60">
        <v>9029138</v>
      </c>
      <c r="M23" s="60">
        <v>12009908</v>
      </c>
      <c r="N23" s="60">
        <v>31589825</v>
      </c>
      <c r="O23" s="60">
        <v>10557859</v>
      </c>
      <c r="P23" s="60">
        <v>10567532</v>
      </c>
      <c r="Q23" s="60">
        <v>10574292</v>
      </c>
      <c r="R23" s="60">
        <v>31699683</v>
      </c>
      <c r="S23" s="60"/>
      <c r="T23" s="60"/>
      <c r="U23" s="60"/>
      <c r="V23" s="60"/>
      <c r="W23" s="60">
        <v>94914686</v>
      </c>
      <c r="X23" s="60">
        <v>93060000</v>
      </c>
      <c r="Y23" s="60">
        <v>1854686</v>
      </c>
      <c r="Z23" s="140">
        <v>1.99</v>
      </c>
      <c r="AA23" s="155">
        <v>124153400</v>
      </c>
    </row>
    <row r="24" spans="1:27" ht="12.75">
      <c r="A24" s="135" t="s">
        <v>93</v>
      </c>
      <c r="B24" s="142" t="s">
        <v>94</v>
      </c>
      <c r="C24" s="153">
        <v>785655</v>
      </c>
      <c r="D24" s="153"/>
      <c r="E24" s="154">
        <v>645900</v>
      </c>
      <c r="F24" s="100">
        <v>645900</v>
      </c>
      <c r="G24" s="100"/>
      <c r="H24" s="100"/>
      <c r="I24" s="100"/>
      <c r="J24" s="100"/>
      <c r="K24" s="100"/>
      <c r="L24" s="100"/>
      <c r="M24" s="100">
        <v>384099</v>
      </c>
      <c r="N24" s="100">
        <v>384099</v>
      </c>
      <c r="O24" s="100"/>
      <c r="P24" s="100"/>
      <c r="Q24" s="100"/>
      <c r="R24" s="100"/>
      <c r="S24" s="100"/>
      <c r="T24" s="100"/>
      <c r="U24" s="100"/>
      <c r="V24" s="100"/>
      <c r="W24" s="100">
        <v>384099</v>
      </c>
      <c r="X24" s="100">
        <v>484425</v>
      </c>
      <c r="Y24" s="100">
        <v>-100326</v>
      </c>
      <c r="Z24" s="137">
        <v>-20.71</v>
      </c>
      <c r="AA24" s="153">
        <v>645900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2723951442</v>
      </c>
      <c r="D25" s="168">
        <f>+D5+D9+D15+D19+D24</f>
        <v>0</v>
      </c>
      <c r="E25" s="169">
        <f t="shared" si="4"/>
        <v>2781583600</v>
      </c>
      <c r="F25" s="73">
        <f t="shared" si="4"/>
        <v>2968406500</v>
      </c>
      <c r="G25" s="73">
        <f t="shared" si="4"/>
        <v>267462095</v>
      </c>
      <c r="H25" s="73">
        <f t="shared" si="4"/>
        <v>259816144</v>
      </c>
      <c r="I25" s="73">
        <f t="shared" si="4"/>
        <v>224517648</v>
      </c>
      <c r="J25" s="73">
        <f t="shared" si="4"/>
        <v>751795887</v>
      </c>
      <c r="K25" s="73">
        <f t="shared" si="4"/>
        <v>235302532</v>
      </c>
      <c r="L25" s="73">
        <f t="shared" si="4"/>
        <v>212340837</v>
      </c>
      <c r="M25" s="73">
        <f t="shared" si="4"/>
        <v>229680095</v>
      </c>
      <c r="N25" s="73">
        <f t="shared" si="4"/>
        <v>677323464</v>
      </c>
      <c r="O25" s="73">
        <f t="shared" si="4"/>
        <v>256788365</v>
      </c>
      <c r="P25" s="73">
        <f t="shared" si="4"/>
        <v>238721043</v>
      </c>
      <c r="Q25" s="73">
        <f t="shared" si="4"/>
        <v>243373765</v>
      </c>
      <c r="R25" s="73">
        <f t="shared" si="4"/>
        <v>738883173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2168002524</v>
      </c>
      <c r="X25" s="73">
        <f t="shared" si="4"/>
        <v>2086187706</v>
      </c>
      <c r="Y25" s="73">
        <f t="shared" si="4"/>
        <v>81814818</v>
      </c>
      <c r="Z25" s="170">
        <f>+IF(X25&lt;&gt;0,+(Y25/X25)*100,0)</f>
        <v>3.921738095028348</v>
      </c>
      <c r="AA25" s="168">
        <f>+AA5+AA9+AA15+AA19+AA24</f>
        <v>2968406500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388500715</v>
      </c>
      <c r="D28" s="153">
        <f>SUM(D29:D31)</f>
        <v>0</v>
      </c>
      <c r="E28" s="154">
        <f t="shared" si="5"/>
        <v>137378700</v>
      </c>
      <c r="F28" s="100">
        <f t="shared" si="5"/>
        <v>174414600</v>
      </c>
      <c r="G28" s="100">
        <f t="shared" si="5"/>
        <v>8066667</v>
      </c>
      <c r="H28" s="100">
        <f t="shared" si="5"/>
        <v>145600</v>
      </c>
      <c r="I28" s="100">
        <f t="shared" si="5"/>
        <v>7870975</v>
      </c>
      <c r="J28" s="100">
        <f t="shared" si="5"/>
        <v>16083242</v>
      </c>
      <c r="K28" s="100">
        <f t="shared" si="5"/>
        <v>9474534</v>
      </c>
      <c r="L28" s="100">
        <f t="shared" si="5"/>
        <v>12324097</v>
      </c>
      <c r="M28" s="100">
        <f t="shared" si="5"/>
        <v>11329994</v>
      </c>
      <c r="N28" s="100">
        <f t="shared" si="5"/>
        <v>33128625</v>
      </c>
      <c r="O28" s="100">
        <f t="shared" si="5"/>
        <v>9802060</v>
      </c>
      <c r="P28" s="100">
        <f t="shared" si="5"/>
        <v>10554551</v>
      </c>
      <c r="Q28" s="100">
        <f t="shared" si="5"/>
        <v>14409373</v>
      </c>
      <c r="R28" s="100">
        <f t="shared" si="5"/>
        <v>34765984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83977851</v>
      </c>
      <c r="X28" s="100">
        <f t="shared" si="5"/>
        <v>104501250</v>
      </c>
      <c r="Y28" s="100">
        <f t="shared" si="5"/>
        <v>-20523399</v>
      </c>
      <c r="Z28" s="137">
        <f>+IF(X28&lt;&gt;0,+(Y28/X28)*100,0)</f>
        <v>-19.639381347113073</v>
      </c>
      <c r="AA28" s="153">
        <f>SUM(AA29:AA31)</f>
        <v>174414600</v>
      </c>
    </row>
    <row r="29" spans="1:27" ht="12.75">
      <c r="A29" s="138" t="s">
        <v>75</v>
      </c>
      <c r="B29" s="136"/>
      <c r="C29" s="155">
        <v>83645567</v>
      </c>
      <c r="D29" s="155"/>
      <c r="E29" s="156">
        <v>10971600</v>
      </c>
      <c r="F29" s="60">
        <v>17099600</v>
      </c>
      <c r="G29" s="60">
        <v>-1135961</v>
      </c>
      <c r="H29" s="60">
        <v>-488144</v>
      </c>
      <c r="I29" s="60">
        <v>-171963</v>
      </c>
      <c r="J29" s="60">
        <v>-1796068</v>
      </c>
      <c r="K29" s="60">
        <v>-639856</v>
      </c>
      <c r="L29" s="60">
        <v>270512</v>
      </c>
      <c r="M29" s="60">
        <v>132582</v>
      </c>
      <c r="N29" s="60">
        <v>-236762</v>
      </c>
      <c r="O29" s="60">
        <v>663288</v>
      </c>
      <c r="P29" s="60">
        <v>1347725</v>
      </c>
      <c r="Q29" s="60">
        <v>431671</v>
      </c>
      <c r="R29" s="60">
        <v>2442684</v>
      </c>
      <c r="S29" s="60"/>
      <c r="T29" s="60"/>
      <c r="U29" s="60"/>
      <c r="V29" s="60"/>
      <c r="W29" s="60">
        <v>409854</v>
      </c>
      <c r="X29" s="60">
        <v>9715428</v>
      </c>
      <c r="Y29" s="60">
        <v>-9305574</v>
      </c>
      <c r="Z29" s="140">
        <v>-95.78</v>
      </c>
      <c r="AA29" s="155">
        <v>17099600</v>
      </c>
    </row>
    <row r="30" spans="1:27" ht="12.75">
      <c r="A30" s="138" t="s">
        <v>76</v>
      </c>
      <c r="B30" s="136"/>
      <c r="C30" s="157">
        <v>88687700</v>
      </c>
      <c r="D30" s="157"/>
      <c r="E30" s="158">
        <v>5688100</v>
      </c>
      <c r="F30" s="159">
        <v>30238150</v>
      </c>
      <c r="G30" s="159">
        <v>-2081955</v>
      </c>
      <c r="H30" s="159">
        <v>451640</v>
      </c>
      <c r="I30" s="159">
        <v>-1321067</v>
      </c>
      <c r="J30" s="159">
        <v>-2951382</v>
      </c>
      <c r="K30" s="159">
        <v>-155349</v>
      </c>
      <c r="L30" s="159">
        <v>1122126</v>
      </c>
      <c r="M30" s="159">
        <v>534872</v>
      </c>
      <c r="N30" s="159">
        <v>1501649</v>
      </c>
      <c r="O30" s="159">
        <v>438035</v>
      </c>
      <c r="P30" s="159">
        <v>1964749</v>
      </c>
      <c r="Q30" s="159">
        <v>4709750</v>
      </c>
      <c r="R30" s="159">
        <v>7112534</v>
      </c>
      <c r="S30" s="159"/>
      <c r="T30" s="159"/>
      <c r="U30" s="159"/>
      <c r="V30" s="159"/>
      <c r="W30" s="159">
        <v>5662801</v>
      </c>
      <c r="X30" s="159">
        <v>4266072</v>
      </c>
      <c r="Y30" s="159">
        <v>1396729</v>
      </c>
      <c r="Z30" s="141">
        <v>32.74</v>
      </c>
      <c r="AA30" s="157">
        <v>30238150</v>
      </c>
    </row>
    <row r="31" spans="1:27" ht="12.75">
      <c r="A31" s="138" t="s">
        <v>77</v>
      </c>
      <c r="B31" s="136"/>
      <c r="C31" s="155">
        <v>216167448</v>
      </c>
      <c r="D31" s="155"/>
      <c r="E31" s="156">
        <v>120719000</v>
      </c>
      <c r="F31" s="60">
        <v>127076850</v>
      </c>
      <c r="G31" s="60">
        <v>11284583</v>
      </c>
      <c r="H31" s="60">
        <v>182104</v>
      </c>
      <c r="I31" s="60">
        <v>9364005</v>
      </c>
      <c r="J31" s="60">
        <v>20830692</v>
      </c>
      <c r="K31" s="60">
        <v>10269739</v>
      </c>
      <c r="L31" s="60">
        <v>10931459</v>
      </c>
      <c r="M31" s="60">
        <v>10662540</v>
      </c>
      <c r="N31" s="60">
        <v>31863738</v>
      </c>
      <c r="O31" s="60">
        <v>8700737</v>
      </c>
      <c r="P31" s="60">
        <v>7242077</v>
      </c>
      <c r="Q31" s="60">
        <v>9267952</v>
      </c>
      <c r="R31" s="60">
        <v>25210766</v>
      </c>
      <c r="S31" s="60"/>
      <c r="T31" s="60"/>
      <c r="U31" s="60"/>
      <c r="V31" s="60"/>
      <c r="W31" s="60">
        <v>77905196</v>
      </c>
      <c r="X31" s="60">
        <v>90519750</v>
      </c>
      <c r="Y31" s="60">
        <v>-12614554</v>
      </c>
      <c r="Z31" s="140">
        <v>-13.94</v>
      </c>
      <c r="AA31" s="155">
        <v>127076850</v>
      </c>
    </row>
    <row r="32" spans="1:27" ht="12.75">
      <c r="A32" s="135" t="s">
        <v>78</v>
      </c>
      <c r="B32" s="136"/>
      <c r="C32" s="153">
        <f aca="true" t="shared" si="6" ref="C32:Y32">SUM(C33:C37)</f>
        <v>298688104</v>
      </c>
      <c r="D32" s="153">
        <f>SUM(D33:D37)</f>
        <v>0</v>
      </c>
      <c r="E32" s="154">
        <f t="shared" si="6"/>
        <v>332185100</v>
      </c>
      <c r="F32" s="100">
        <f t="shared" si="6"/>
        <v>339533400</v>
      </c>
      <c r="G32" s="100">
        <f t="shared" si="6"/>
        <v>23064494</v>
      </c>
      <c r="H32" s="100">
        <f t="shared" si="6"/>
        <v>29774011</v>
      </c>
      <c r="I32" s="100">
        <f t="shared" si="6"/>
        <v>27937330</v>
      </c>
      <c r="J32" s="100">
        <f t="shared" si="6"/>
        <v>80775835</v>
      </c>
      <c r="K32" s="100">
        <f t="shared" si="6"/>
        <v>29887001</v>
      </c>
      <c r="L32" s="100">
        <f t="shared" si="6"/>
        <v>29158131</v>
      </c>
      <c r="M32" s="100">
        <f t="shared" si="6"/>
        <v>29414531</v>
      </c>
      <c r="N32" s="100">
        <f t="shared" si="6"/>
        <v>88459663</v>
      </c>
      <c r="O32" s="100">
        <f t="shared" si="6"/>
        <v>30387148</v>
      </c>
      <c r="P32" s="100">
        <f t="shared" si="6"/>
        <v>26890712</v>
      </c>
      <c r="Q32" s="100">
        <f t="shared" si="6"/>
        <v>27229165</v>
      </c>
      <c r="R32" s="100">
        <f t="shared" si="6"/>
        <v>84507025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253742523</v>
      </c>
      <c r="X32" s="100">
        <f t="shared" si="6"/>
        <v>249138828</v>
      </c>
      <c r="Y32" s="100">
        <f t="shared" si="6"/>
        <v>4603695</v>
      </c>
      <c r="Z32" s="137">
        <f>+IF(X32&lt;&gt;0,+(Y32/X32)*100,0)</f>
        <v>1.8478432434465812</v>
      </c>
      <c r="AA32" s="153">
        <f>SUM(AA33:AA37)</f>
        <v>339533400</v>
      </c>
    </row>
    <row r="33" spans="1:27" ht="12.75">
      <c r="A33" s="138" t="s">
        <v>79</v>
      </c>
      <c r="B33" s="136"/>
      <c r="C33" s="155">
        <v>63358644</v>
      </c>
      <c r="D33" s="155"/>
      <c r="E33" s="156">
        <v>46917600</v>
      </c>
      <c r="F33" s="60">
        <v>52006500</v>
      </c>
      <c r="G33" s="60">
        <v>3526915</v>
      </c>
      <c r="H33" s="60">
        <v>5328457</v>
      </c>
      <c r="I33" s="60">
        <v>5324925</v>
      </c>
      <c r="J33" s="60">
        <v>14180297</v>
      </c>
      <c r="K33" s="60">
        <v>5140967</v>
      </c>
      <c r="L33" s="60">
        <v>4839302</v>
      </c>
      <c r="M33" s="60">
        <v>5055760</v>
      </c>
      <c r="N33" s="60">
        <v>15036029</v>
      </c>
      <c r="O33" s="60">
        <v>4836082</v>
      </c>
      <c r="P33" s="60">
        <v>3338317</v>
      </c>
      <c r="Q33" s="60">
        <v>3451383</v>
      </c>
      <c r="R33" s="60">
        <v>11625782</v>
      </c>
      <c r="S33" s="60"/>
      <c r="T33" s="60"/>
      <c r="U33" s="60"/>
      <c r="V33" s="60"/>
      <c r="W33" s="60">
        <v>40842108</v>
      </c>
      <c r="X33" s="60">
        <v>35188200</v>
      </c>
      <c r="Y33" s="60">
        <v>5653908</v>
      </c>
      <c r="Z33" s="140">
        <v>16.07</v>
      </c>
      <c r="AA33" s="155">
        <v>52006500</v>
      </c>
    </row>
    <row r="34" spans="1:27" ht="12.75">
      <c r="A34" s="138" t="s">
        <v>80</v>
      </c>
      <c r="B34" s="136"/>
      <c r="C34" s="155">
        <v>99431507</v>
      </c>
      <c r="D34" s="155"/>
      <c r="E34" s="156">
        <v>127848000</v>
      </c>
      <c r="F34" s="60">
        <v>125173000</v>
      </c>
      <c r="G34" s="60">
        <v>8828885</v>
      </c>
      <c r="H34" s="60">
        <v>9881053</v>
      </c>
      <c r="I34" s="60">
        <v>9258125</v>
      </c>
      <c r="J34" s="60">
        <v>27968063</v>
      </c>
      <c r="K34" s="60">
        <v>11944891</v>
      </c>
      <c r="L34" s="60">
        <v>10464120</v>
      </c>
      <c r="M34" s="60">
        <v>11199914</v>
      </c>
      <c r="N34" s="60">
        <v>33608925</v>
      </c>
      <c r="O34" s="60">
        <v>11147052</v>
      </c>
      <c r="P34" s="60">
        <v>10474582</v>
      </c>
      <c r="Q34" s="60">
        <v>10394091</v>
      </c>
      <c r="R34" s="60">
        <v>32015725</v>
      </c>
      <c r="S34" s="60"/>
      <c r="T34" s="60"/>
      <c r="U34" s="60"/>
      <c r="V34" s="60"/>
      <c r="W34" s="60">
        <v>93592713</v>
      </c>
      <c r="X34" s="60">
        <v>95886000</v>
      </c>
      <c r="Y34" s="60">
        <v>-2293287</v>
      </c>
      <c r="Z34" s="140">
        <v>-2.39</v>
      </c>
      <c r="AA34" s="155">
        <v>125173000</v>
      </c>
    </row>
    <row r="35" spans="1:27" ht="12.75">
      <c r="A35" s="138" t="s">
        <v>81</v>
      </c>
      <c r="B35" s="136"/>
      <c r="C35" s="155">
        <v>101205978</v>
      </c>
      <c r="D35" s="155"/>
      <c r="E35" s="156">
        <v>131049900</v>
      </c>
      <c r="F35" s="60">
        <v>137383900</v>
      </c>
      <c r="G35" s="60">
        <v>9041786</v>
      </c>
      <c r="H35" s="60">
        <v>12688723</v>
      </c>
      <c r="I35" s="60">
        <v>11183583</v>
      </c>
      <c r="J35" s="60">
        <v>32914092</v>
      </c>
      <c r="K35" s="60">
        <v>11647059</v>
      </c>
      <c r="L35" s="60">
        <v>11188165</v>
      </c>
      <c r="M35" s="60">
        <v>11094093</v>
      </c>
      <c r="N35" s="60">
        <v>33929317</v>
      </c>
      <c r="O35" s="60">
        <v>12303752</v>
      </c>
      <c r="P35" s="60">
        <v>11474187</v>
      </c>
      <c r="Q35" s="60">
        <v>11392175</v>
      </c>
      <c r="R35" s="60">
        <v>35170114</v>
      </c>
      <c r="S35" s="60"/>
      <c r="T35" s="60"/>
      <c r="U35" s="60"/>
      <c r="V35" s="60"/>
      <c r="W35" s="60">
        <v>102013523</v>
      </c>
      <c r="X35" s="60">
        <v>98287425</v>
      </c>
      <c r="Y35" s="60">
        <v>3726098</v>
      </c>
      <c r="Z35" s="140">
        <v>3.79</v>
      </c>
      <c r="AA35" s="155">
        <v>137383900</v>
      </c>
    </row>
    <row r="36" spans="1:27" ht="12.75">
      <c r="A36" s="138" t="s">
        <v>82</v>
      </c>
      <c r="B36" s="136"/>
      <c r="C36" s="155">
        <v>23419068</v>
      </c>
      <c r="D36" s="155"/>
      <c r="E36" s="156">
        <v>17168100</v>
      </c>
      <c r="F36" s="60">
        <v>15941800</v>
      </c>
      <c r="G36" s="60">
        <v>1178825</v>
      </c>
      <c r="H36" s="60">
        <v>1199705</v>
      </c>
      <c r="I36" s="60">
        <v>1253322</v>
      </c>
      <c r="J36" s="60">
        <v>3631852</v>
      </c>
      <c r="K36" s="60">
        <v>421065</v>
      </c>
      <c r="L36" s="60">
        <v>2044889</v>
      </c>
      <c r="M36" s="60">
        <v>1313848</v>
      </c>
      <c r="N36" s="60">
        <v>3779802</v>
      </c>
      <c r="O36" s="60">
        <v>1295629</v>
      </c>
      <c r="P36" s="60">
        <v>1137947</v>
      </c>
      <c r="Q36" s="60">
        <v>1238973</v>
      </c>
      <c r="R36" s="60">
        <v>3672549</v>
      </c>
      <c r="S36" s="60"/>
      <c r="T36" s="60"/>
      <c r="U36" s="60"/>
      <c r="V36" s="60"/>
      <c r="W36" s="60">
        <v>11084203</v>
      </c>
      <c r="X36" s="60">
        <v>12876075</v>
      </c>
      <c r="Y36" s="60">
        <v>-1791872</v>
      </c>
      <c r="Z36" s="140">
        <v>-13.92</v>
      </c>
      <c r="AA36" s="155">
        <v>15941800</v>
      </c>
    </row>
    <row r="37" spans="1:27" ht="12.75">
      <c r="A37" s="138" t="s">
        <v>83</v>
      </c>
      <c r="B37" s="136"/>
      <c r="C37" s="157">
        <v>11272907</v>
      </c>
      <c r="D37" s="157"/>
      <c r="E37" s="158">
        <v>9201500</v>
      </c>
      <c r="F37" s="159">
        <v>9028200</v>
      </c>
      <c r="G37" s="159">
        <v>488083</v>
      </c>
      <c r="H37" s="159">
        <v>676073</v>
      </c>
      <c r="I37" s="159">
        <v>917375</v>
      </c>
      <c r="J37" s="159">
        <v>2081531</v>
      </c>
      <c r="K37" s="159">
        <v>733019</v>
      </c>
      <c r="L37" s="159">
        <v>621655</v>
      </c>
      <c r="M37" s="159">
        <v>750916</v>
      </c>
      <c r="N37" s="159">
        <v>2105590</v>
      </c>
      <c r="O37" s="159">
        <v>804633</v>
      </c>
      <c r="P37" s="159">
        <v>465679</v>
      </c>
      <c r="Q37" s="159">
        <v>752543</v>
      </c>
      <c r="R37" s="159">
        <v>2022855</v>
      </c>
      <c r="S37" s="159"/>
      <c r="T37" s="159"/>
      <c r="U37" s="159"/>
      <c r="V37" s="159"/>
      <c r="W37" s="159">
        <v>6209976</v>
      </c>
      <c r="X37" s="159">
        <v>6901128</v>
      </c>
      <c r="Y37" s="159">
        <v>-691152</v>
      </c>
      <c r="Z37" s="141">
        <v>-10.02</v>
      </c>
      <c r="AA37" s="157">
        <v>9028200</v>
      </c>
    </row>
    <row r="38" spans="1:27" ht="12.75">
      <c r="A38" s="135" t="s">
        <v>84</v>
      </c>
      <c r="B38" s="142"/>
      <c r="C38" s="153">
        <f aca="true" t="shared" si="7" ref="C38:Y38">SUM(C39:C41)</f>
        <v>233149082</v>
      </c>
      <c r="D38" s="153">
        <f>SUM(D39:D41)</f>
        <v>0</v>
      </c>
      <c r="E38" s="154">
        <f t="shared" si="7"/>
        <v>254901100</v>
      </c>
      <c r="F38" s="100">
        <f t="shared" si="7"/>
        <v>267767400</v>
      </c>
      <c r="G38" s="100">
        <f t="shared" si="7"/>
        <v>17131764</v>
      </c>
      <c r="H38" s="100">
        <f t="shared" si="7"/>
        <v>19498233</v>
      </c>
      <c r="I38" s="100">
        <f t="shared" si="7"/>
        <v>18366028</v>
      </c>
      <c r="J38" s="100">
        <f t="shared" si="7"/>
        <v>54996025</v>
      </c>
      <c r="K38" s="100">
        <f t="shared" si="7"/>
        <v>23502266</v>
      </c>
      <c r="L38" s="100">
        <f t="shared" si="7"/>
        <v>19789082</v>
      </c>
      <c r="M38" s="100">
        <f t="shared" si="7"/>
        <v>21871454</v>
      </c>
      <c r="N38" s="100">
        <f t="shared" si="7"/>
        <v>65162802</v>
      </c>
      <c r="O38" s="100">
        <f t="shared" si="7"/>
        <v>20314562</v>
      </c>
      <c r="P38" s="100">
        <f t="shared" si="7"/>
        <v>27393290</v>
      </c>
      <c r="Q38" s="100">
        <f t="shared" si="7"/>
        <v>26087140</v>
      </c>
      <c r="R38" s="100">
        <f t="shared" si="7"/>
        <v>73794992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193953819</v>
      </c>
      <c r="X38" s="100">
        <f t="shared" si="7"/>
        <v>189689094</v>
      </c>
      <c r="Y38" s="100">
        <f t="shared" si="7"/>
        <v>4264725</v>
      </c>
      <c r="Z38" s="137">
        <f>+IF(X38&lt;&gt;0,+(Y38/X38)*100,0)</f>
        <v>2.2482710576919094</v>
      </c>
      <c r="AA38" s="153">
        <f>SUM(AA39:AA41)</f>
        <v>267767400</v>
      </c>
    </row>
    <row r="39" spans="1:27" ht="12.75">
      <c r="A39" s="138" t="s">
        <v>85</v>
      </c>
      <c r="B39" s="136"/>
      <c r="C39" s="155">
        <v>33284107</v>
      </c>
      <c r="D39" s="155"/>
      <c r="E39" s="156">
        <v>49882500</v>
      </c>
      <c r="F39" s="60">
        <v>48923600</v>
      </c>
      <c r="G39" s="60">
        <v>3247014</v>
      </c>
      <c r="H39" s="60">
        <v>3560870</v>
      </c>
      <c r="I39" s="60">
        <v>3540369</v>
      </c>
      <c r="J39" s="60">
        <v>10348253</v>
      </c>
      <c r="K39" s="60">
        <v>3428461</v>
      </c>
      <c r="L39" s="60">
        <v>3456239</v>
      </c>
      <c r="M39" s="60">
        <v>4448296</v>
      </c>
      <c r="N39" s="60">
        <v>11332996</v>
      </c>
      <c r="O39" s="60">
        <v>3899116</v>
      </c>
      <c r="P39" s="60">
        <v>4230481</v>
      </c>
      <c r="Q39" s="60">
        <v>3929178</v>
      </c>
      <c r="R39" s="60">
        <v>12058775</v>
      </c>
      <c r="S39" s="60"/>
      <c r="T39" s="60"/>
      <c r="U39" s="60"/>
      <c r="V39" s="60"/>
      <c r="W39" s="60">
        <v>33740024</v>
      </c>
      <c r="X39" s="60">
        <v>35925147</v>
      </c>
      <c r="Y39" s="60">
        <v>-2185123</v>
      </c>
      <c r="Z39" s="140">
        <v>-6.08</v>
      </c>
      <c r="AA39" s="155">
        <v>48923600</v>
      </c>
    </row>
    <row r="40" spans="1:27" ht="12.75">
      <c r="A40" s="138" t="s">
        <v>86</v>
      </c>
      <c r="B40" s="136"/>
      <c r="C40" s="155">
        <v>199864975</v>
      </c>
      <c r="D40" s="155"/>
      <c r="E40" s="156">
        <v>205018600</v>
      </c>
      <c r="F40" s="60">
        <v>218843800</v>
      </c>
      <c r="G40" s="60">
        <v>13884750</v>
      </c>
      <c r="H40" s="60">
        <v>15937363</v>
      </c>
      <c r="I40" s="60">
        <v>14825659</v>
      </c>
      <c r="J40" s="60">
        <v>44647772</v>
      </c>
      <c r="K40" s="60">
        <v>20073805</v>
      </c>
      <c r="L40" s="60">
        <v>16332843</v>
      </c>
      <c r="M40" s="60">
        <v>17423158</v>
      </c>
      <c r="N40" s="60">
        <v>53829806</v>
      </c>
      <c r="O40" s="60">
        <v>16415446</v>
      </c>
      <c r="P40" s="60">
        <v>23162809</v>
      </c>
      <c r="Q40" s="60">
        <v>22157962</v>
      </c>
      <c r="R40" s="60">
        <v>61736217</v>
      </c>
      <c r="S40" s="60"/>
      <c r="T40" s="60"/>
      <c r="U40" s="60"/>
      <c r="V40" s="60"/>
      <c r="W40" s="60">
        <v>160213795</v>
      </c>
      <c r="X40" s="60">
        <v>153763947</v>
      </c>
      <c r="Y40" s="60">
        <v>6449848</v>
      </c>
      <c r="Z40" s="140">
        <v>4.19</v>
      </c>
      <c r="AA40" s="155">
        <v>218843800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1678666712</v>
      </c>
      <c r="D42" s="153">
        <f>SUM(D43:D46)</f>
        <v>0</v>
      </c>
      <c r="E42" s="154">
        <f t="shared" si="8"/>
        <v>1904055200</v>
      </c>
      <c r="F42" s="100">
        <f t="shared" si="8"/>
        <v>2060479700</v>
      </c>
      <c r="G42" s="100">
        <f t="shared" si="8"/>
        <v>170321605</v>
      </c>
      <c r="H42" s="100">
        <f t="shared" si="8"/>
        <v>181726823</v>
      </c>
      <c r="I42" s="100">
        <f t="shared" si="8"/>
        <v>166054936</v>
      </c>
      <c r="J42" s="100">
        <f t="shared" si="8"/>
        <v>518103364</v>
      </c>
      <c r="K42" s="100">
        <f t="shared" si="8"/>
        <v>164603971</v>
      </c>
      <c r="L42" s="100">
        <f t="shared" si="8"/>
        <v>171120026</v>
      </c>
      <c r="M42" s="100">
        <f t="shared" si="8"/>
        <v>154421432</v>
      </c>
      <c r="N42" s="100">
        <f t="shared" si="8"/>
        <v>490145429</v>
      </c>
      <c r="O42" s="100">
        <f t="shared" si="8"/>
        <v>175290713</v>
      </c>
      <c r="P42" s="100">
        <f t="shared" si="8"/>
        <v>186446164</v>
      </c>
      <c r="Q42" s="100">
        <f t="shared" si="8"/>
        <v>176177434</v>
      </c>
      <c r="R42" s="100">
        <f t="shared" si="8"/>
        <v>537914311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1546163104</v>
      </c>
      <c r="X42" s="100">
        <f t="shared" si="8"/>
        <v>1428060897</v>
      </c>
      <c r="Y42" s="100">
        <f t="shared" si="8"/>
        <v>118102207</v>
      </c>
      <c r="Z42" s="137">
        <f>+IF(X42&lt;&gt;0,+(Y42/X42)*100,0)</f>
        <v>8.270109996576707</v>
      </c>
      <c r="AA42" s="153">
        <f>SUM(AA43:AA46)</f>
        <v>2060479700</v>
      </c>
    </row>
    <row r="43" spans="1:27" ht="12.75">
      <c r="A43" s="138" t="s">
        <v>89</v>
      </c>
      <c r="B43" s="136"/>
      <c r="C43" s="155">
        <v>1054245910</v>
      </c>
      <c r="D43" s="155"/>
      <c r="E43" s="156">
        <v>1210556500</v>
      </c>
      <c r="F43" s="60">
        <v>1330938800</v>
      </c>
      <c r="G43" s="60">
        <v>122722018</v>
      </c>
      <c r="H43" s="60">
        <v>122982492</v>
      </c>
      <c r="I43" s="60">
        <v>107979910</v>
      </c>
      <c r="J43" s="60">
        <v>353684420</v>
      </c>
      <c r="K43" s="60">
        <v>96051737</v>
      </c>
      <c r="L43" s="60">
        <v>92453613</v>
      </c>
      <c r="M43" s="60">
        <v>87808703</v>
      </c>
      <c r="N43" s="60">
        <v>276314053</v>
      </c>
      <c r="O43" s="60">
        <v>105843891</v>
      </c>
      <c r="P43" s="60">
        <v>113970872</v>
      </c>
      <c r="Q43" s="60">
        <v>93955555</v>
      </c>
      <c r="R43" s="60">
        <v>313770318</v>
      </c>
      <c r="S43" s="60"/>
      <c r="T43" s="60"/>
      <c r="U43" s="60"/>
      <c r="V43" s="60"/>
      <c r="W43" s="60">
        <v>943768791</v>
      </c>
      <c r="X43" s="60">
        <v>907936875</v>
      </c>
      <c r="Y43" s="60">
        <v>35831916</v>
      </c>
      <c r="Z43" s="140">
        <v>3.95</v>
      </c>
      <c r="AA43" s="155">
        <v>1330938800</v>
      </c>
    </row>
    <row r="44" spans="1:27" ht="12.75">
      <c r="A44" s="138" t="s">
        <v>90</v>
      </c>
      <c r="B44" s="136"/>
      <c r="C44" s="155">
        <v>382236395</v>
      </c>
      <c r="D44" s="155"/>
      <c r="E44" s="156">
        <v>395340500</v>
      </c>
      <c r="F44" s="60">
        <v>419225800</v>
      </c>
      <c r="G44" s="60">
        <v>27817488</v>
      </c>
      <c r="H44" s="60">
        <v>33747177</v>
      </c>
      <c r="I44" s="60">
        <v>32185486</v>
      </c>
      <c r="J44" s="60">
        <v>93750151</v>
      </c>
      <c r="K44" s="60">
        <v>40976984</v>
      </c>
      <c r="L44" s="60">
        <v>53096970</v>
      </c>
      <c r="M44" s="60">
        <v>28065551</v>
      </c>
      <c r="N44" s="60">
        <v>122139505</v>
      </c>
      <c r="O44" s="60">
        <v>42109097</v>
      </c>
      <c r="P44" s="60">
        <v>41256515</v>
      </c>
      <c r="Q44" s="60">
        <v>58027000</v>
      </c>
      <c r="R44" s="60">
        <v>141392612</v>
      </c>
      <c r="S44" s="60"/>
      <c r="T44" s="60"/>
      <c r="U44" s="60"/>
      <c r="V44" s="60"/>
      <c r="W44" s="60">
        <v>357282268</v>
      </c>
      <c r="X44" s="60">
        <v>296505378</v>
      </c>
      <c r="Y44" s="60">
        <v>60776890</v>
      </c>
      <c r="Z44" s="140">
        <v>20.5</v>
      </c>
      <c r="AA44" s="155">
        <v>419225800</v>
      </c>
    </row>
    <row r="45" spans="1:27" ht="12.75">
      <c r="A45" s="138" t="s">
        <v>91</v>
      </c>
      <c r="B45" s="136"/>
      <c r="C45" s="157">
        <v>169412260</v>
      </c>
      <c r="D45" s="157"/>
      <c r="E45" s="158">
        <v>188038300</v>
      </c>
      <c r="F45" s="159">
        <v>199685500</v>
      </c>
      <c r="G45" s="159">
        <v>13161883</v>
      </c>
      <c r="H45" s="159">
        <v>13339742</v>
      </c>
      <c r="I45" s="159">
        <v>16231132</v>
      </c>
      <c r="J45" s="159">
        <v>42732757</v>
      </c>
      <c r="K45" s="159">
        <v>18372905</v>
      </c>
      <c r="L45" s="159">
        <v>16033465</v>
      </c>
      <c r="M45" s="159">
        <v>28704008</v>
      </c>
      <c r="N45" s="159">
        <v>63110378</v>
      </c>
      <c r="O45" s="159">
        <v>17582506</v>
      </c>
      <c r="P45" s="159">
        <v>21633310</v>
      </c>
      <c r="Q45" s="159">
        <v>15156609</v>
      </c>
      <c r="R45" s="159">
        <v>54372425</v>
      </c>
      <c r="S45" s="159"/>
      <c r="T45" s="159"/>
      <c r="U45" s="159"/>
      <c r="V45" s="159"/>
      <c r="W45" s="159">
        <v>160215560</v>
      </c>
      <c r="X45" s="159">
        <v>141028722</v>
      </c>
      <c r="Y45" s="159">
        <v>19186838</v>
      </c>
      <c r="Z45" s="141">
        <v>13.6</v>
      </c>
      <c r="AA45" s="157">
        <v>199685500</v>
      </c>
    </row>
    <row r="46" spans="1:27" ht="12.75">
      <c r="A46" s="138" t="s">
        <v>92</v>
      </c>
      <c r="B46" s="136"/>
      <c r="C46" s="155">
        <v>72772147</v>
      </c>
      <c r="D46" s="155"/>
      <c r="E46" s="156">
        <v>110119900</v>
      </c>
      <c r="F46" s="60">
        <v>110629600</v>
      </c>
      <c r="G46" s="60">
        <v>6620216</v>
      </c>
      <c r="H46" s="60">
        <v>11657412</v>
      </c>
      <c r="I46" s="60">
        <v>9658408</v>
      </c>
      <c r="J46" s="60">
        <v>27936036</v>
      </c>
      <c r="K46" s="60">
        <v>9202345</v>
      </c>
      <c r="L46" s="60">
        <v>9535978</v>
      </c>
      <c r="M46" s="60">
        <v>9843170</v>
      </c>
      <c r="N46" s="60">
        <v>28581493</v>
      </c>
      <c r="O46" s="60">
        <v>9755219</v>
      </c>
      <c r="P46" s="60">
        <v>9585467</v>
      </c>
      <c r="Q46" s="60">
        <v>9038270</v>
      </c>
      <c r="R46" s="60">
        <v>28378956</v>
      </c>
      <c r="S46" s="60"/>
      <c r="T46" s="60"/>
      <c r="U46" s="60"/>
      <c r="V46" s="60"/>
      <c r="W46" s="60">
        <v>84896485</v>
      </c>
      <c r="X46" s="60">
        <v>82589922</v>
      </c>
      <c r="Y46" s="60">
        <v>2306563</v>
      </c>
      <c r="Z46" s="140">
        <v>2.79</v>
      </c>
      <c r="AA46" s="155">
        <v>110629600</v>
      </c>
    </row>
    <row r="47" spans="1:27" ht="12.75">
      <c r="A47" s="135" t="s">
        <v>93</v>
      </c>
      <c r="B47" s="142" t="s">
        <v>94</v>
      </c>
      <c r="C47" s="153">
        <v>681146</v>
      </c>
      <c r="D47" s="153"/>
      <c r="E47" s="154">
        <v>816400</v>
      </c>
      <c r="F47" s="100">
        <v>551100</v>
      </c>
      <c r="G47" s="100">
        <v>43542</v>
      </c>
      <c r="H47" s="100">
        <v>43542</v>
      </c>
      <c r="I47" s="100">
        <v>43542</v>
      </c>
      <c r="J47" s="100">
        <v>130626</v>
      </c>
      <c r="K47" s="100">
        <v>43542</v>
      </c>
      <c r="L47" s="100">
        <v>43542</v>
      </c>
      <c r="M47" s="100">
        <v>43542</v>
      </c>
      <c r="N47" s="100">
        <v>130626</v>
      </c>
      <c r="O47" s="100">
        <v>43542</v>
      </c>
      <c r="P47" s="100">
        <v>43542</v>
      </c>
      <c r="Q47" s="100">
        <v>43542</v>
      </c>
      <c r="R47" s="100">
        <v>130626</v>
      </c>
      <c r="S47" s="100"/>
      <c r="T47" s="100"/>
      <c r="U47" s="100"/>
      <c r="V47" s="100"/>
      <c r="W47" s="100">
        <v>391878</v>
      </c>
      <c r="X47" s="100">
        <v>612297</v>
      </c>
      <c r="Y47" s="100">
        <v>-220419</v>
      </c>
      <c r="Z47" s="137">
        <v>-36</v>
      </c>
      <c r="AA47" s="153">
        <v>551100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2599685759</v>
      </c>
      <c r="D48" s="168">
        <f>+D28+D32+D38+D42+D47</f>
        <v>0</v>
      </c>
      <c r="E48" s="169">
        <f t="shared" si="9"/>
        <v>2629336500</v>
      </c>
      <c r="F48" s="73">
        <f t="shared" si="9"/>
        <v>2842746200</v>
      </c>
      <c r="G48" s="73">
        <f t="shared" si="9"/>
        <v>218628072</v>
      </c>
      <c r="H48" s="73">
        <f t="shared" si="9"/>
        <v>231188209</v>
      </c>
      <c r="I48" s="73">
        <f t="shared" si="9"/>
        <v>220272811</v>
      </c>
      <c r="J48" s="73">
        <f t="shared" si="9"/>
        <v>670089092</v>
      </c>
      <c r="K48" s="73">
        <f t="shared" si="9"/>
        <v>227511314</v>
      </c>
      <c r="L48" s="73">
        <f t="shared" si="9"/>
        <v>232434878</v>
      </c>
      <c r="M48" s="73">
        <f t="shared" si="9"/>
        <v>217080953</v>
      </c>
      <c r="N48" s="73">
        <f t="shared" si="9"/>
        <v>677027145</v>
      </c>
      <c r="O48" s="73">
        <f t="shared" si="9"/>
        <v>235838025</v>
      </c>
      <c r="P48" s="73">
        <f t="shared" si="9"/>
        <v>251328259</v>
      </c>
      <c r="Q48" s="73">
        <f t="shared" si="9"/>
        <v>243946654</v>
      </c>
      <c r="R48" s="73">
        <f t="shared" si="9"/>
        <v>731112938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2078229175</v>
      </c>
      <c r="X48" s="73">
        <f t="shared" si="9"/>
        <v>1972002366</v>
      </c>
      <c r="Y48" s="73">
        <f t="shared" si="9"/>
        <v>106226809</v>
      </c>
      <c r="Z48" s="170">
        <f>+IF(X48&lt;&gt;0,+(Y48/X48)*100,0)</f>
        <v>5.386748557278354</v>
      </c>
      <c r="AA48" s="168">
        <f>+AA28+AA32+AA38+AA42+AA47</f>
        <v>2842746200</v>
      </c>
    </row>
    <row r="49" spans="1:27" ht="12.75">
      <c r="A49" s="148" t="s">
        <v>49</v>
      </c>
      <c r="B49" s="149"/>
      <c r="C49" s="171">
        <f aca="true" t="shared" si="10" ref="C49:Y49">+C25-C48</f>
        <v>124265683</v>
      </c>
      <c r="D49" s="171">
        <f>+D25-D48</f>
        <v>0</v>
      </c>
      <c r="E49" s="172">
        <f t="shared" si="10"/>
        <v>152247100</v>
      </c>
      <c r="F49" s="173">
        <f t="shared" si="10"/>
        <v>125660300</v>
      </c>
      <c r="G49" s="173">
        <f t="shared" si="10"/>
        <v>48834023</v>
      </c>
      <c r="H49" s="173">
        <f t="shared" si="10"/>
        <v>28627935</v>
      </c>
      <c r="I49" s="173">
        <f t="shared" si="10"/>
        <v>4244837</v>
      </c>
      <c r="J49" s="173">
        <f t="shared" si="10"/>
        <v>81706795</v>
      </c>
      <c r="K49" s="173">
        <f t="shared" si="10"/>
        <v>7791218</v>
      </c>
      <c r="L49" s="173">
        <f t="shared" si="10"/>
        <v>-20094041</v>
      </c>
      <c r="M49" s="173">
        <f t="shared" si="10"/>
        <v>12599142</v>
      </c>
      <c r="N49" s="173">
        <f t="shared" si="10"/>
        <v>296319</v>
      </c>
      <c r="O49" s="173">
        <f t="shared" si="10"/>
        <v>20950340</v>
      </c>
      <c r="P49" s="173">
        <f t="shared" si="10"/>
        <v>-12607216</v>
      </c>
      <c r="Q49" s="173">
        <f t="shared" si="10"/>
        <v>-572889</v>
      </c>
      <c r="R49" s="173">
        <f t="shared" si="10"/>
        <v>7770235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89773349</v>
      </c>
      <c r="X49" s="173">
        <f>IF(F25=F48,0,X25-X48)</f>
        <v>114185340</v>
      </c>
      <c r="Y49" s="173">
        <f t="shared" si="10"/>
        <v>-24411991</v>
      </c>
      <c r="Z49" s="174">
        <f>+IF(X49&lt;&gt;0,+(Y49/X49)*100,0)</f>
        <v>-21.379269002483156</v>
      </c>
      <c r="AA49" s="171">
        <f>+AA25-AA48</f>
        <v>125660300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373295053</v>
      </c>
      <c r="D5" s="155">
        <v>0</v>
      </c>
      <c r="E5" s="156">
        <v>402140000</v>
      </c>
      <c r="F5" s="60">
        <v>409880000</v>
      </c>
      <c r="G5" s="60">
        <v>36824915</v>
      </c>
      <c r="H5" s="60">
        <v>33051458</v>
      </c>
      <c r="I5" s="60">
        <v>32800186</v>
      </c>
      <c r="J5" s="60">
        <v>102676559</v>
      </c>
      <c r="K5" s="60">
        <v>32820555</v>
      </c>
      <c r="L5" s="60">
        <v>33030259</v>
      </c>
      <c r="M5" s="60">
        <v>34741732</v>
      </c>
      <c r="N5" s="60">
        <v>100592546</v>
      </c>
      <c r="O5" s="60">
        <v>33627295</v>
      </c>
      <c r="P5" s="60">
        <v>33143771</v>
      </c>
      <c r="Q5" s="60">
        <v>33216334</v>
      </c>
      <c r="R5" s="60">
        <v>99987400</v>
      </c>
      <c r="S5" s="60">
        <v>0</v>
      </c>
      <c r="T5" s="60">
        <v>0</v>
      </c>
      <c r="U5" s="60">
        <v>0</v>
      </c>
      <c r="V5" s="60">
        <v>0</v>
      </c>
      <c r="W5" s="60">
        <v>303256505</v>
      </c>
      <c r="X5" s="60">
        <v>301605003</v>
      </c>
      <c r="Y5" s="60">
        <v>1651502</v>
      </c>
      <c r="Z5" s="140">
        <v>0.55</v>
      </c>
      <c r="AA5" s="155">
        <v>409880000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1332585702</v>
      </c>
      <c r="D7" s="155">
        <v>0</v>
      </c>
      <c r="E7" s="156">
        <v>1424840300</v>
      </c>
      <c r="F7" s="60">
        <v>1551300000</v>
      </c>
      <c r="G7" s="60">
        <v>167952769</v>
      </c>
      <c r="H7" s="60">
        <v>157444327</v>
      </c>
      <c r="I7" s="60">
        <v>120077120</v>
      </c>
      <c r="J7" s="60">
        <v>445474216</v>
      </c>
      <c r="K7" s="60">
        <v>127463488</v>
      </c>
      <c r="L7" s="60">
        <v>108806461</v>
      </c>
      <c r="M7" s="60">
        <v>118569489</v>
      </c>
      <c r="N7" s="60">
        <v>354839438</v>
      </c>
      <c r="O7" s="60">
        <v>144644779</v>
      </c>
      <c r="P7" s="60">
        <v>128556710</v>
      </c>
      <c r="Q7" s="60">
        <v>137332053</v>
      </c>
      <c r="R7" s="60">
        <v>410533542</v>
      </c>
      <c r="S7" s="60">
        <v>0</v>
      </c>
      <c r="T7" s="60">
        <v>0</v>
      </c>
      <c r="U7" s="60">
        <v>0</v>
      </c>
      <c r="V7" s="60">
        <v>0</v>
      </c>
      <c r="W7" s="60">
        <v>1210847196</v>
      </c>
      <c r="X7" s="60">
        <v>1068630228</v>
      </c>
      <c r="Y7" s="60">
        <v>142216968</v>
      </c>
      <c r="Z7" s="140">
        <v>13.31</v>
      </c>
      <c r="AA7" s="155">
        <v>1551300000</v>
      </c>
    </row>
    <row r="8" spans="1:27" ht="12.75">
      <c r="A8" s="183" t="s">
        <v>104</v>
      </c>
      <c r="B8" s="182"/>
      <c r="C8" s="155">
        <v>227603475</v>
      </c>
      <c r="D8" s="155">
        <v>0</v>
      </c>
      <c r="E8" s="156">
        <v>265520000</v>
      </c>
      <c r="F8" s="60">
        <v>306100000</v>
      </c>
      <c r="G8" s="60">
        <v>19246239</v>
      </c>
      <c r="H8" s="60">
        <v>28143156</v>
      </c>
      <c r="I8" s="60">
        <v>26449977</v>
      </c>
      <c r="J8" s="60">
        <v>73839372</v>
      </c>
      <c r="K8" s="60">
        <v>31150979</v>
      </c>
      <c r="L8" s="60">
        <v>27599174</v>
      </c>
      <c r="M8" s="60">
        <v>26079285</v>
      </c>
      <c r="N8" s="60">
        <v>84829438</v>
      </c>
      <c r="O8" s="60">
        <v>31611349</v>
      </c>
      <c r="P8" s="60">
        <v>29753381</v>
      </c>
      <c r="Q8" s="60">
        <v>29408550</v>
      </c>
      <c r="R8" s="60">
        <v>90773280</v>
      </c>
      <c r="S8" s="60">
        <v>0</v>
      </c>
      <c r="T8" s="60">
        <v>0</v>
      </c>
      <c r="U8" s="60">
        <v>0</v>
      </c>
      <c r="V8" s="60">
        <v>0</v>
      </c>
      <c r="W8" s="60">
        <v>249442090</v>
      </c>
      <c r="X8" s="60">
        <v>199140003</v>
      </c>
      <c r="Y8" s="60">
        <v>50302087</v>
      </c>
      <c r="Z8" s="140">
        <v>25.26</v>
      </c>
      <c r="AA8" s="155">
        <v>306100000</v>
      </c>
    </row>
    <row r="9" spans="1:27" ht="12.75">
      <c r="A9" s="183" t="s">
        <v>105</v>
      </c>
      <c r="B9" s="182"/>
      <c r="C9" s="155">
        <v>82541090</v>
      </c>
      <c r="D9" s="155">
        <v>0</v>
      </c>
      <c r="E9" s="156">
        <v>86820000</v>
      </c>
      <c r="F9" s="60">
        <v>85320000</v>
      </c>
      <c r="G9" s="60">
        <v>6597817</v>
      </c>
      <c r="H9" s="60">
        <v>7678907</v>
      </c>
      <c r="I9" s="60">
        <v>7085945</v>
      </c>
      <c r="J9" s="60">
        <v>21362669</v>
      </c>
      <c r="K9" s="60">
        <v>7099417</v>
      </c>
      <c r="L9" s="60">
        <v>6099788</v>
      </c>
      <c r="M9" s="60">
        <v>7259689</v>
      </c>
      <c r="N9" s="60">
        <v>20458894</v>
      </c>
      <c r="O9" s="60">
        <v>6560884</v>
      </c>
      <c r="P9" s="60">
        <v>7801676</v>
      </c>
      <c r="Q9" s="60">
        <v>7634059</v>
      </c>
      <c r="R9" s="60">
        <v>21996619</v>
      </c>
      <c r="S9" s="60">
        <v>0</v>
      </c>
      <c r="T9" s="60">
        <v>0</v>
      </c>
      <c r="U9" s="60">
        <v>0</v>
      </c>
      <c r="V9" s="60">
        <v>0</v>
      </c>
      <c r="W9" s="60">
        <v>63818182</v>
      </c>
      <c r="X9" s="60">
        <v>65115000</v>
      </c>
      <c r="Y9" s="60">
        <v>-1296818</v>
      </c>
      <c r="Z9" s="140">
        <v>-1.99</v>
      </c>
      <c r="AA9" s="155">
        <v>85320000</v>
      </c>
    </row>
    <row r="10" spans="1:27" ht="12.75">
      <c r="A10" s="183" t="s">
        <v>106</v>
      </c>
      <c r="B10" s="182"/>
      <c r="C10" s="155">
        <v>68121503</v>
      </c>
      <c r="D10" s="155">
        <v>0</v>
      </c>
      <c r="E10" s="156">
        <v>71020000</v>
      </c>
      <c r="F10" s="54">
        <v>71820000</v>
      </c>
      <c r="G10" s="54">
        <v>6377747</v>
      </c>
      <c r="H10" s="54">
        <v>5882086</v>
      </c>
      <c r="I10" s="54">
        <v>6130729</v>
      </c>
      <c r="J10" s="54">
        <v>18390562</v>
      </c>
      <c r="K10" s="54">
        <v>6126752</v>
      </c>
      <c r="L10" s="54">
        <v>6059527</v>
      </c>
      <c r="M10" s="54">
        <v>6131973</v>
      </c>
      <c r="N10" s="54">
        <v>18318252</v>
      </c>
      <c r="O10" s="54">
        <v>6142961</v>
      </c>
      <c r="P10" s="54">
        <v>6156111</v>
      </c>
      <c r="Q10" s="54">
        <v>6155809</v>
      </c>
      <c r="R10" s="54">
        <v>18454881</v>
      </c>
      <c r="S10" s="54">
        <v>0</v>
      </c>
      <c r="T10" s="54">
        <v>0</v>
      </c>
      <c r="U10" s="54">
        <v>0</v>
      </c>
      <c r="V10" s="54">
        <v>0</v>
      </c>
      <c r="W10" s="54">
        <v>55163695</v>
      </c>
      <c r="X10" s="54">
        <v>53264997</v>
      </c>
      <c r="Y10" s="54">
        <v>1898698</v>
      </c>
      <c r="Z10" s="184">
        <v>3.56</v>
      </c>
      <c r="AA10" s="130">
        <v>71820000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9945445</v>
      </c>
      <c r="D12" s="155">
        <v>0</v>
      </c>
      <c r="E12" s="156">
        <v>12099300</v>
      </c>
      <c r="F12" s="60">
        <v>13579500</v>
      </c>
      <c r="G12" s="60">
        <v>1397764</v>
      </c>
      <c r="H12" s="60">
        <v>962197</v>
      </c>
      <c r="I12" s="60">
        <v>1177908</v>
      </c>
      <c r="J12" s="60">
        <v>3537869</v>
      </c>
      <c r="K12" s="60">
        <v>1225199</v>
      </c>
      <c r="L12" s="60">
        <v>1115713</v>
      </c>
      <c r="M12" s="60">
        <v>1109956</v>
      </c>
      <c r="N12" s="60">
        <v>3450868</v>
      </c>
      <c r="O12" s="60">
        <v>1184468</v>
      </c>
      <c r="P12" s="60">
        <v>880630</v>
      </c>
      <c r="Q12" s="60">
        <v>1053320</v>
      </c>
      <c r="R12" s="60">
        <v>3118418</v>
      </c>
      <c r="S12" s="60">
        <v>0</v>
      </c>
      <c r="T12" s="60">
        <v>0</v>
      </c>
      <c r="U12" s="60">
        <v>0</v>
      </c>
      <c r="V12" s="60">
        <v>0</v>
      </c>
      <c r="W12" s="60">
        <v>10107155</v>
      </c>
      <c r="X12" s="60">
        <v>9074475</v>
      </c>
      <c r="Y12" s="60">
        <v>1032680</v>
      </c>
      <c r="Z12" s="140">
        <v>11.38</v>
      </c>
      <c r="AA12" s="155">
        <v>13579500</v>
      </c>
    </row>
    <row r="13" spans="1:27" ht="12.75">
      <c r="A13" s="181" t="s">
        <v>109</v>
      </c>
      <c r="B13" s="185"/>
      <c r="C13" s="155">
        <v>32411106</v>
      </c>
      <c r="D13" s="155">
        <v>0</v>
      </c>
      <c r="E13" s="156">
        <v>29000000</v>
      </c>
      <c r="F13" s="60">
        <v>32511000</v>
      </c>
      <c r="G13" s="60">
        <v>1558348</v>
      </c>
      <c r="H13" s="60">
        <v>2903327</v>
      </c>
      <c r="I13" s="60">
        <v>3099687</v>
      </c>
      <c r="J13" s="60">
        <v>7561362</v>
      </c>
      <c r="K13" s="60">
        <v>3257618</v>
      </c>
      <c r="L13" s="60">
        <v>1923190</v>
      </c>
      <c r="M13" s="60">
        <v>1100455</v>
      </c>
      <c r="N13" s="60">
        <v>6281263</v>
      </c>
      <c r="O13" s="60">
        <v>3648935</v>
      </c>
      <c r="P13" s="60">
        <v>4810713</v>
      </c>
      <c r="Q13" s="60">
        <v>1409238</v>
      </c>
      <c r="R13" s="60">
        <v>9868886</v>
      </c>
      <c r="S13" s="60">
        <v>0</v>
      </c>
      <c r="T13" s="60">
        <v>0</v>
      </c>
      <c r="U13" s="60">
        <v>0</v>
      </c>
      <c r="V13" s="60">
        <v>0</v>
      </c>
      <c r="W13" s="60">
        <v>23711511</v>
      </c>
      <c r="X13" s="60">
        <v>21750003</v>
      </c>
      <c r="Y13" s="60">
        <v>1961508</v>
      </c>
      <c r="Z13" s="140">
        <v>9.02</v>
      </c>
      <c r="AA13" s="155">
        <v>32511000</v>
      </c>
    </row>
    <row r="14" spans="1:27" ht="12.75">
      <c r="A14" s="181" t="s">
        <v>110</v>
      </c>
      <c r="B14" s="185"/>
      <c r="C14" s="155">
        <v>53973</v>
      </c>
      <c r="D14" s="155">
        <v>0</v>
      </c>
      <c r="E14" s="156">
        <v>100000</v>
      </c>
      <c r="F14" s="60">
        <v>50000</v>
      </c>
      <c r="G14" s="60">
        <v>2757</v>
      </c>
      <c r="H14" s="60">
        <v>1922</v>
      </c>
      <c r="I14" s="60">
        <v>3966</v>
      </c>
      <c r="J14" s="60">
        <v>8645</v>
      </c>
      <c r="K14" s="60">
        <v>3720</v>
      </c>
      <c r="L14" s="60">
        <v>3841</v>
      </c>
      <c r="M14" s="60">
        <v>5057</v>
      </c>
      <c r="N14" s="60">
        <v>12618</v>
      </c>
      <c r="O14" s="60">
        <v>6079</v>
      </c>
      <c r="P14" s="60">
        <v>3839</v>
      </c>
      <c r="Q14" s="60">
        <v>-1760</v>
      </c>
      <c r="R14" s="60">
        <v>8158</v>
      </c>
      <c r="S14" s="60">
        <v>0</v>
      </c>
      <c r="T14" s="60">
        <v>0</v>
      </c>
      <c r="U14" s="60">
        <v>0</v>
      </c>
      <c r="V14" s="60">
        <v>0</v>
      </c>
      <c r="W14" s="60">
        <v>29421</v>
      </c>
      <c r="X14" s="60">
        <v>74997</v>
      </c>
      <c r="Y14" s="60">
        <v>-45576</v>
      </c>
      <c r="Z14" s="140">
        <v>-60.77</v>
      </c>
      <c r="AA14" s="155">
        <v>50000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11282605</v>
      </c>
      <c r="D16" s="155">
        <v>0</v>
      </c>
      <c r="E16" s="156">
        <v>3732300</v>
      </c>
      <c r="F16" s="60">
        <v>2232300</v>
      </c>
      <c r="G16" s="60">
        <v>60176</v>
      </c>
      <c r="H16" s="60">
        <v>250015</v>
      </c>
      <c r="I16" s="60">
        <v>212658</v>
      </c>
      <c r="J16" s="60">
        <v>522849</v>
      </c>
      <c r="K16" s="60">
        <v>169156</v>
      </c>
      <c r="L16" s="60">
        <v>216928</v>
      </c>
      <c r="M16" s="60">
        <v>47680</v>
      </c>
      <c r="N16" s="60">
        <v>433764</v>
      </c>
      <c r="O16" s="60">
        <v>172547</v>
      </c>
      <c r="P16" s="60">
        <v>295156</v>
      </c>
      <c r="Q16" s="60">
        <v>104667</v>
      </c>
      <c r="R16" s="60">
        <v>572370</v>
      </c>
      <c r="S16" s="60">
        <v>0</v>
      </c>
      <c r="T16" s="60">
        <v>0</v>
      </c>
      <c r="U16" s="60">
        <v>0</v>
      </c>
      <c r="V16" s="60">
        <v>0</v>
      </c>
      <c r="W16" s="60">
        <v>1528983</v>
      </c>
      <c r="X16" s="60">
        <v>2799225</v>
      </c>
      <c r="Y16" s="60">
        <v>-1270242</v>
      </c>
      <c r="Z16" s="140">
        <v>-45.38</v>
      </c>
      <c r="AA16" s="155">
        <v>2232300</v>
      </c>
    </row>
    <row r="17" spans="1:27" ht="12.75">
      <c r="A17" s="181" t="s">
        <v>113</v>
      </c>
      <c r="B17" s="185"/>
      <c r="C17" s="155">
        <v>3525092</v>
      </c>
      <c r="D17" s="155">
        <v>0</v>
      </c>
      <c r="E17" s="156">
        <v>3630500</v>
      </c>
      <c r="F17" s="60">
        <v>3610500</v>
      </c>
      <c r="G17" s="60">
        <v>236220</v>
      </c>
      <c r="H17" s="60">
        <v>308109</v>
      </c>
      <c r="I17" s="60">
        <v>345794</v>
      </c>
      <c r="J17" s="60">
        <v>890123</v>
      </c>
      <c r="K17" s="60">
        <v>294211</v>
      </c>
      <c r="L17" s="60">
        <v>307327</v>
      </c>
      <c r="M17" s="60">
        <v>206461</v>
      </c>
      <c r="N17" s="60">
        <v>807999</v>
      </c>
      <c r="O17" s="60">
        <v>405247</v>
      </c>
      <c r="P17" s="60">
        <v>300343</v>
      </c>
      <c r="Q17" s="60">
        <v>364003</v>
      </c>
      <c r="R17" s="60">
        <v>1069593</v>
      </c>
      <c r="S17" s="60">
        <v>0</v>
      </c>
      <c r="T17" s="60">
        <v>0</v>
      </c>
      <c r="U17" s="60">
        <v>0</v>
      </c>
      <c r="V17" s="60">
        <v>0</v>
      </c>
      <c r="W17" s="60">
        <v>2767715</v>
      </c>
      <c r="X17" s="60">
        <v>2722878</v>
      </c>
      <c r="Y17" s="60">
        <v>44837</v>
      </c>
      <c r="Z17" s="140">
        <v>1.65</v>
      </c>
      <c r="AA17" s="155">
        <v>3610500</v>
      </c>
    </row>
    <row r="18" spans="1:27" ht="12.75">
      <c r="A18" s="183" t="s">
        <v>114</v>
      </c>
      <c r="B18" s="182"/>
      <c r="C18" s="155">
        <v>6249887</v>
      </c>
      <c r="D18" s="155">
        <v>0</v>
      </c>
      <c r="E18" s="156">
        <v>7000000</v>
      </c>
      <c r="F18" s="60">
        <v>7000000</v>
      </c>
      <c r="G18" s="60">
        <v>384205</v>
      </c>
      <c r="H18" s="60">
        <v>494974</v>
      </c>
      <c r="I18" s="60">
        <v>746577</v>
      </c>
      <c r="J18" s="60">
        <v>1625756</v>
      </c>
      <c r="K18" s="60">
        <v>527186</v>
      </c>
      <c r="L18" s="60">
        <v>610604</v>
      </c>
      <c r="M18" s="60">
        <v>520636</v>
      </c>
      <c r="N18" s="60">
        <v>1658426</v>
      </c>
      <c r="O18" s="60">
        <v>587443</v>
      </c>
      <c r="P18" s="60">
        <v>474865</v>
      </c>
      <c r="Q18" s="60">
        <v>594880</v>
      </c>
      <c r="R18" s="60">
        <v>1657188</v>
      </c>
      <c r="S18" s="60">
        <v>0</v>
      </c>
      <c r="T18" s="60">
        <v>0</v>
      </c>
      <c r="U18" s="60">
        <v>0</v>
      </c>
      <c r="V18" s="60">
        <v>0</v>
      </c>
      <c r="W18" s="60">
        <v>4941370</v>
      </c>
      <c r="X18" s="60">
        <v>5249997</v>
      </c>
      <c r="Y18" s="60">
        <v>-308627</v>
      </c>
      <c r="Z18" s="140">
        <v>-5.88</v>
      </c>
      <c r="AA18" s="155">
        <v>7000000</v>
      </c>
    </row>
    <row r="19" spans="1:27" ht="12.75">
      <c r="A19" s="181" t="s">
        <v>34</v>
      </c>
      <c r="B19" s="185"/>
      <c r="C19" s="155">
        <v>270169523</v>
      </c>
      <c r="D19" s="155">
        <v>0</v>
      </c>
      <c r="E19" s="156">
        <v>298236900</v>
      </c>
      <c r="F19" s="60">
        <v>296992900</v>
      </c>
      <c r="G19" s="60">
        <v>23900251</v>
      </c>
      <c r="H19" s="60">
        <v>20817965</v>
      </c>
      <c r="I19" s="60">
        <v>23717293</v>
      </c>
      <c r="J19" s="60">
        <v>68435509</v>
      </c>
      <c r="K19" s="60">
        <v>21344631</v>
      </c>
      <c r="L19" s="60">
        <v>15958966</v>
      </c>
      <c r="M19" s="60">
        <v>31785030</v>
      </c>
      <c r="N19" s="60">
        <v>69088627</v>
      </c>
      <c r="O19" s="60">
        <v>25833142</v>
      </c>
      <c r="P19" s="60">
        <v>22681115</v>
      </c>
      <c r="Q19" s="60">
        <v>31961801</v>
      </c>
      <c r="R19" s="60">
        <v>80476058</v>
      </c>
      <c r="S19" s="60">
        <v>0</v>
      </c>
      <c r="T19" s="60">
        <v>0</v>
      </c>
      <c r="U19" s="60">
        <v>0</v>
      </c>
      <c r="V19" s="60">
        <v>0</v>
      </c>
      <c r="W19" s="60">
        <v>218000194</v>
      </c>
      <c r="X19" s="60">
        <v>223677675</v>
      </c>
      <c r="Y19" s="60">
        <v>-5677481</v>
      </c>
      <c r="Z19" s="140">
        <v>-2.54</v>
      </c>
      <c r="AA19" s="155">
        <v>296992900</v>
      </c>
    </row>
    <row r="20" spans="1:27" ht="12.75">
      <c r="A20" s="181" t="s">
        <v>35</v>
      </c>
      <c r="B20" s="185"/>
      <c r="C20" s="155">
        <v>63534902</v>
      </c>
      <c r="D20" s="155">
        <v>0</v>
      </c>
      <c r="E20" s="156">
        <v>31697200</v>
      </c>
      <c r="F20" s="54">
        <v>42101200</v>
      </c>
      <c r="G20" s="54">
        <v>2922887</v>
      </c>
      <c r="H20" s="54">
        <v>1877701</v>
      </c>
      <c r="I20" s="54">
        <v>2669808</v>
      </c>
      <c r="J20" s="54">
        <v>7470396</v>
      </c>
      <c r="K20" s="54">
        <v>3819620</v>
      </c>
      <c r="L20" s="54">
        <v>10609059</v>
      </c>
      <c r="M20" s="54">
        <v>2122652</v>
      </c>
      <c r="N20" s="54">
        <v>16551331</v>
      </c>
      <c r="O20" s="54">
        <v>2363236</v>
      </c>
      <c r="P20" s="54">
        <v>3862732</v>
      </c>
      <c r="Q20" s="54">
        <v>-5859189</v>
      </c>
      <c r="R20" s="54">
        <v>366779</v>
      </c>
      <c r="S20" s="54">
        <v>0</v>
      </c>
      <c r="T20" s="54">
        <v>0</v>
      </c>
      <c r="U20" s="54">
        <v>0</v>
      </c>
      <c r="V20" s="54">
        <v>0</v>
      </c>
      <c r="W20" s="54">
        <v>24388506</v>
      </c>
      <c r="X20" s="54">
        <v>23772897</v>
      </c>
      <c r="Y20" s="54">
        <v>615609</v>
      </c>
      <c r="Z20" s="184">
        <v>2.59</v>
      </c>
      <c r="AA20" s="130">
        <v>42101200</v>
      </c>
    </row>
    <row r="21" spans="1:27" ht="12.75">
      <c r="A21" s="181" t="s">
        <v>115</v>
      </c>
      <c r="B21" s="185"/>
      <c r="C21" s="155">
        <v>15553385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2496872741</v>
      </c>
      <c r="D22" s="188">
        <f>SUM(D5:D21)</f>
        <v>0</v>
      </c>
      <c r="E22" s="189">
        <f t="shared" si="0"/>
        <v>2635836500</v>
      </c>
      <c r="F22" s="190">
        <f t="shared" si="0"/>
        <v>2822497400</v>
      </c>
      <c r="G22" s="190">
        <f t="shared" si="0"/>
        <v>267462095</v>
      </c>
      <c r="H22" s="190">
        <f t="shared" si="0"/>
        <v>259816144</v>
      </c>
      <c r="I22" s="190">
        <f t="shared" si="0"/>
        <v>224517648</v>
      </c>
      <c r="J22" s="190">
        <f t="shared" si="0"/>
        <v>751795887</v>
      </c>
      <c r="K22" s="190">
        <f t="shared" si="0"/>
        <v>235302532</v>
      </c>
      <c r="L22" s="190">
        <f t="shared" si="0"/>
        <v>212340837</v>
      </c>
      <c r="M22" s="190">
        <f t="shared" si="0"/>
        <v>229680095</v>
      </c>
      <c r="N22" s="190">
        <f t="shared" si="0"/>
        <v>677323464</v>
      </c>
      <c r="O22" s="190">
        <f t="shared" si="0"/>
        <v>256788365</v>
      </c>
      <c r="P22" s="190">
        <f t="shared" si="0"/>
        <v>238721042</v>
      </c>
      <c r="Q22" s="190">
        <f t="shared" si="0"/>
        <v>243373765</v>
      </c>
      <c r="R22" s="190">
        <f t="shared" si="0"/>
        <v>738883172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2168002523</v>
      </c>
      <c r="X22" s="190">
        <f t="shared" si="0"/>
        <v>1976877378</v>
      </c>
      <c r="Y22" s="190">
        <f t="shared" si="0"/>
        <v>191125145</v>
      </c>
      <c r="Z22" s="191">
        <f>+IF(X22&lt;&gt;0,+(Y22/X22)*100,0)</f>
        <v>9.668032379092761</v>
      </c>
      <c r="AA22" s="188">
        <f>SUM(AA5:AA21)</f>
        <v>2822497400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592773040</v>
      </c>
      <c r="D25" s="155">
        <v>0</v>
      </c>
      <c r="E25" s="156">
        <v>676868500</v>
      </c>
      <c r="F25" s="60">
        <v>677172300</v>
      </c>
      <c r="G25" s="60">
        <v>52320496</v>
      </c>
      <c r="H25" s="60">
        <v>52374709</v>
      </c>
      <c r="I25" s="60">
        <v>52753536</v>
      </c>
      <c r="J25" s="60">
        <v>157448741</v>
      </c>
      <c r="K25" s="60">
        <v>51820672</v>
      </c>
      <c r="L25" s="60">
        <v>53493304</v>
      </c>
      <c r="M25" s="60">
        <v>57258680</v>
      </c>
      <c r="N25" s="60">
        <v>162572656</v>
      </c>
      <c r="O25" s="60">
        <v>53413644</v>
      </c>
      <c r="P25" s="60">
        <v>54011346</v>
      </c>
      <c r="Q25" s="60">
        <v>52659002</v>
      </c>
      <c r="R25" s="60">
        <v>160083992</v>
      </c>
      <c r="S25" s="60">
        <v>0</v>
      </c>
      <c r="T25" s="60">
        <v>0</v>
      </c>
      <c r="U25" s="60">
        <v>0</v>
      </c>
      <c r="V25" s="60">
        <v>0</v>
      </c>
      <c r="W25" s="60">
        <v>480105389</v>
      </c>
      <c r="X25" s="60">
        <v>503226378</v>
      </c>
      <c r="Y25" s="60">
        <v>-23120989</v>
      </c>
      <c r="Z25" s="140">
        <v>-4.59</v>
      </c>
      <c r="AA25" s="155">
        <v>677172300</v>
      </c>
    </row>
    <row r="26" spans="1:27" ht="12.75">
      <c r="A26" s="183" t="s">
        <v>38</v>
      </c>
      <c r="B26" s="182"/>
      <c r="C26" s="155">
        <v>23891059</v>
      </c>
      <c r="D26" s="155">
        <v>0</v>
      </c>
      <c r="E26" s="156">
        <v>26461500</v>
      </c>
      <c r="F26" s="60">
        <v>26930100</v>
      </c>
      <c r="G26" s="60">
        <v>1945032</v>
      </c>
      <c r="H26" s="60">
        <v>1837137</v>
      </c>
      <c r="I26" s="60">
        <v>1896559</v>
      </c>
      <c r="J26" s="60">
        <v>5678728</v>
      </c>
      <c r="K26" s="60">
        <v>1798907</v>
      </c>
      <c r="L26" s="60">
        <v>2088655</v>
      </c>
      <c r="M26" s="60">
        <v>2135186</v>
      </c>
      <c r="N26" s="60">
        <v>6022748</v>
      </c>
      <c r="O26" s="60">
        <v>2141688</v>
      </c>
      <c r="P26" s="60">
        <v>2739968</v>
      </c>
      <c r="Q26" s="60">
        <v>2247368</v>
      </c>
      <c r="R26" s="60">
        <v>7129024</v>
      </c>
      <c r="S26" s="60">
        <v>0</v>
      </c>
      <c r="T26" s="60">
        <v>0</v>
      </c>
      <c r="U26" s="60">
        <v>0</v>
      </c>
      <c r="V26" s="60">
        <v>0</v>
      </c>
      <c r="W26" s="60">
        <v>18830500</v>
      </c>
      <c r="X26" s="60">
        <v>19846125</v>
      </c>
      <c r="Y26" s="60">
        <v>-1015625</v>
      </c>
      <c r="Z26" s="140">
        <v>-5.12</v>
      </c>
      <c r="AA26" s="155">
        <v>26930100</v>
      </c>
    </row>
    <row r="27" spans="1:27" ht="12.75">
      <c r="A27" s="183" t="s">
        <v>118</v>
      </c>
      <c r="B27" s="182"/>
      <c r="C27" s="155">
        <v>36646112</v>
      </c>
      <c r="D27" s="155">
        <v>0</v>
      </c>
      <c r="E27" s="156">
        <v>6950000</v>
      </c>
      <c r="F27" s="60">
        <v>25011800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16674534</v>
      </c>
      <c r="Q27" s="60">
        <v>2084316</v>
      </c>
      <c r="R27" s="60">
        <v>18758850</v>
      </c>
      <c r="S27" s="60">
        <v>0</v>
      </c>
      <c r="T27" s="60">
        <v>0</v>
      </c>
      <c r="U27" s="60">
        <v>0</v>
      </c>
      <c r="V27" s="60">
        <v>0</v>
      </c>
      <c r="W27" s="60">
        <v>18758850</v>
      </c>
      <c r="X27" s="60">
        <v>5212503</v>
      </c>
      <c r="Y27" s="60">
        <v>13546347</v>
      </c>
      <c r="Z27" s="140">
        <v>259.88</v>
      </c>
      <c r="AA27" s="155">
        <v>25011800</v>
      </c>
    </row>
    <row r="28" spans="1:27" ht="12.75">
      <c r="A28" s="183" t="s">
        <v>39</v>
      </c>
      <c r="B28" s="182"/>
      <c r="C28" s="155">
        <v>351345981</v>
      </c>
      <c r="D28" s="155">
        <v>0</v>
      </c>
      <c r="E28" s="156">
        <v>252372900</v>
      </c>
      <c r="F28" s="60">
        <v>307372900</v>
      </c>
      <c r="G28" s="60">
        <v>21031075</v>
      </c>
      <c r="H28" s="60">
        <v>21031075</v>
      </c>
      <c r="I28" s="60">
        <v>21031075</v>
      </c>
      <c r="J28" s="60">
        <v>63093225</v>
      </c>
      <c r="K28" s="60">
        <v>39364409</v>
      </c>
      <c r="L28" s="60">
        <v>25614409</v>
      </c>
      <c r="M28" s="60">
        <v>25614408</v>
      </c>
      <c r="N28" s="60">
        <v>90593226</v>
      </c>
      <c r="O28" s="60">
        <v>25614408</v>
      </c>
      <c r="P28" s="60">
        <v>25614407</v>
      </c>
      <c r="Q28" s="60">
        <v>25614409</v>
      </c>
      <c r="R28" s="60">
        <v>76843224</v>
      </c>
      <c r="S28" s="60">
        <v>0</v>
      </c>
      <c r="T28" s="60">
        <v>0</v>
      </c>
      <c r="U28" s="60">
        <v>0</v>
      </c>
      <c r="V28" s="60">
        <v>0</v>
      </c>
      <c r="W28" s="60">
        <v>230529675</v>
      </c>
      <c r="X28" s="60">
        <v>189279675</v>
      </c>
      <c r="Y28" s="60">
        <v>41250000</v>
      </c>
      <c r="Z28" s="140">
        <v>21.79</v>
      </c>
      <c r="AA28" s="155">
        <v>307372900</v>
      </c>
    </row>
    <row r="29" spans="1:27" ht="12.75">
      <c r="A29" s="183" t="s">
        <v>40</v>
      </c>
      <c r="B29" s="182"/>
      <c r="C29" s="155">
        <v>58693589</v>
      </c>
      <c r="D29" s="155">
        <v>0</v>
      </c>
      <c r="E29" s="156">
        <v>80335400</v>
      </c>
      <c r="F29" s="60">
        <v>69387900</v>
      </c>
      <c r="G29" s="60">
        <v>6694619</v>
      </c>
      <c r="H29" s="60">
        <v>6694616</v>
      </c>
      <c r="I29" s="60">
        <v>6694616</v>
      </c>
      <c r="J29" s="60">
        <v>20083851</v>
      </c>
      <c r="K29" s="60">
        <v>6694616</v>
      </c>
      <c r="L29" s="60">
        <v>6694616</v>
      </c>
      <c r="M29" s="60">
        <v>6694616</v>
      </c>
      <c r="N29" s="60">
        <v>20083848</v>
      </c>
      <c r="O29" s="60">
        <v>6694616</v>
      </c>
      <c r="P29" s="60">
        <v>-603718</v>
      </c>
      <c r="Q29" s="60">
        <v>5782324</v>
      </c>
      <c r="R29" s="60">
        <v>11873222</v>
      </c>
      <c r="S29" s="60">
        <v>0</v>
      </c>
      <c r="T29" s="60">
        <v>0</v>
      </c>
      <c r="U29" s="60">
        <v>0</v>
      </c>
      <c r="V29" s="60">
        <v>0</v>
      </c>
      <c r="W29" s="60">
        <v>52040921</v>
      </c>
      <c r="X29" s="60">
        <v>60251553</v>
      </c>
      <c r="Y29" s="60">
        <v>-8210632</v>
      </c>
      <c r="Z29" s="140">
        <v>-13.63</v>
      </c>
      <c r="AA29" s="155">
        <v>69387900</v>
      </c>
    </row>
    <row r="30" spans="1:27" ht="12.75">
      <c r="A30" s="183" t="s">
        <v>119</v>
      </c>
      <c r="B30" s="182"/>
      <c r="C30" s="155">
        <v>1047811486</v>
      </c>
      <c r="D30" s="155">
        <v>0</v>
      </c>
      <c r="E30" s="156">
        <v>1128614500</v>
      </c>
      <c r="F30" s="60">
        <v>1221540400</v>
      </c>
      <c r="G30" s="60">
        <v>117449753</v>
      </c>
      <c r="H30" s="60">
        <v>115716136</v>
      </c>
      <c r="I30" s="60">
        <v>100824123</v>
      </c>
      <c r="J30" s="60">
        <v>333990012</v>
      </c>
      <c r="K30" s="60">
        <v>84779292</v>
      </c>
      <c r="L30" s="60">
        <v>88248550</v>
      </c>
      <c r="M30" s="60">
        <v>79247112</v>
      </c>
      <c r="N30" s="60">
        <v>252274954</v>
      </c>
      <c r="O30" s="60">
        <v>99161249</v>
      </c>
      <c r="P30" s="60">
        <v>98895726</v>
      </c>
      <c r="Q30" s="60">
        <v>86317805</v>
      </c>
      <c r="R30" s="60">
        <v>284374780</v>
      </c>
      <c r="S30" s="60">
        <v>0</v>
      </c>
      <c r="T30" s="60">
        <v>0</v>
      </c>
      <c r="U30" s="60">
        <v>0</v>
      </c>
      <c r="V30" s="60">
        <v>0</v>
      </c>
      <c r="W30" s="60">
        <v>870639746</v>
      </c>
      <c r="X30" s="60">
        <v>846460872</v>
      </c>
      <c r="Y30" s="60">
        <v>24178874</v>
      </c>
      <c r="Z30" s="140">
        <v>2.86</v>
      </c>
      <c r="AA30" s="155">
        <v>1221540400</v>
      </c>
    </row>
    <row r="31" spans="1:27" ht="12.75">
      <c r="A31" s="183" t="s">
        <v>120</v>
      </c>
      <c r="B31" s="182"/>
      <c r="C31" s="155">
        <v>142611179</v>
      </c>
      <c r="D31" s="155">
        <v>0</v>
      </c>
      <c r="E31" s="156">
        <v>112425300</v>
      </c>
      <c r="F31" s="60">
        <v>126239100</v>
      </c>
      <c r="G31" s="60">
        <v>1887231</v>
      </c>
      <c r="H31" s="60">
        <v>8954563</v>
      </c>
      <c r="I31" s="60">
        <v>11243401</v>
      </c>
      <c r="J31" s="60">
        <v>22085195</v>
      </c>
      <c r="K31" s="60">
        <v>8374286</v>
      </c>
      <c r="L31" s="60">
        <v>15478555</v>
      </c>
      <c r="M31" s="60">
        <v>16405490</v>
      </c>
      <c r="N31" s="60">
        <v>40258331</v>
      </c>
      <c r="O31" s="60">
        <v>14352607</v>
      </c>
      <c r="P31" s="60">
        <v>20096815</v>
      </c>
      <c r="Q31" s="60">
        <v>16882513</v>
      </c>
      <c r="R31" s="60">
        <v>51331935</v>
      </c>
      <c r="S31" s="60">
        <v>0</v>
      </c>
      <c r="T31" s="60">
        <v>0</v>
      </c>
      <c r="U31" s="60">
        <v>0</v>
      </c>
      <c r="V31" s="60">
        <v>0</v>
      </c>
      <c r="W31" s="60">
        <v>113675461</v>
      </c>
      <c r="X31" s="60">
        <v>84893922</v>
      </c>
      <c r="Y31" s="60">
        <v>28781539</v>
      </c>
      <c r="Z31" s="140">
        <v>33.9</v>
      </c>
      <c r="AA31" s="155">
        <v>126239100</v>
      </c>
    </row>
    <row r="32" spans="1:27" ht="12.75">
      <c r="A32" s="183" t="s">
        <v>121</v>
      </c>
      <c r="B32" s="182"/>
      <c r="C32" s="155">
        <v>105528161</v>
      </c>
      <c r="D32" s="155">
        <v>0</v>
      </c>
      <c r="E32" s="156">
        <v>124176600</v>
      </c>
      <c r="F32" s="60">
        <v>132571300</v>
      </c>
      <c r="G32" s="60">
        <v>8336904</v>
      </c>
      <c r="H32" s="60">
        <v>7837032</v>
      </c>
      <c r="I32" s="60">
        <v>9804607</v>
      </c>
      <c r="J32" s="60">
        <v>25978543</v>
      </c>
      <c r="K32" s="60">
        <v>15855927</v>
      </c>
      <c r="L32" s="60">
        <v>16634312</v>
      </c>
      <c r="M32" s="60">
        <v>9312836</v>
      </c>
      <c r="N32" s="60">
        <v>41803075</v>
      </c>
      <c r="O32" s="60">
        <v>17963937</v>
      </c>
      <c r="P32" s="60">
        <v>17844011</v>
      </c>
      <c r="Q32" s="60">
        <v>20061199</v>
      </c>
      <c r="R32" s="60">
        <v>55869147</v>
      </c>
      <c r="S32" s="60">
        <v>0</v>
      </c>
      <c r="T32" s="60">
        <v>0</v>
      </c>
      <c r="U32" s="60">
        <v>0</v>
      </c>
      <c r="V32" s="60">
        <v>0</v>
      </c>
      <c r="W32" s="60">
        <v>123650765</v>
      </c>
      <c r="X32" s="60">
        <v>96982497</v>
      </c>
      <c r="Y32" s="60">
        <v>26668268</v>
      </c>
      <c r="Z32" s="140">
        <v>27.5</v>
      </c>
      <c r="AA32" s="155">
        <v>132571300</v>
      </c>
    </row>
    <row r="33" spans="1:27" ht="12.75">
      <c r="A33" s="183" t="s">
        <v>42</v>
      </c>
      <c r="B33" s="182"/>
      <c r="C33" s="155">
        <v>18149132</v>
      </c>
      <c r="D33" s="155">
        <v>0</v>
      </c>
      <c r="E33" s="156">
        <v>12681100</v>
      </c>
      <c r="F33" s="60">
        <v>11035800</v>
      </c>
      <c r="G33" s="60">
        <v>174105</v>
      </c>
      <c r="H33" s="60">
        <v>1530579</v>
      </c>
      <c r="I33" s="60">
        <v>281234</v>
      </c>
      <c r="J33" s="60">
        <v>1985918</v>
      </c>
      <c r="K33" s="60">
        <v>1596998</v>
      </c>
      <c r="L33" s="60">
        <v>1500362</v>
      </c>
      <c r="M33" s="60">
        <v>270763</v>
      </c>
      <c r="N33" s="60">
        <v>3368123</v>
      </c>
      <c r="O33" s="60">
        <v>191558</v>
      </c>
      <c r="P33" s="60">
        <v>359917</v>
      </c>
      <c r="Q33" s="60">
        <v>393097</v>
      </c>
      <c r="R33" s="60">
        <v>944572</v>
      </c>
      <c r="S33" s="60">
        <v>0</v>
      </c>
      <c r="T33" s="60">
        <v>0</v>
      </c>
      <c r="U33" s="60">
        <v>0</v>
      </c>
      <c r="V33" s="60">
        <v>0</v>
      </c>
      <c r="W33" s="60">
        <v>6298613</v>
      </c>
      <c r="X33" s="60">
        <v>9510822</v>
      </c>
      <c r="Y33" s="60">
        <v>-3212209</v>
      </c>
      <c r="Z33" s="140">
        <v>-33.77</v>
      </c>
      <c r="AA33" s="155">
        <v>11035800</v>
      </c>
    </row>
    <row r="34" spans="1:27" ht="12.75">
      <c r="A34" s="183" t="s">
        <v>43</v>
      </c>
      <c r="B34" s="182"/>
      <c r="C34" s="155">
        <v>219940431</v>
      </c>
      <c r="D34" s="155">
        <v>0</v>
      </c>
      <c r="E34" s="156">
        <v>208450700</v>
      </c>
      <c r="F34" s="60">
        <v>245484600</v>
      </c>
      <c r="G34" s="60">
        <v>8788857</v>
      </c>
      <c r="H34" s="60">
        <v>15212362</v>
      </c>
      <c r="I34" s="60">
        <v>15743660</v>
      </c>
      <c r="J34" s="60">
        <v>39744879</v>
      </c>
      <c r="K34" s="60">
        <v>17226207</v>
      </c>
      <c r="L34" s="60">
        <v>22682115</v>
      </c>
      <c r="M34" s="60">
        <v>20141862</v>
      </c>
      <c r="N34" s="60">
        <v>60050184</v>
      </c>
      <c r="O34" s="60">
        <v>16304318</v>
      </c>
      <c r="P34" s="60">
        <v>15695253</v>
      </c>
      <c r="Q34" s="60">
        <v>31904621</v>
      </c>
      <c r="R34" s="60">
        <v>63904192</v>
      </c>
      <c r="S34" s="60">
        <v>0</v>
      </c>
      <c r="T34" s="60">
        <v>0</v>
      </c>
      <c r="U34" s="60">
        <v>0</v>
      </c>
      <c r="V34" s="60">
        <v>0</v>
      </c>
      <c r="W34" s="60">
        <v>163699255</v>
      </c>
      <c r="X34" s="60">
        <v>156338028</v>
      </c>
      <c r="Y34" s="60">
        <v>7361227</v>
      </c>
      <c r="Z34" s="140">
        <v>4.71</v>
      </c>
      <c r="AA34" s="155">
        <v>245484600</v>
      </c>
    </row>
    <row r="35" spans="1:27" ht="12.75">
      <c r="A35" s="181" t="s">
        <v>122</v>
      </c>
      <c r="B35" s="185"/>
      <c r="C35" s="155">
        <v>2295589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2599685759</v>
      </c>
      <c r="D36" s="188">
        <f>SUM(D25:D35)</f>
        <v>0</v>
      </c>
      <c r="E36" s="189">
        <f t="shared" si="1"/>
        <v>2629336500</v>
      </c>
      <c r="F36" s="190">
        <f t="shared" si="1"/>
        <v>2842746200</v>
      </c>
      <c r="G36" s="190">
        <f t="shared" si="1"/>
        <v>218628072</v>
      </c>
      <c r="H36" s="190">
        <f t="shared" si="1"/>
        <v>231188209</v>
      </c>
      <c r="I36" s="190">
        <f t="shared" si="1"/>
        <v>220272811</v>
      </c>
      <c r="J36" s="190">
        <f t="shared" si="1"/>
        <v>670089092</v>
      </c>
      <c r="K36" s="190">
        <f t="shared" si="1"/>
        <v>227511314</v>
      </c>
      <c r="L36" s="190">
        <f t="shared" si="1"/>
        <v>232434878</v>
      </c>
      <c r="M36" s="190">
        <f t="shared" si="1"/>
        <v>217080953</v>
      </c>
      <c r="N36" s="190">
        <f t="shared" si="1"/>
        <v>677027145</v>
      </c>
      <c r="O36" s="190">
        <f t="shared" si="1"/>
        <v>235838025</v>
      </c>
      <c r="P36" s="190">
        <f t="shared" si="1"/>
        <v>251328259</v>
      </c>
      <c r="Q36" s="190">
        <f t="shared" si="1"/>
        <v>243946654</v>
      </c>
      <c r="R36" s="190">
        <f t="shared" si="1"/>
        <v>731112938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2078229175</v>
      </c>
      <c r="X36" s="190">
        <f t="shared" si="1"/>
        <v>1972002375</v>
      </c>
      <c r="Y36" s="190">
        <f t="shared" si="1"/>
        <v>106226800</v>
      </c>
      <c r="Z36" s="191">
        <f>+IF(X36&lt;&gt;0,+(Y36/X36)*100,0)</f>
        <v>5.3867480763049285</v>
      </c>
      <c r="AA36" s="188">
        <f>SUM(AA25:AA35)</f>
        <v>2842746200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-102813018</v>
      </c>
      <c r="D38" s="199">
        <f>+D22-D36</f>
        <v>0</v>
      </c>
      <c r="E38" s="200">
        <f t="shared" si="2"/>
        <v>6500000</v>
      </c>
      <c r="F38" s="106">
        <f t="shared" si="2"/>
        <v>-20248800</v>
      </c>
      <c r="G38" s="106">
        <f t="shared" si="2"/>
        <v>48834023</v>
      </c>
      <c r="H38" s="106">
        <f t="shared" si="2"/>
        <v>28627935</v>
      </c>
      <c r="I38" s="106">
        <f t="shared" si="2"/>
        <v>4244837</v>
      </c>
      <c r="J38" s="106">
        <f t="shared" si="2"/>
        <v>81706795</v>
      </c>
      <c r="K38" s="106">
        <f t="shared" si="2"/>
        <v>7791218</v>
      </c>
      <c r="L38" s="106">
        <f t="shared" si="2"/>
        <v>-20094041</v>
      </c>
      <c r="M38" s="106">
        <f t="shared" si="2"/>
        <v>12599142</v>
      </c>
      <c r="N38" s="106">
        <f t="shared" si="2"/>
        <v>296319</v>
      </c>
      <c r="O38" s="106">
        <f t="shared" si="2"/>
        <v>20950340</v>
      </c>
      <c r="P38" s="106">
        <f t="shared" si="2"/>
        <v>-12607217</v>
      </c>
      <c r="Q38" s="106">
        <f t="shared" si="2"/>
        <v>-572889</v>
      </c>
      <c r="R38" s="106">
        <f t="shared" si="2"/>
        <v>7770234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89773348</v>
      </c>
      <c r="X38" s="106">
        <f>IF(F22=F36,0,X22-X36)</f>
        <v>4875003</v>
      </c>
      <c r="Y38" s="106">
        <f t="shared" si="2"/>
        <v>84898345</v>
      </c>
      <c r="Z38" s="201">
        <f>+IF(X38&lt;&gt;0,+(Y38/X38)*100,0)</f>
        <v>1741.5034411260876</v>
      </c>
      <c r="AA38" s="199">
        <f>+AA22-AA36</f>
        <v>-20248800</v>
      </c>
    </row>
    <row r="39" spans="1:27" ht="12.75">
      <c r="A39" s="181" t="s">
        <v>46</v>
      </c>
      <c r="B39" s="185"/>
      <c r="C39" s="155">
        <v>227078701</v>
      </c>
      <c r="D39" s="155">
        <v>0</v>
      </c>
      <c r="E39" s="156">
        <v>145747100</v>
      </c>
      <c r="F39" s="60">
        <v>145909100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1</v>
      </c>
      <c r="Q39" s="60">
        <v>0</v>
      </c>
      <c r="R39" s="60">
        <v>1</v>
      </c>
      <c r="S39" s="60">
        <v>0</v>
      </c>
      <c r="T39" s="60">
        <v>0</v>
      </c>
      <c r="U39" s="60">
        <v>0</v>
      </c>
      <c r="V39" s="60">
        <v>0</v>
      </c>
      <c r="W39" s="60">
        <v>1</v>
      </c>
      <c r="X39" s="60">
        <v>109310328</v>
      </c>
      <c r="Y39" s="60">
        <v>-109310327</v>
      </c>
      <c r="Z39" s="140">
        <v>-100</v>
      </c>
      <c r="AA39" s="155">
        <v>145909100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124265683</v>
      </c>
      <c r="D42" s="206">
        <f>SUM(D38:D41)</f>
        <v>0</v>
      </c>
      <c r="E42" s="207">
        <f t="shared" si="3"/>
        <v>152247100</v>
      </c>
      <c r="F42" s="88">
        <f t="shared" si="3"/>
        <v>125660300</v>
      </c>
      <c r="G42" s="88">
        <f t="shared" si="3"/>
        <v>48834023</v>
      </c>
      <c r="H42" s="88">
        <f t="shared" si="3"/>
        <v>28627935</v>
      </c>
      <c r="I42" s="88">
        <f t="shared" si="3"/>
        <v>4244837</v>
      </c>
      <c r="J42" s="88">
        <f t="shared" si="3"/>
        <v>81706795</v>
      </c>
      <c r="K42" s="88">
        <f t="shared" si="3"/>
        <v>7791218</v>
      </c>
      <c r="L42" s="88">
        <f t="shared" si="3"/>
        <v>-20094041</v>
      </c>
      <c r="M42" s="88">
        <f t="shared" si="3"/>
        <v>12599142</v>
      </c>
      <c r="N42" s="88">
        <f t="shared" si="3"/>
        <v>296319</v>
      </c>
      <c r="O42" s="88">
        <f t="shared" si="3"/>
        <v>20950340</v>
      </c>
      <c r="P42" s="88">
        <f t="shared" si="3"/>
        <v>-12607216</v>
      </c>
      <c r="Q42" s="88">
        <f t="shared" si="3"/>
        <v>-572889</v>
      </c>
      <c r="R42" s="88">
        <f t="shared" si="3"/>
        <v>7770235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89773349</v>
      </c>
      <c r="X42" s="88">
        <f t="shared" si="3"/>
        <v>114185331</v>
      </c>
      <c r="Y42" s="88">
        <f t="shared" si="3"/>
        <v>-24411982</v>
      </c>
      <c r="Z42" s="208">
        <f>+IF(X42&lt;&gt;0,+(Y42/X42)*100,0)</f>
        <v>-21.379262805657582</v>
      </c>
      <c r="AA42" s="206">
        <f>SUM(AA38:AA41)</f>
        <v>125660300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124265683</v>
      </c>
      <c r="D44" s="210">
        <f>+D42-D43</f>
        <v>0</v>
      </c>
      <c r="E44" s="211">
        <f t="shared" si="4"/>
        <v>152247100</v>
      </c>
      <c r="F44" s="77">
        <f t="shared" si="4"/>
        <v>125660300</v>
      </c>
      <c r="G44" s="77">
        <f t="shared" si="4"/>
        <v>48834023</v>
      </c>
      <c r="H44" s="77">
        <f t="shared" si="4"/>
        <v>28627935</v>
      </c>
      <c r="I44" s="77">
        <f t="shared" si="4"/>
        <v>4244837</v>
      </c>
      <c r="J44" s="77">
        <f t="shared" si="4"/>
        <v>81706795</v>
      </c>
      <c r="K44" s="77">
        <f t="shared" si="4"/>
        <v>7791218</v>
      </c>
      <c r="L44" s="77">
        <f t="shared" si="4"/>
        <v>-20094041</v>
      </c>
      <c r="M44" s="77">
        <f t="shared" si="4"/>
        <v>12599142</v>
      </c>
      <c r="N44" s="77">
        <f t="shared" si="4"/>
        <v>296319</v>
      </c>
      <c r="O44" s="77">
        <f t="shared" si="4"/>
        <v>20950340</v>
      </c>
      <c r="P44" s="77">
        <f t="shared" si="4"/>
        <v>-12607216</v>
      </c>
      <c r="Q44" s="77">
        <f t="shared" si="4"/>
        <v>-572889</v>
      </c>
      <c r="R44" s="77">
        <f t="shared" si="4"/>
        <v>7770235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89773349</v>
      </c>
      <c r="X44" s="77">
        <f t="shared" si="4"/>
        <v>114185331</v>
      </c>
      <c r="Y44" s="77">
        <f t="shared" si="4"/>
        <v>-24411982</v>
      </c>
      <c r="Z44" s="212">
        <f>+IF(X44&lt;&gt;0,+(Y44/X44)*100,0)</f>
        <v>-21.379262805657582</v>
      </c>
      <c r="AA44" s="210">
        <f>+AA42-AA43</f>
        <v>125660300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124265683</v>
      </c>
      <c r="D46" s="206">
        <f>SUM(D44:D45)</f>
        <v>0</v>
      </c>
      <c r="E46" s="207">
        <f t="shared" si="5"/>
        <v>152247100</v>
      </c>
      <c r="F46" s="88">
        <f t="shared" si="5"/>
        <v>125660300</v>
      </c>
      <c r="G46" s="88">
        <f t="shared" si="5"/>
        <v>48834023</v>
      </c>
      <c r="H46" s="88">
        <f t="shared" si="5"/>
        <v>28627935</v>
      </c>
      <c r="I46" s="88">
        <f t="shared" si="5"/>
        <v>4244837</v>
      </c>
      <c r="J46" s="88">
        <f t="shared" si="5"/>
        <v>81706795</v>
      </c>
      <c r="K46" s="88">
        <f t="shared" si="5"/>
        <v>7791218</v>
      </c>
      <c r="L46" s="88">
        <f t="shared" si="5"/>
        <v>-20094041</v>
      </c>
      <c r="M46" s="88">
        <f t="shared" si="5"/>
        <v>12599142</v>
      </c>
      <c r="N46" s="88">
        <f t="shared" si="5"/>
        <v>296319</v>
      </c>
      <c r="O46" s="88">
        <f t="shared" si="5"/>
        <v>20950340</v>
      </c>
      <c r="P46" s="88">
        <f t="shared" si="5"/>
        <v>-12607216</v>
      </c>
      <c r="Q46" s="88">
        <f t="shared" si="5"/>
        <v>-572889</v>
      </c>
      <c r="R46" s="88">
        <f t="shared" si="5"/>
        <v>7770235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89773349</v>
      </c>
      <c r="X46" s="88">
        <f t="shared" si="5"/>
        <v>114185331</v>
      </c>
      <c r="Y46" s="88">
        <f t="shared" si="5"/>
        <v>-24411982</v>
      </c>
      <c r="Z46" s="208">
        <f>+IF(X46&lt;&gt;0,+(Y46/X46)*100,0)</f>
        <v>-21.379262805657582</v>
      </c>
      <c r="AA46" s="206">
        <f>SUM(AA44:AA45)</f>
        <v>125660300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124265683</v>
      </c>
      <c r="D48" s="217">
        <f>SUM(D46:D47)</f>
        <v>0</v>
      </c>
      <c r="E48" s="218">
        <f t="shared" si="6"/>
        <v>152247100</v>
      </c>
      <c r="F48" s="219">
        <f t="shared" si="6"/>
        <v>125660300</v>
      </c>
      <c r="G48" s="219">
        <f t="shared" si="6"/>
        <v>48834023</v>
      </c>
      <c r="H48" s="220">
        <f t="shared" si="6"/>
        <v>28627935</v>
      </c>
      <c r="I48" s="220">
        <f t="shared" si="6"/>
        <v>4244837</v>
      </c>
      <c r="J48" s="220">
        <f t="shared" si="6"/>
        <v>81706795</v>
      </c>
      <c r="K48" s="220">
        <f t="shared" si="6"/>
        <v>7791218</v>
      </c>
      <c r="L48" s="220">
        <f t="shared" si="6"/>
        <v>-20094041</v>
      </c>
      <c r="M48" s="219">
        <f t="shared" si="6"/>
        <v>12599142</v>
      </c>
      <c r="N48" s="219">
        <f t="shared" si="6"/>
        <v>296319</v>
      </c>
      <c r="O48" s="220">
        <f t="shared" si="6"/>
        <v>20950340</v>
      </c>
      <c r="P48" s="220">
        <f t="shared" si="6"/>
        <v>-12607216</v>
      </c>
      <c r="Q48" s="220">
        <f t="shared" si="6"/>
        <v>-572889</v>
      </c>
      <c r="R48" s="220">
        <f t="shared" si="6"/>
        <v>7770235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89773349</v>
      </c>
      <c r="X48" s="220">
        <f t="shared" si="6"/>
        <v>114185331</v>
      </c>
      <c r="Y48" s="220">
        <f t="shared" si="6"/>
        <v>-24411982</v>
      </c>
      <c r="Z48" s="221">
        <f>+IF(X48&lt;&gt;0,+(Y48/X48)*100,0)</f>
        <v>-21.379262805657582</v>
      </c>
      <c r="AA48" s="222">
        <f>SUM(AA46:AA47)</f>
        <v>125660300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57206377</v>
      </c>
      <c r="D5" s="153">
        <f>SUM(D6:D8)</f>
        <v>0</v>
      </c>
      <c r="E5" s="154">
        <f t="shared" si="0"/>
        <v>43000000</v>
      </c>
      <c r="F5" s="100">
        <f t="shared" si="0"/>
        <v>56400500</v>
      </c>
      <c r="G5" s="100">
        <f t="shared" si="0"/>
        <v>4541000</v>
      </c>
      <c r="H5" s="100">
        <f t="shared" si="0"/>
        <v>4465661</v>
      </c>
      <c r="I5" s="100">
        <f t="shared" si="0"/>
        <v>4531797</v>
      </c>
      <c r="J5" s="100">
        <f t="shared" si="0"/>
        <v>13538458</v>
      </c>
      <c r="K5" s="100">
        <f t="shared" si="0"/>
        <v>3360595</v>
      </c>
      <c r="L5" s="100">
        <f t="shared" si="0"/>
        <v>70335</v>
      </c>
      <c r="M5" s="100">
        <f t="shared" si="0"/>
        <v>1696799</v>
      </c>
      <c r="N5" s="100">
        <f t="shared" si="0"/>
        <v>5127729</v>
      </c>
      <c r="O5" s="100">
        <f t="shared" si="0"/>
        <v>0</v>
      </c>
      <c r="P5" s="100">
        <f t="shared" si="0"/>
        <v>2139657</v>
      </c>
      <c r="Q5" s="100">
        <f t="shared" si="0"/>
        <v>3887477</v>
      </c>
      <c r="R5" s="100">
        <f t="shared" si="0"/>
        <v>6027134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24693321</v>
      </c>
      <c r="X5" s="100">
        <f t="shared" si="0"/>
        <v>38000000</v>
      </c>
      <c r="Y5" s="100">
        <f t="shared" si="0"/>
        <v>-13306679</v>
      </c>
      <c r="Z5" s="137">
        <f>+IF(X5&lt;&gt;0,+(Y5/X5)*100,0)</f>
        <v>-35.01757631578947</v>
      </c>
      <c r="AA5" s="153">
        <f>SUM(AA6:AA8)</f>
        <v>56400500</v>
      </c>
    </row>
    <row r="6" spans="1:27" ht="12.75">
      <c r="A6" s="138" t="s">
        <v>75</v>
      </c>
      <c r="B6" s="136"/>
      <c r="C6" s="155"/>
      <c r="D6" s="155"/>
      <c r="E6" s="156"/>
      <c r="F6" s="60">
        <v>1437000</v>
      </c>
      <c r="G6" s="60"/>
      <c r="H6" s="60">
        <v>211543</v>
      </c>
      <c r="I6" s="60"/>
      <c r="J6" s="60">
        <v>211543</v>
      </c>
      <c r="K6" s="60"/>
      <c r="L6" s="60"/>
      <c r="M6" s="60"/>
      <c r="N6" s="60"/>
      <c r="O6" s="60"/>
      <c r="P6" s="60">
        <v>12974</v>
      </c>
      <c r="Q6" s="60"/>
      <c r="R6" s="60">
        <v>12974</v>
      </c>
      <c r="S6" s="60"/>
      <c r="T6" s="60"/>
      <c r="U6" s="60"/>
      <c r="V6" s="60"/>
      <c r="W6" s="60">
        <v>224517</v>
      </c>
      <c r="X6" s="60"/>
      <c r="Y6" s="60">
        <v>224517</v>
      </c>
      <c r="Z6" s="140"/>
      <c r="AA6" s="62">
        <v>1437000</v>
      </c>
    </row>
    <row r="7" spans="1:27" ht="12.75">
      <c r="A7" s="138" t="s">
        <v>76</v>
      </c>
      <c r="B7" s="136"/>
      <c r="C7" s="157">
        <v>148148</v>
      </c>
      <c r="D7" s="157"/>
      <c r="E7" s="158"/>
      <c r="F7" s="159">
        <v>115000</v>
      </c>
      <c r="G7" s="159"/>
      <c r="H7" s="159"/>
      <c r="I7" s="159"/>
      <c r="J7" s="159"/>
      <c r="K7" s="159"/>
      <c r="L7" s="159">
        <v>30385</v>
      </c>
      <c r="M7" s="159"/>
      <c r="N7" s="159">
        <v>30385</v>
      </c>
      <c r="O7" s="159"/>
      <c r="P7" s="159"/>
      <c r="Q7" s="159"/>
      <c r="R7" s="159"/>
      <c r="S7" s="159"/>
      <c r="T7" s="159"/>
      <c r="U7" s="159"/>
      <c r="V7" s="159"/>
      <c r="W7" s="159">
        <v>30385</v>
      </c>
      <c r="X7" s="159"/>
      <c r="Y7" s="159">
        <v>30385</v>
      </c>
      <c r="Z7" s="141"/>
      <c r="AA7" s="225">
        <v>115000</v>
      </c>
    </row>
    <row r="8" spans="1:27" ht="12.75">
      <c r="A8" s="138" t="s">
        <v>77</v>
      </c>
      <c r="B8" s="136"/>
      <c r="C8" s="155">
        <v>57058229</v>
      </c>
      <c r="D8" s="155"/>
      <c r="E8" s="156">
        <v>43000000</v>
      </c>
      <c r="F8" s="60">
        <v>54848500</v>
      </c>
      <c r="G8" s="60">
        <v>4541000</v>
      </c>
      <c r="H8" s="60">
        <v>4254118</v>
      </c>
      <c r="I8" s="60">
        <v>4531797</v>
      </c>
      <c r="J8" s="60">
        <v>13326915</v>
      </c>
      <c r="K8" s="60">
        <v>3360595</v>
      </c>
      <c r="L8" s="60">
        <v>39950</v>
      </c>
      <c r="M8" s="60">
        <v>1696799</v>
      </c>
      <c r="N8" s="60">
        <v>5097344</v>
      </c>
      <c r="O8" s="60"/>
      <c r="P8" s="60">
        <v>2126683</v>
      </c>
      <c r="Q8" s="60">
        <v>3887477</v>
      </c>
      <c r="R8" s="60">
        <v>6014160</v>
      </c>
      <c r="S8" s="60"/>
      <c r="T8" s="60"/>
      <c r="U8" s="60"/>
      <c r="V8" s="60"/>
      <c r="W8" s="60">
        <v>24438419</v>
      </c>
      <c r="X8" s="60">
        <v>38000000</v>
      </c>
      <c r="Y8" s="60">
        <v>-13561581</v>
      </c>
      <c r="Z8" s="140">
        <v>-35.69</v>
      </c>
      <c r="AA8" s="62">
        <v>54848500</v>
      </c>
    </row>
    <row r="9" spans="1:27" ht="12.75">
      <c r="A9" s="135" t="s">
        <v>78</v>
      </c>
      <c r="B9" s="136"/>
      <c r="C9" s="153">
        <f aca="true" t="shared" si="1" ref="C9:Y9">SUM(C10:C14)</f>
        <v>136015661</v>
      </c>
      <c r="D9" s="153">
        <f>SUM(D10:D14)</f>
        <v>0</v>
      </c>
      <c r="E9" s="154">
        <f t="shared" si="1"/>
        <v>38723900</v>
      </c>
      <c r="F9" s="100">
        <f t="shared" si="1"/>
        <v>109329100</v>
      </c>
      <c r="G9" s="100">
        <f t="shared" si="1"/>
        <v>0</v>
      </c>
      <c r="H9" s="100">
        <f t="shared" si="1"/>
        <v>1190552</v>
      </c>
      <c r="I9" s="100">
        <f t="shared" si="1"/>
        <v>576326</v>
      </c>
      <c r="J9" s="100">
        <f t="shared" si="1"/>
        <v>1766878</v>
      </c>
      <c r="K9" s="100">
        <f t="shared" si="1"/>
        <v>1987515</v>
      </c>
      <c r="L9" s="100">
        <f t="shared" si="1"/>
        <v>2399849</v>
      </c>
      <c r="M9" s="100">
        <f t="shared" si="1"/>
        <v>4551963</v>
      </c>
      <c r="N9" s="100">
        <f t="shared" si="1"/>
        <v>8939327</v>
      </c>
      <c r="O9" s="100">
        <f t="shared" si="1"/>
        <v>8830900</v>
      </c>
      <c r="P9" s="100">
        <f t="shared" si="1"/>
        <v>2727513</v>
      </c>
      <c r="Q9" s="100">
        <f t="shared" si="1"/>
        <v>3946693</v>
      </c>
      <c r="R9" s="100">
        <f t="shared" si="1"/>
        <v>15505106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26211311</v>
      </c>
      <c r="X9" s="100">
        <f t="shared" si="1"/>
        <v>34600000</v>
      </c>
      <c r="Y9" s="100">
        <f t="shared" si="1"/>
        <v>-8388689</v>
      </c>
      <c r="Z9" s="137">
        <f>+IF(X9&lt;&gt;0,+(Y9/X9)*100,0)</f>
        <v>-24.24476589595376</v>
      </c>
      <c r="AA9" s="102">
        <f>SUM(AA10:AA14)</f>
        <v>109329100</v>
      </c>
    </row>
    <row r="10" spans="1:27" ht="12.75">
      <c r="A10" s="138" t="s">
        <v>79</v>
      </c>
      <c r="B10" s="136"/>
      <c r="C10" s="155">
        <v>16381857</v>
      </c>
      <c r="D10" s="155"/>
      <c r="E10" s="156">
        <v>13000000</v>
      </c>
      <c r="F10" s="60">
        <v>32493600</v>
      </c>
      <c r="G10" s="60"/>
      <c r="H10" s="60">
        <v>1190552</v>
      </c>
      <c r="I10" s="60">
        <v>749392</v>
      </c>
      <c r="J10" s="60">
        <v>1939944</v>
      </c>
      <c r="K10" s="60">
        <v>1566037</v>
      </c>
      <c r="L10" s="60">
        <v>1091654</v>
      </c>
      <c r="M10" s="60">
        <v>3882702</v>
      </c>
      <c r="N10" s="60">
        <v>6540393</v>
      </c>
      <c r="O10" s="60">
        <v>2776798</v>
      </c>
      <c r="P10" s="60">
        <v>654182</v>
      </c>
      <c r="Q10" s="60">
        <v>1532412</v>
      </c>
      <c r="R10" s="60">
        <v>4963392</v>
      </c>
      <c r="S10" s="60"/>
      <c r="T10" s="60"/>
      <c r="U10" s="60"/>
      <c r="V10" s="60"/>
      <c r="W10" s="60">
        <v>13443729</v>
      </c>
      <c r="X10" s="60">
        <v>12500000</v>
      </c>
      <c r="Y10" s="60">
        <v>943729</v>
      </c>
      <c r="Z10" s="140">
        <v>7.55</v>
      </c>
      <c r="AA10" s="62">
        <v>32493600</v>
      </c>
    </row>
    <row r="11" spans="1:27" ht="12.75">
      <c r="A11" s="138" t="s">
        <v>80</v>
      </c>
      <c r="B11" s="136"/>
      <c r="C11" s="155">
        <v>22830830</v>
      </c>
      <c r="D11" s="155"/>
      <c r="E11" s="156">
        <v>25723900</v>
      </c>
      <c r="F11" s="60">
        <v>33652600</v>
      </c>
      <c r="G11" s="60"/>
      <c r="H11" s="60"/>
      <c r="I11" s="60">
        <v>-173066</v>
      </c>
      <c r="J11" s="60">
        <v>-173066</v>
      </c>
      <c r="K11" s="60"/>
      <c r="L11" s="60">
        <v>30564</v>
      </c>
      <c r="M11" s="60">
        <v>341830</v>
      </c>
      <c r="N11" s="60">
        <v>372394</v>
      </c>
      <c r="O11" s="60">
        <v>5617684</v>
      </c>
      <c r="P11" s="60">
        <v>1948160</v>
      </c>
      <c r="Q11" s="60">
        <v>1293479</v>
      </c>
      <c r="R11" s="60">
        <v>8859323</v>
      </c>
      <c r="S11" s="60"/>
      <c r="T11" s="60"/>
      <c r="U11" s="60"/>
      <c r="V11" s="60"/>
      <c r="W11" s="60">
        <v>9058651</v>
      </c>
      <c r="X11" s="60">
        <v>21100000</v>
      </c>
      <c r="Y11" s="60">
        <v>-12041349</v>
      </c>
      <c r="Z11" s="140">
        <v>-57.07</v>
      </c>
      <c r="AA11" s="62">
        <v>33652600</v>
      </c>
    </row>
    <row r="12" spans="1:27" ht="12.75">
      <c r="A12" s="138" t="s">
        <v>81</v>
      </c>
      <c r="B12" s="136"/>
      <c r="C12" s="155">
        <v>6252729</v>
      </c>
      <c r="D12" s="155"/>
      <c r="E12" s="156"/>
      <c r="F12" s="60">
        <v>21005200</v>
      </c>
      <c r="G12" s="60"/>
      <c r="H12" s="60"/>
      <c r="I12" s="60"/>
      <c r="J12" s="60"/>
      <c r="K12" s="60">
        <v>410899</v>
      </c>
      <c r="L12" s="60">
        <v>1049731</v>
      </c>
      <c r="M12" s="60">
        <v>2259</v>
      </c>
      <c r="N12" s="60">
        <v>1462889</v>
      </c>
      <c r="O12" s="60">
        <v>374000</v>
      </c>
      <c r="P12" s="60">
        <v>2607</v>
      </c>
      <c r="Q12" s="60">
        <v>996174</v>
      </c>
      <c r="R12" s="60">
        <v>1372781</v>
      </c>
      <c r="S12" s="60"/>
      <c r="T12" s="60"/>
      <c r="U12" s="60"/>
      <c r="V12" s="60"/>
      <c r="W12" s="60">
        <v>2835670</v>
      </c>
      <c r="X12" s="60"/>
      <c r="Y12" s="60">
        <v>2835670</v>
      </c>
      <c r="Z12" s="140"/>
      <c r="AA12" s="62">
        <v>21005200</v>
      </c>
    </row>
    <row r="13" spans="1:27" ht="12.75">
      <c r="A13" s="138" t="s">
        <v>82</v>
      </c>
      <c r="B13" s="136"/>
      <c r="C13" s="155">
        <v>86814604</v>
      </c>
      <c r="D13" s="155"/>
      <c r="E13" s="156"/>
      <c r="F13" s="60">
        <v>21347700</v>
      </c>
      <c r="G13" s="60"/>
      <c r="H13" s="60"/>
      <c r="I13" s="60"/>
      <c r="J13" s="60"/>
      <c r="K13" s="60"/>
      <c r="L13" s="60">
        <v>137646</v>
      </c>
      <c r="M13" s="60">
        <v>265572</v>
      </c>
      <c r="N13" s="60">
        <v>403218</v>
      </c>
      <c r="O13" s="60">
        <v>-87664</v>
      </c>
      <c r="P13" s="60">
        <v>-8147</v>
      </c>
      <c r="Q13" s="60">
        <v>8148</v>
      </c>
      <c r="R13" s="60">
        <v>-87663</v>
      </c>
      <c r="S13" s="60"/>
      <c r="T13" s="60"/>
      <c r="U13" s="60"/>
      <c r="V13" s="60"/>
      <c r="W13" s="60">
        <v>315555</v>
      </c>
      <c r="X13" s="60">
        <v>1000000</v>
      </c>
      <c r="Y13" s="60">
        <v>-684445</v>
      </c>
      <c r="Z13" s="140">
        <v>-68.44</v>
      </c>
      <c r="AA13" s="62">
        <v>21347700</v>
      </c>
    </row>
    <row r="14" spans="1:27" ht="12.75">
      <c r="A14" s="138" t="s">
        <v>83</v>
      </c>
      <c r="B14" s="136"/>
      <c r="C14" s="157">
        <v>3735641</v>
      </c>
      <c r="D14" s="157"/>
      <c r="E14" s="158"/>
      <c r="F14" s="159">
        <v>830000</v>
      </c>
      <c r="G14" s="159"/>
      <c r="H14" s="159"/>
      <c r="I14" s="159"/>
      <c r="J14" s="159"/>
      <c r="K14" s="159">
        <v>10579</v>
      </c>
      <c r="L14" s="159">
        <v>90254</v>
      </c>
      <c r="M14" s="159">
        <v>59600</v>
      </c>
      <c r="N14" s="159">
        <v>160433</v>
      </c>
      <c r="O14" s="159">
        <v>150082</v>
      </c>
      <c r="P14" s="159">
        <v>130711</v>
      </c>
      <c r="Q14" s="159">
        <v>116480</v>
      </c>
      <c r="R14" s="159">
        <v>397273</v>
      </c>
      <c r="S14" s="159"/>
      <c r="T14" s="159"/>
      <c r="U14" s="159"/>
      <c r="V14" s="159"/>
      <c r="W14" s="159">
        <v>557706</v>
      </c>
      <c r="X14" s="159"/>
      <c r="Y14" s="159">
        <v>557706</v>
      </c>
      <c r="Z14" s="141"/>
      <c r="AA14" s="225">
        <v>830000</v>
      </c>
    </row>
    <row r="15" spans="1:27" ht="12.75">
      <c r="A15" s="135" t="s">
        <v>84</v>
      </c>
      <c r="B15" s="142"/>
      <c r="C15" s="153">
        <f aca="true" t="shared" si="2" ref="C15:Y15">SUM(C16:C18)</f>
        <v>12464593</v>
      </c>
      <c r="D15" s="153">
        <f>SUM(D16:D18)</f>
        <v>0</v>
      </c>
      <c r="E15" s="154">
        <f t="shared" si="2"/>
        <v>118107500</v>
      </c>
      <c r="F15" s="100">
        <f t="shared" si="2"/>
        <v>121320500</v>
      </c>
      <c r="G15" s="100">
        <f t="shared" si="2"/>
        <v>110340</v>
      </c>
      <c r="H15" s="100">
        <f t="shared" si="2"/>
        <v>255379</v>
      </c>
      <c r="I15" s="100">
        <f t="shared" si="2"/>
        <v>18921204</v>
      </c>
      <c r="J15" s="100">
        <f t="shared" si="2"/>
        <v>19286923</v>
      </c>
      <c r="K15" s="100">
        <f t="shared" si="2"/>
        <v>10112148</v>
      </c>
      <c r="L15" s="100">
        <f t="shared" si="2"/>
        <v>10903983</v>
      </c>
      <c r="M15" s="100">
        <f t="shared" si="2"/>
        <v>7532985</v>
      </c>
      <c r="N15" s="100">
        <f t="shared" si="2"/>
        <v>28549116</v>
      </c>
      <c r="O15" s="100">
        <f t="shared" si="2"/>
        <v>7835449</v>
      </c>
      <c r="P15" s="100">
        <f t="shared" si="2"/>
        <v>613692</v>
      </c>
      <c r="Q15" s="100">
        <f t="shared" si="2"/>
        <v>8259985</v>
      </c>
      <c r="R15" s="100">
        <f t="shared" si="2"/>
        <v>16709126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64545165</v>
      </c>
      <c r="X15" s="100">
        <f t="shared" si="2"/>
        <v>103150000</v>
      </c>
      <c r="Y15" s="100">
        <f t="shared" si="2"/>
        <v>-38604835</v>
      </c>
      <c r="Z15" s="137">
        <f>+IF(X15&lt;&gt;0,+(Y15/X15)*100,0)</f>
        <v>-37.42591856519631</v>
      </c>
      <c r="AA15" s="102">
        <f>SUM(AA16:AA18)</f>
        <v>121320500</v>
      </c>
    </row>
    <row r="16" spans="1:27" ht="12.75">
      <c r="A16" s="138" t="s">
        <v>85</v>
      </c>
      <c r="B16" s="136"/>
      <c r="C16" s="155">
        <v>938099</v>
      </c>
      <c r="D16" s="155"/>
      <c r="E16" s="156">
        <v>7000000</v>
      </c>
      <c r="F16" s="60">
        <v>7627100</v>
      </c>
      <c r="G16" s="60"/>
      <c r="H16" s="60"/>
      <c r="I16" s="60"/>
      <c r="J16" s="60"/>
      <c r="K16" s="60"/>
      <c r="L16" s="60">
        <v>457055</v>
      </c>
      <c r="M16" s="60"/>
      <c r="N16" s="60">
        <v>457055</v>
      </c>
      <c r="O16" s="60"/>
      <c r="P16" s="60"/>
      <c r="Q16" s="60"/>
      <c r="R16" s="60"/>
      <c r="S16" s="60"/>
      <c r="T16" s="60"/>
      <c r="U16" s="60"/>
      <c r="V16" s="60"/>
      <c r="W16" s="60">
        <v>457055</v>
      </c>
      <c r="X16" s="60">
        <v>7000000</v>
      </c>
      <c r="Y16" s="60">
        <v>-6542945</v>
      </c>
      <c r="Z16" s="140">
        <v>-93.47</v>
      </c>
      <c r="AA16" s="62">
        <v>7627100</v>
      </c>
    </row>
    <row r="17" spans="1:27" ht="12.75">
      <c r="A17" s="138" t="s">
        <v>86</v>
      </c>
      <c r="B17" s="136"/>
      <c r="C17" s="155">
        <v>11526494</v>
      </c>
      <c r="D17" s="155"/>
      <c r="E17" s="156">
        <v>111107500</v>
      </c>
      <c r="F17" s="60">
        <v>113693400</v>
      </c>
      <c r="G17" s="60">
        <v>110340</v>
      </c>
      <c r="H17" s="60">
        <v>255379</v>
      </c>
      <c r="I17" s="60">
        <v>18921204</v>
      </c>
      <c r="J17" s="60">
        <v>19286923</v>
      </c>
      <c r="K17" s="60">
        <v>10112148</v>
      </c>
      <c r="L17" s="60">
        <v>10446928</v>
      </c>
      <c r="M17" s="60">
        <v>7532985</v>
      </c>
      <c r="N17" s="60">
        <v>28092061</v>
      </c>
      <c r="O17" s="60">
        <v>7835449</v>
      </c>
      <c r="P17" s="60">
        <v>613692</v>
      </c>
      <c r="Q17" s="60">
        <v>8259985</v>
      </c>
      <c r="R17" s="60">
        <v>16709126</v>
      </c>
      <c r="S17" s="60"/>
      <c r="T17" s="60"/>
      <c r="U17" s="60"/>
      <c r="V17" s="60"/>
      <c r="W17" s="60">
        <v>64088110</v>
      </c>
      <c r="X17" s="60">
        <v>96150000</v>
      </c>
      <c r="Y17" s="60">
        <v>-32061890</v>
      </c>
      <c r="Z17" s="140">
        <v>-33.35</v>
      </c>
      <c r="AA17" s="62">
        <v>113693400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187689657</v>
      </c>
      <c r="D19" s="153">
        <f>SUM(D20:D23)</f>
        <v>0</v>
      </c>
      <c r="E19" s="154">
        <f t="shared" si="3"/>
        <v>279565700</v>
      </c>
      <c r="F19" s="100">
        <f t="shared" si="3"/>
        <v>261473600</v>
      </c>
      <c r="G19" s="100">
        <f t="shared" si="3"/>
        <v>0</v>
      </c>
      <c r="H19" s="100">
        <f t="shared" si="3"/>
        <v>157112</v>
      </c>
      <c r="I19" s="100">
        <f t="shared" si="3"/>
        <v>8492631</v>
      </c>
      <c r="J19" s="100">
        <f t="shared" si="3"/>
        <v>8649743</v>
      </c>
      <c r="K19" s="100">
        <f t="shared" si="3"/>
        <v>15976600</v>
      </c>
      <c r="L19" s="100">
        <f t="shared" si="3"/>
        <v>4872194</v>
      </c>
      <c r="M19" s="100">
        <f t="shared" si="3"/>
        <v>14572006</v>
      </c>
      <c r="N19" s="100">
        <f t="shared" si="3"/>
        <v>35420800</v>
      </c>
      <c r="O19" s="100">
        <f t="shared" si="3"/>
        <v>34925973</v>
      </c>
      <c r="P19" s="100">
        <f t="shared" si="3"/>
        <v>6059615</v>
      </c>
      <c r="Q19" s="100">
        <f t="shared" si="3"/>
        <v>19232659</v>
      </c>
      <c r="R19" s="100">
        <f t="shared" si="3"/>
        <v>60218247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104288790</v>
      </c>
      <c r="X19" s="100">
        <f t="shared" si="3"/>
        <v>188000000</v>
      </c>
      <c r="Y19" s="100">
        <f t="shared" si="3"/>
        <v>-83711210</v>
      </c>
      <c r="Z19" s="137">
        <f>+IF(X19&lt;&gt;0,+(Y19/X19)*100,0)</f>
        <v>-44.52723936170212</v>
      </c>
      <c r="AA19" s="102">
        <f>SUM(AA20:AA23)</f>
        <v>261473600</v>
      </c>
    </row>
    <row r="20" spans="1:27" ht="12.75">
      <c r="A20" s="138" t="s">
        <v>89</v>
      </c>
      <c r="B20" s="136"/>
      <c r="C20" s="155">
        <v>17822342</v>
      </c>
      <c r="D20" s="155"/>
      <c r="E20" s="156">
        <v>128900000</v>
      </c>
      <c r="F20" s="60">
        <v>92796900</v>
      </c>
      <c r="G20" s="60"/>
      <c r="H20" s="60"/>
      <c r="I20" s="60">
        <v>135100</v>
      </c>
      <c r="J20" s="60">
        <v>135100</v>
      </c>
      <c r="K20" s="60">
        <v>593413</v>
      </c>
      <c r="L20" s="60">
        <v>683250</v>
      </c>
      <c r="M20" s="60">
        <v>16791</v>
      </c>
      <c r="N20" s="60">
        <v>1293454</v>
      </c>
      <c r="O20" s="60">
        <v>23440941</v>
      </c>
      <c r="P20" s="60">
        <v>775581</v>
      </c>
      <c r="Q20" s="60">
        <v>37959</v>
      </c>
      <c r="R20" s="60">
        <v>24254481</v>
      </c>
      <c r="S20" s="60"/>
      <c r="T20" s="60"/>
      <c r="U20" s="60"/>
      <c r="V20" s="60"/>
      <c r="W20" s="60">
        <v>25683035</v>
      </c>
      <c r="X20" s="60">
        <v>82400000</v>
      </c>
      <c r="Y20" s="60">
        <v>-56716965</v>
      </c>
      <c r="Z20" s="140">
        <v>-68.83</v>
      </c>
      <c r="AA20" s="62">
        <v>92796900</v>
      </c>
    </row>
    <row r="21" spans="1:27" ht="12.75">
      <c r="A21" s="138" t="s">
        <v>90</v>
      </c>
      <c r="B21" s="136"/>
      <c r="C21" s="155">
        <v>115922777</v>
      </c>
      <c r="D21" s="155"/>
      <c r="E21" s="156">
        <v>103043300</v>
      </c>
      <c r="F21" s="60">
        <v>114946300</v>
      </c>
      <c r="G21" s="60"/>
      <c r="H21" s="60">
        <v>565877</v>
      </c>
      <c r="I21" s="60">
        <v>2483602</v>
      </c>
      <c r="J21" s="60">
        <v>3049479</v>
      </c>
      <c r="K21" s="60">
        <v>9999865</v>
      </c>
      <c r="L21" s="60">
        <v>285799</v>
      </c>
      <c r="M21" s="60">
        <v>9232111</v>
      </c>
      <c r="N21" s="60">
        <v>19517775</v>
      </c>
      <c r="O21" s="60">
        <v>9022082</v>
      </c>
      <c r="P21" s="60">
        <v>4884524</v>
      </c>
      <c r="Q21" s="60">
        <v>13369592</v>
      </c>
      <c r="R21" s="60">
        <v>27276198</v>
      </c>
      <c r="S21" s="60"/>
      <c r="T21" s="60"/>
      <c r="U21" s="60"/>
      <c r="V21" s="60"/>
      <c r="W21" s="60">
        <v>49843452</v>
      </c>
      <c r="X21" s="60">
        <v>62300000</v>
      </c>
      <c r="Y21" s="60">
        <v>-12456548</v>
      </c>
      <c r="Z21" s="140">
        <v>-19.99</v>
      </c>
      <c r="AA21" s="62">
        <v>114946300</v>
      </c>
    </row>
    <row r="22" spans="1:27" ht="12.75">
      <c r="A22" s="138" t="s">
        <v>91</v>
      </c>
      <c r="B22" s="136"/>
      <c r="C22" s="157">
        <v>52449592</v>
      </c>
      <c r="D22" s="157"/>
      <c r="E22" s="158">
        <v>44122400</v>
      </c>
      <c r="F22" s="159">
        <v>50230400</v>
      </c>
      <c r="G22" s="159"/>
      <c r="H22" s="159">
        <v>-408765</v>
      </c>
      <c r="I22" s="159">
        <v>5873929</v>
      </c>
      <c r="J22" s="159">
        <v>5465164</v>
      </c>
      <c r="K22" s="159">
        <v>5383322</v>
      </c>
      <c r="L22" s="159">
        <v>3903145</v>
      </c>
      <c r="M22" s="159">
        <v>5323104</v>
      </c>
      <c r="N22" s="159">
        <v>14609571</v>
      </c>
      <c r="O22" s="159">
        <v>2462950</v>
      </c>
      <c r="P22" s="159">
        <v>399510</v>
      </c>
      <c r="Q22" s="159">
        <v>4025108</v>
      </c>
      <c r="R22" s="159">
        <v>6887568</v>
      </c>
      <c r="S22" s="159"/>
      <c r="T22" s="159"/>
      <c r="U22" s="159"/>
      <c r="V22" s="159"/>
      <c r="W22" s="159">
        <v>26962303</v>
      </c>
      <c r="X22" s="159">
        <v>39800000</v>
      </c>
      <c r="Y22" s="159">
        <v>-12837697</v>
      </c>
      <c r="Z22" s="141">
        <v>-32.26</v>
      </c>
      <c r="AA22" s="225">
        <v>50230400</v>
      </c>
    </row>
    <row r="23" spans="1:27" ht="12.75">
      <c r="A23" s="138" t="s">
        <v>92</v>
      </c>
      <c r="B23" s="136"/>
      <c r="C23" s="155">
        <v>1494946</v>
      </c>
      <c r="D23" s="155"/>
      <c r="E23" s="156">
        <v>3500000</v>
      </c>
      <c r="F23" s="60">
        <v>3500000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1800000</v>
      </c>
      <c r="R23" s="60">
        <v>1800000</v>
      </c>
      <c r="S23" s="60"/>
      <c r="T23" s="60"/>
      <c r="U23" s="60"/>
      <c r="V23" s="60"/>
      <c r="W23" s="60">
        <v>1800000</v>
      </c>
      <c r="X23" s="60">
        <v>3500000</v>
      </c>
      <c r="Y23" s="60">
        <v>-1700000</v>
      </c>
      <c r="Z23" s="140">
        <v>-48.57</v>
      </c>
      <c r="AA23" s="62">
        <v>3500000</v>
      </c>
    </row>
    <row r="24" spans="1:27" ht="12.75">
      <c r="A24" s="135" t="s">
        <v>93</v>
      </c>
      <c r="B24" s="142"/>
      <c r="C24" s="153">
        <v>404557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>
        <v>3016402</v>
      </c>
      <c r="R24" s="100">
        <v>3016402</v>
      </c>
      <c r="S24" s="100"/>
      <c r="T24" s="100"/>
      <c r="U24" s="100"/>
      <c r="V24" s="100"/>
      <c r="W24" s="100">
        <v>3016402</v>
      </c>
      <c r="X24" s="100"/>
      <c r="Y24" s="100">
        <v>3016402</v>
      </c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393780845</v>
      </c>
      <c r="D25" s="217">
        <f>+D5+D9+D15+D19+D24</f>
        <v>0</v>
      </c>
      <c r="E25" s="230">
        <f t="shared" si="4"/>
        <v>479397100</v>
      </c>
      <c r="F25" s="219">
        <f t="shared" si="4"/>
        <v>548523700</v>
      </c>
      <c r="G25" s="219">
        <f t="shared" si="4"/>
        <v>4651340</v>
      </c>
      <c r="H25" s="219">
        <f t="shared" si="4"/>
        <v>6068704</v>
      </c>
      <c r="I25" s="219">
        <f t="shared" si="4"/>
        <v>32521958</v>
      </c>
      <c r="J25" s="219">
        <f t="shared" si="4"/>
        <v>43242002</v>
      </c>
      <c r="K25" s="219">
        <f t="shared" si="4"/>
        <v>31436858</v>
      </c>
      <c r="L25" s="219">
        <f t="shared" si="4"/>
        <v>18246361</v>
      </c>
      <c r="M25" s="219">
        <f t="shared" si="4"/>
        <v>28353753</v>
      </c>
      <c r="N25" s="219">
        <f t="shared" si="4"/>
        <v>78036972</v>
      </c>
      <c r="O25" s="219">
        <f t="shared" si="4"/>
        <v>51592322</v>
      </c>
      <c r="P25" s="219">
        <f t="shared" si="4"/>
        <v>11540477</v>
      </c>
      <c r="Q25" s="219">
        <f t="shared" si="4"/>
        <v>38343216</v>
      </c>
      <c r="R25" s="219">
        <f t="shared" si="4"/>
        <v>101476015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222754989</v>
      </c>
      <c r="X25" s="219">
        <f t="shared" si="4"/>
        <v>363750000</v>
      </c>
      <c r="Y25" s="219">
        <f t="shared" si="4"/>
        <v>-140995011</v>
      </c>
      <c r="Z25" s="231">
        <f>+IF(X25&lt;&gt;0,+(Y25/X25)*100,0)</f>
        <v>-38.76151505154639</v>
      </c>
      <c r="AA25" s="232">
        <f>+AA5+AA9+AA15+AA19+AA24</f>
        <v>548523700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143460436</v>
      </c>
      <c r="D28" s="155"/>
      <c r="E28" s="156">
        <v>145747100</v>
      </c>
      <c r="F28" s="60">
        <v>145909100</v>
      </c>
      <c r="G28" s="60"/>
      <c r="H28" s="60">
        <v>10442325</v>
      </c>
      <c r="I28" s="60">
        <v>1348775</v>
      </c>
      <c r="J28" s="60">
        <v>11791100</v>
      </c>
      <c r="K28" s="60">
        <v>6165885</v>
      </c>
      <c r="L28" s="60">
        <v>3840791</v>
      </c>
      <c r="M28" s="60">
        <v>7231330</v>
      </c>
      <c r="N28" s="60">
        <v>17238006</v>
      </c>
      <c r="O28" s="60">
        <v>10338811</v>
      </c>
      <c r="P28" s="60">
        <v>2601177</v>
      </c>
      <c r="Q28" s="60">
        <v>21295667</v>
      </c>
      <c r="R28" s="60">
        <v>34235655</v>
      </c>
      <c r="S28" s="60"/>
      <c r="T28" s="60"/>
      <c r="U28" s="60"/>
      <c r="V28" s="60"/>
      <c r="W28" s="60">
        <v>63264761</v>
      </c>
      <c r="X28" s="60">
        <v>105100000</v>
      </c>
      <c r="Y28" s="60">
        <v>-41835239</v>
      </c>
      <c r="Z28" s="140">
        <v>-39.81</v>
      </c>
      <c r="AA28" s="155">
        <v>145909100</v>
      </c>
    </row>
    <row r="29" spans="1:27" ht="12.75">
      <c r="A29" s="234" t="s">
        <v>134</v>
      </c>
      <c r="B29" s="136"/>
      <c r="C29" s="155">
        <v>83618265</v>
      </c>
      <c r="D29" s="155"/>
      <c r="E29" s="156"/>
      <c r="F29" s="60"/>
      <c r="G29" s="60"/>
      <c r="H29" s="60"/>
      <c r="I29" s="60"/>
      <c r="J29" s="60"/>
      <c r="K29" s="60"/>
      <c r="L29" s="60"/>
      <c r="M29" s="60">
        <v>109512</v>
      </c>
      <c r="N29" s="60">
        <v>109512</v>
      </c>
      <c r="O29" s="60">
        <v>-109512</v>
      </c>
      <c r="P29" s="60">
        <v>-8147</v>
      </c>
      <c r="Q29" s="60">
        <v>8148</v>
      </c>
      <c r="R29" s="60">
        <v>-109511</v>
      </c>
      <c r="S29" s="60"/>
      <c r="T29" s="60"/>
      <c r="U29" s="60"/>
      <c r="V29" s="60"/>
      <c r="W29" s="60">
        <v>1</v>
      </c>
      <c r="X29" s="60"/>
      <c r="Y29" s="60">
        <v>1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227078701</v>
      </c>
      <c r="D32" s="210">
        <f>SUM(D28:D31)</f>
        <v>0</v>
      </c>
      <c r="E32" s="211">
        <f t="shared" si="5"/>
        <v>145747100</v>
      </c>
      <c r="F32" s="77">
        <f t="shared" si="5"/>
        <v>145909100</v>
      </c>
      <c r="G32" s="77">
        <f t="shared" si="5"/>
        <v>0</v>
      </c>
      <c r="H32" s="77">
        <f t="shared" si="5"/>
        <v>10442325</v>
      </c>
      <c r="I32" s="77">
        <f t="shared" si="5"/>
        <v>1348775</v>
      </c>
      <c r="J32" s="77">
        <f t="shared" si="5"/>
        <v>11791100</v>
      </c>
      <c r="K32" s="77">
        <f t="shared" si="5"/>
        <v>6165885</v>
      </c>
      <c r="L32" s="77">
        <f t="shared" si="5"/>
        <v>3840791</v>
      </c>
      <c r="M32" s="77">
        <f t="shared" si="5"/>
        <v>7340842</v>
      </c>
      <c r="N32" s="77">
        <f t="shared" si="5"/>
        <v>17347518</v>
      </c>
      <c r="O32" s="77">
        <f t="shared" si="5"/>
        <v>10229299</v>
      </c>
      <c r="P32" s="77">
        <f t="shared" si="5"/>
        <v>2593030</v>
      </c>
      <c r="Q32" s="77">
        <f t="shared" si="5"/>
        <v>21303815</v>
      </c>
      <c r="R32" s="77">
        <f t="shared" si="5"/>
        <v>34126144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63264762</v>
      </c>
      <c r="X32" s="77">
        <f t="shared" si="5"/>
        <v>105100000</v>
      </c>
      <c r="Y32" s="77">
        <f t="shared" si="5"/>
        <v>-41835238</v>
      </c>
      <c r="Z32" s="212">
        <f>+IF(X32&lt;&gt;0,+(Y32/X32)*100,0)</f>
        <v>-39.80517411988582</v>
      </c>
      <c r="AA32" s="79">
        <f>SUM(AA28:AA31)</f>
        <v>145909100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95577811</v>
      </c>
      <c r="D34" s="155"/>
      <c r="E34" s="156">
        <v>200000000</v>
      </c>
      <c r="F34" s="60">
        <v>228398000</v>
      </c>
      <c r="G34" s="60">
        <v>4651340</v>
      </c>
      <c r="H34" s="60">
        <v>-6031095</v>
      </c>
      <c r="I34" s="60">
        <v>9693533</v>
      </c>
      <c r="J34" s="60">
        <v>8313778</v>
      </c>
      <c r="K34" s="60">
        <v>13562343</v>
      </c>
      <c r="L34" s="60">
        <v>-1813327</v>
      </c>
      <c r="M34" s="60">
        <v>15142934</v>
      </c>
      <c r="N34" s="60">
        <v>26891950</v>
      </c>
      <c r="O34" s="60">
        <v>31949986</v>
      </c>
      <c r="P34" s="60">
        <v>6288318</v>
      </c>
      <c r="Q34" s="60">
        <v>3663420</v>
      </c>
      <c r="R34" s="60">
        <v>41901724</v>
      </c>
      <c r="S34" s="60"/>
      <c r="T34" s="60"/>
      <c r="U34" s="60"/>
      <c r="V34" s="60"/>
      <c r="W34" s="60">
        <v>77107452</v>
      </c>
      <c r="X34" s="60">
        <v>145500000</v>
      </c>
      <c r="Y34" s="60">
        <v>-68392548</v>
      </c>
      <c r="Z34" s="140">
        <v>-47.01</v>
      </c>
      <c r="AA34" s="62">
        <v>228398000</v>
      </c>
    </row>
    <row r="35" spans="1:27" ht="12.75">
      <c r="A35" s="237" t="s">
        <v>53</v>
      </c>
      <c r="B35" s="136"/>
      <c r="C35" s="155">
        <v>71124333</v>
      </c>
      <c r="D35" s="155"/>
      <c r="E35" s="156">
        <v>133650000</v>
      </c>
      <c r="F35" s="60">
        <v>174216600</v>
      </c>
      <c r="G35" s="60"/>
      <c r="H35" s="60">
        <v>1657474</v>
      </c>
      <c r="I35" s="60">
        <v>21479650</v>
      </c>
      <c r="J35" s="60">
        <v>23137124</v>
      </c>
      <c r="K35" s="60">
        <v>11708630</v>
      </c>
      <c r="L35" s="60">
        <v>16218897</v>
      </c>
      <c r="M35" s="60">
        <v>5869977</v>
      </c>
      <c r="N35" s="60">
        <v>33797504</v>
      </c>
      <c r="O35" s="60">
        <v>9413037</v>
      </c>
      <c r="P35" s="60">
        <v>2659129</v>
      </c>
      <c r="Q35" s="60">
        <v>13375981</v>
      </c>
      <c r="R35" s="60">
        <v>25448147</v>
      </c>
      <c r="S35" s="60"/>
      <c r="T35" s="60"/>
      <c r="U35" s="60"/>
      <c r="V35" s="60"/>
      <c r="W35" s="60">
        <v>82382775</v>
      </c>
      <c r="X35" s="60">
        <v>113150000</v>
      </c>
      <c r="Y35" s="60">
        <v>-30767225</v>
      </c>
      <c r="Z35" s="140">
        <v>-27.19</v>
      </c>
      <c r="AA35" s="62">
        <v>174216600</v>
      </c>
    </row>
    <row r="36" spans="1:27" ht="12.75">
      <c r="A36" s="238" t="s">
        <v>139</v>
      </c>
      <c r="B36" s="149"/>
      <c r="C36" s="222">
        <f aca="true" t="shared" si="6" ref="C36:Y36">SUM(C32:C35)</f>
        <v>393780845</v>
      </c>
      <c r="D36" s="222">
        <f>SUM(D32:D35)</f>
        <v>0</v>
      </c>
      <c r="E36" s="218">
        <f t="shared" si="6"/>
        <v>479397100</v>
      </c>
      <c r="F36" s="220">
        <f t="shared" si="6"/>
        <v>548523700</v>
      </c>
      <c r="G36" s="220">
        <f t="shared" si="6"/>
        <v>4651340</v>
      </c>
      <c r="H36" s="220">
        <f t="shared" si="6"/>
        <v>6068704</v>
      </c>
      <c r="I36" s="220">
        <f t="shared" si="6"/>
        <v>32521958</v>
      </c>
      <c r="J36" s="220">
        <f t="shared" si="6"/>
        <v>43242002</v>
      </c>
      <c r="K36" s="220">
        <f t="shared" si="6"/>
        <v>31436858</v>
      </c>
      <c r="L36" s="220">
        <f t="shared" si="6"/>
        <v>18246361</v>
      </c>
      <c r="M36" s="220">
        <f t="shared" si="6"/>
        <v>28353753</v>
      </c>
      <c r="N36" s="220">
        <f t="shared" si="6"/>
        <v>78036972</v>
      </c>
      <c r="O36" s="220">
        <f t="shared" si="6"/>
        <v>51592322</v>
      </c>
      <c r="P36" s="220">
        <f t="shared" si="6"/>
        <v>11540477</v>
      </c>
      <c r="Q36" s="220">
        <f t="shared" si="6"/>
        <v>38343216</v>
      </c>
      <c r="R36" s="220">
        <f t="shared" si="6"/>
        <v>101476015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222754989</v>
      </c>
      <c r="X36" s="220">
        <f t="shared" si="6"/>
        <v>363750000</v>
      </c>
      <c r="Y36" s="220">
        <f t="shared" si="6"/>
        <v>-140995011</v>
      </c>
      <c r="Z36" s="221">
        <f>+IF(X36&lt;&gt;0,+(Y36/X36)*100,0)</f>
        <v>-38.76151505154639</v>
      </c>
      <c r="AA36" s="239">
        <f>SUM(AA32:AA35)</f>
        <v>548523700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172406308</v>
      </c>
      <c r="D6" s="155"/>
      <c r="E6" s="59">
        <v>165224071</v>
      </c>
      <c r="F6" s="60">
        <v>142178</v>
      </c>
      <c r="G6" s="60">
        <v>75903000</v>
      </c>
      <c r="H6" s="60">
        <v>196305000</v>
      </c>
      <c r="I6" s="60">
        <v>248440000</v>
      </c>
      <c r="J6" s="60">
        <v>248440000</v>
      </c>
      <c r="K6" s="60">
        <v>86210000</v>
      </c>
      <c r="L6" s="60">
        <v>7062000</v>
      </c>
      <c r="M6" s="60">
        <v>315761000</v>
      </c>
      <c r="N6" s="60">
        <v>315761000</v>
      </c>
      <c r="O6" s="60">
        <v>87829000</v>
      </c>
      <c r="P6" s="60">
        <v>166507000</v>
      </c>
      <c r="Q6" s="60">
        <v>86154001</v>
      </c>
      <c r="R6" s="60">
        <v>86154001</v>
      </c>
      <c r="S6" s="60"/>
      <c r="T6" s="60"/>
      <c r="U6" s="60"/>
      <c r="V6" s="60"/>
      <c r="W6" s="60">
        <v>86154001</v>
      </c>
      <c r="X6" s="60">
        <v>106634</v>
      </c>
      <c r="Y6" s="60">
        <v>86047367</v>
      </c>
      <c r="Z6" s="140">
        <v>80694.12</v>
      </c>
      <c r="AA6" s="62">
        <v>142178</v>
      </c>
    </row>
    <row r="7" spans="1:27" ht="12.75">
      <c r="A7" s="249" t="s">
        <v>144</v>
      </c>
      <c r="B7" s="182"/>
      <c r="C7" s="155">
        <v>290000000</v>
      </c>
      <c r="D7" s="155"/>
      <c r="E7" s="59">
        <v>300000000</v>
      </c>
      <c r="F7" s="60">
        <v>450000</v>
      </c>
      <c r="G7" s="60">
        <v>300000000</v>
      </c>
      <c r="H7" s="60">
        <v>240000000</v>
      </c>
      <c r="I7" s="60">
        <v>375000000</v>
      </c>
      <c r="J7" s="60">
        <v>375000000</v>
      </c>
      <c r="K7" s="60">
        <v>565000000</v>
      </c>
      <c r="L7" s="60">
        <v>661000000</v>
      </c>
      <c r="M7" s="60">
        <v>545000000</v>
      </c>
      <c r="N7" s="60">
        <v>545000000</v>
      </c>
      <c r="O7" s="60">
        <v>725000000</v>
      </c>
      <c r="P7" s="60">
        <v>700000000</v>
      </c>
      <c r="Q7" s="60">
        <v>860000000</v>
      </c>
      <c r="R7" s="60">
        <v>860000000</v>
      </c>
      <c r="S7" s="60"/>
      <c r="T7" s="60"/>
      <c r="U7" s="60"/>
      <c r="V7" s="60"/>
      <c r="W7" s="60">
        <v>860000000</v>
      </c>
      <c r="X7" s="60">
        <v>337500</v>
      </c>
      <c r="Y7" s="60">
        <v>859662500</v>
      </c>
      <c r="Z7" s="140">
        <v>254714.81</v>
      </c>
      <c r="AA7" s="62">
        <v>450000</v>
      </c>
    </row>
    <row r="8" spans="1:27" ht="12.75">
      <c r="A8" s="249" t="s">
        <v>145</v>
      </c>
      <c r="B8" s="182"/>
      <c r="C8" s="155">
        <v>288063026</v>
      </c>
      <c r="D8" s="155"/>
      <c r="E8" s="59">
        <v>283122000</v>
      </c>
      <c r="F8" s="60">
        <v>375448</v>
      </c>
      <c r="G8" s="60">
        <v>362838525</v>
      </c>
      <c r="H8" s="60">
        <v>278105419</v>
      </c>
      <c r="I8" s="60">
        <v>276696775</v>
      </c>
      <c r="J8" s="60">
        <v>276696775</v>
      </c>
      <c r="K8" s="60">
        <v>254773593</v>
      </c>
      <c r="L8" s="60">
        <v>389064210</v>
      </c>
      <c r="M8" s="60">
        <v>410900106</v>
      </c>
      <c r="N8" s="60">
        <v>410900106</v>
      </c>
      <c r="O8" s="60">
        <v>449637731</v>
      </c>
      <c r="P8" s="60">
        <v>459885932</v>
      </c>
      <c r="Q8" s="60">
        <v>378811245</v>
      </c>
      <c r="R8" s="60">
        <v>378811245</v>
      </c>
      <c r="S8" s="60"/>
      <c r="T8" s="60"/>
      <c r="U8" s="60"/>
      <c r="V8" s="60"/>
      <c r="W8" s="60">
        <v>378811245</v>
      </c>
      <c r="X8" s="60">
        <v>281586</v>
      </c>
      <c r="Y8" s="60">
        <v>378529659</v>
      </c>
      <c r="Z8" s="140">
        <v>134427.73</v>
      </c>
      <c r="AA8" s="62">
        <v>375448</v>
      </c>
    </row>
    <row r="9" spans="1:27" ht="12.75">
      <c r="A9" s="249" t="s">
        <v>146</v>
      </c>
      <c r="B9" s="182"/>
      <c r="C9" s="155">
        <v>146799060</v>
      </c>
      <c r="D9" s="155"/>
      <c r="E9" s="59">
        <v>31902752</v>
      </c>
      <c r="F9" s="60">
        <v>31903</v>
      </c>
      <c r="G9" s="60">
        <v>35970428</v>
      </c>
      <c r="H9" s="60">
        <v>30951108</v>
      </c>
      <c r="I9" s="60">
        <v>11224116</v>
      </c>
      <c r="J9" s="60">
        <v>11224116</v>
      </c>
      <c r="K9" s="60">
        <v>11099209</v>
      </c>
      <c r="L9" s="60">
        <v>9177010</v>
      </c>
      <c r="M9" s="60">
        <v>6088904</v>
      </c>
      <c r="N9" s="60">
        <v>6088904</v>
      </c>
      <c r="O9" s="60">
        <v>7174177</v>
      </c>
      <c r="P9" s="60">
        <v>7201136</v>
      </c>
      <c r="Q9" s="60">
        <v>9164890</v>
      </c>
      <c r="R9" s="60">
        <v>9164890</v>
      </c>
      <c r="S9" s="60"/>
      <c r="T9" s="60"/>
      <c r="U9" s="60"/>
      <c r="V9" s="60"/>
      <c r="W9" s="60">
        <v>9164890</v>
      </c>
      <c r="X9" s="60">
        <v>23927</v>
      </c>
      <c r="Y9" s="60">
        <v>9140963</v>
      </c>
      <c r="Z9" s="140">
        <v>38203.55</v>
      </c>
      <c r="AA9" s="62">
        <v>31903</v>
      </c>
    </row>
    <row r="10" spans="1:27" ht="12.75">
      <c r="A10" s="249" t="s">
        <v>147</v>
      </c>
      <c r="B10" s="182"/>
      <c r="C10" s="155">
        <v>39310</v>
      </c>
      <c r="D10" s="155"/>
      <c r="E10" s="59">
        <v>44965</v>
      </c>
      <c r="F10" s="60">
        <v>45</v>
      </c>
      <c r="G10" s="159">
        <v>45578</v>
      </c>
      <c r="H10" s="159">
        <v>45842</v>
      </c>
      <c r="I10" s="159">
        <v>46381</v>
      </c>
      <c r="J10" s="60">
        <v>46381</v>
      </c>
      <c r="K10" s="159">
        <v>46377</v>
      </c>
      <c r="L10" s="159">
        <v>54211</v>
      </c>
      <c r="M10" s="60">
        <v>46915</v>
      </c>
      <c r="N10" s="159">
        <v>46915</v>
      </c>
      <c r="O10" s="159">
        <v>47189</v>
      </c>
      <c r="P10" s="159">
        <v>44003</v>
      </c>
      <c r="Q10" s="60">
        <v>29137</v>
      </c>
      <c r="R10" s="159">
        <v>29137</v>
      </c>
      <c r="S10" s="159"/>
      <c r="T10" s="60"/>
      <c r="U10" s="159"/>
      <c r="V10" s="159"/>
      <c r="W10" s="159">
        <v>29137</v>
      </c>
      <c r="X10" s="60">
        <v>34</v>
      </c>
      <c r="Y10" s="159">
        <v>29103</v>
      </c>
      <c r="Z10" s="141">
        <v>85597.06</v>
      </c>
      <c r="AA10" s="225">
        <v>45</v>
      </c>
    </row>
    <row r="11" spans="1:27" ht="12.75">
      <c r="A11" s="249" t="s">
        <v>148</v>
      </c>
      <c r="B11" s="182"/>
      <c r="C11" s="155">
        <v>67672229</v>
      </c>
      <c r="D11" s="155"/>
      <c r="E11" s="59">
        <v>82485950</v>
      </c>
      <c r="F11" s="60">
        <v>82486</v>
      </c>
      <c r="G11" s="60">
        <v>57822083</v>
      </c>
      <c r="H11" s="60">
        <v>57441289</v>
      </c>
      <c r="I11" s="60">
        <v>56896829</v>
      </c>
      <c r="J11" s="60">
        <v>56896829</v>
      </c>
      <c r="K11" s="60">
        <v>55402707</v>
      </c>
      <c r="L11" s="60">
        <v>54185683</v>
      </c>
      <c r="M11" s="60">
        <v>56376239</v>
      </c>
      <c r="N11" s="60">
        <v>56376239</v>
      </c>
      <c r="O11" s="60">
        <v>53845361</v>
      </c>
      <c r="P11" s="60">
        <v>53489353</v>
      </c>
      <c r="Q11" s="60">
        <v>46097559</v>
      </c>
      <c r="R11" s="60">
        <v>46097559</v>
      </c>
      <c r="S11" s="60"/>
      <c r="T11" s="60"/>
      <c r="U11" s="60"/>
      <c r="V11" s="60"/>
      <c r="W11" s="60">
        <v>46097559</v>
      </c>
      <c r="X11" s="60">
        <v>61865</v>
      </c>
      <c r="Y11" s="60">
        <v>46035694</v>
      </c>
      <c r="Z11" s="140">
        <v>74413.15</v>
      </c>
      <c r="AA11" s="62">
        <v>82486</v>
      </c>
    </row>
    <row r="12" spans="1:27" ht="12.75">
      <c r="A12" s="250" t="s">
        <v>56</v>
      </c>
      <c r="B12" s="251"/>
      <c r="C12" s="168">
        <f aca="true" t="shared" si="0" ref="C12:Y12">SUM(C6:C11)</f>
        <v>964979933</v>
      </c>
      <c r="D12" s="168">
        <f>SUM(D6:D11)</f>
        <v>0</v>
      </c>
      <c r="E12" s="72">
        <f t="shared" si="0"/>
        <v>862779738</v>
      </c>
      <c r="F12" s="73">
        <f t="shared" si="0"/>
        <v>1082060</v>
      </c>
      <c r="G12" s="73">
        <f t="shared" si="0"/>
        <v>832579614</v>
      </c>
      <c r="H12" s="73">
        <f t="shared" si="0"/>
        <v>802848658</v>
      </c>
      <c r="I12" s="73">
        <f t="shared" si="0"/>
        <v>968304101</v>
      </c>
      <c r="J12" s="73">
        <f t="shared" si="0"/>
        <v>968304101</v>
      </c>
      <c r="K12" s="73">
        <f t="shared" si="0"/>
        <v>972531886</v>
      </c>
      <c r="L12" s="73">
        <f t="shared" si="0"/>
        <v>1120543114</v>
      </c>
      <c r="M12" s="73">
        <f t="shared" si="0"/>
        <v>1334173164</v>
      </c>
      <c r="N12" s="73">
        <f t="shared" si="0"/>
        <v>1334173164</v>
      </c>
      <c r="O12" s="73">
        <f t="shared" si="0"/>
        <v>1323533458</v>
      </c>
      <c r="P12" s="73">
        <f t="shared" si="0"/>
        <v>1387127424</v>
      </c>
      <c r="Q12" s="73">
        <f t="shared" si="0"/>
        <v>1380256832</v>
      </c>
      <c r="R12" s="73">
        <f t="shared" si="0"/>
        <v>1380256832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1380256832</v>
      </c>
      <c r="X12" s="73">
        <f t="shared" si="0"/>
        <v>811546</v>
      </c>
      <c r="Y12" s="73">
        <f t="shared" si="0"/>
        <v>1379445286</v>
      </c>
      <c r="Z12" s="170">
        <f>+IF(X12&lt;&gt;0,+(Y12/X12)*100,0)</f>
        <v>169977.46104348983</v>
      </c>
      <c r="AA12" s="74">
        <f>SUM(AA6:AA11)</f>
        <v>1082060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71828</v>
      </c>
      <c r="D15" s="155"/>
      <c r="E15" s="59">
        <v>90205</v>
      </c>
      <c r="F15" s="60">
        <v>90</v>
      </c>
      <c r="G15" s="60">
        <v>65561</v>
      </c>
      <c r="H15" s="60">
        <v>61477</v>
      </c>
      <c r="I15" s="60">
        <v>57072</v>
      </c>
      <c r="J15" s="60">
        <v>57072</v>
      </c>
      <c r="K15" s="60">
        <v>53212</v>
      </c>
      <c r="L15" s="60">
        <v>34158</v>
      </c>
      <c r="M15" s="60">
        <v>37546</v>
      </c>
      <c r="N15" s="60">
        <v>37546</v>
      </c>
      <c r="O15" s="60">
        <v>33339</v>
      </c>
      <c r="P15" s="60">
        <v>32858</v>
      </c>
      <c r="Q15" s="60">
        <v>45296</v>
      </c>
      <c r="R15" s="60">
        <v>45296</v>
      </c>
      <c r="S15" s="60"/>
      <c r="T15" s="60"/>
      <c r="U15" s="60"/>
      <c r="V15" s="60"/>
      <c r="W15" s="60">
        <v>45296</v>
      </c>
      <c r="X15" s="60">
        <v>68</v>
      </c>
      <c r="Y15" s="60">
        <v>45228</v>
      </c>
      <c r="Z15" s="140">
        <v>66511.76</v>
      </c>
      <c r="AA15" s="62">
        <v>90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125125248</v>
      </c>
      <c r="D17" s="155"/>
      <c r="E17" s="59">
        <v>124188700</v>
      </c>
      <c r="F17" s="60">
        <v>124589</v>
      </c>
      <c r="G17" s="60">
        <v>125080556</v>
      </c>
      <c r="H17" s="60">
        <v>125035864</v>
      </c>
      <c r="I17" s="60">
        <v>124991173</v>
      </c>
      <c r="J17" s="60">
        <v>124991173</v>
      </c>
      <c r="K17" s="60">
        <v>124946481</v>
      </c>
      <c r="L17" s="60">
        <v>124901789</v>
      </c>
      <c r="M17" s="60">
        <v>124857098</v>
      </c>
      <c r="N17" s="60">
        <v>124857098</v>
      </c>
      <c r="O17" s="60">
        <v>124812406</v>
      </c>
      <c r="P17" s="60">
        <v>124767714</v>
      </c>
      <c r="Q17" s="60">
        <v>124723023</v>
      </c>
      <c r="R17" s="60">
        <v>124723023</v>
      </c>
      <c r="S17" s="60"/>
      <c r="T17" s="60"/>
      <c r="U17" s="60"/>
      <c r="V17" s="60"/>
      <c r="W17" s="60">
        <v>124723023</v>
      </c>
      <c r="X17" s="60">
        <v>93442</v>
      </c>
      <c r="Y17" s="60">
        <v>124629581</v>
      </c>
      <c r="Z17" s="140">
        <v>133376.41</v>
      </c>
      <c r="AA17" s="62">
        <v>124589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4857716007</v>
      </c>
      <c r="D19" s="155"/>
      <c r="E19" s="59">
        <v>5329789005</v>
      </c>
      <c r="F19" s="60">
        <v>5087347</v>
      </c>
      <c r="G19" s="60">
        <v>4844340618</v>
      </c>
      <c r="H19" s="60">
        <v>4829617338</v>
      </c>
      <c r="I19" s="60">
        <v>4838594007</v>
      </c>
      <c r="J19" s="60">
        <v>4838594007</v>
      </c>
      <c r="K19" s="60">
        <v>4849238883</v>
      </c>
      <c r="L19" s="60">
        <v>4846719072</v>
      </c>
      <c r="M19" s="60">
        <v>4854324769</v>
      </c>
      <c r="N19" s="60">
        <v>4854324769</v>
      </c>
      <c r="O19" s="60">
        <v>4885092400</v>
      </c>
      <c r="P19" s="60">
        <v>4839179691</v>
      </c>
      <c r="Q19" s="60">
        <v>4852148400</v>
      </c>
      <c r="R19" s="60">
        <v>4852148400</v>
      </c>
      <c r="S19" s="60"/>
      <c r="T19" s="60"/>
      <c r="U19" s="60"/>
      <c r="V19" s="60"/>
      <c r="W19" s="60">
        <v>4852148400</v>
      </c>
      <c r="X19" s="60">
        <v>3815510</v>
      </c>
      <c r="Y19" s="60">
        <v>4848332890</v>
      </c>
      <c r="Z19" s="140">
        <v>127069.07</v>
      </c>
      <c r="AA19" s="62">
        <v>5087347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7131967</v>
      </c>
      <c r="D22" s="155"/>
      <c r="E22" s="59">
        <v>17312200</v>
      </c>
      <c r="F22" s="60">
        <v>19188</v>
      </c>
      <c r="G22" s="60">
        <v>6937567</v>
      </c>
      <c r="H22" s="60">
        <v>6743167</v>
      </c>
      <c r="I22" s="60">
        <v>6548767</v>
      </c>
      <c r="J22" s="60">
        <v>6548767</v>
      </c>
      <c r="K22" s="60">
        <v>6354367</v>
      </c>
      <c r="L22" s="60">
        <v>6159967</v>
      </c>
      <c r="M22" s="60">
        <v>5965567</v>
      </c>
      <c r="N22" s="60">
        <v>5965567</v>
      </c>
      <c r="O22" s="60">
        <v>5771167</v>
      </c>
      <c r="P22" s="60">
        <v>5576767</v>
      </c>
      <c r="Q22" s="60">
        <v>5382367</v>
      </c>
      <c r="R22" s="60">
        <v>5382367</v>
      </c>
      <c r="S22" s="60"/>
      <c r="T22" s="60"/>
      <c r="U22" s="60"/>
      <c r="V22" s="60"/>
      <c r="W22" s="60">
        <v>5382367</v>
      </c>
      <c r="X22" s="60">
        <v>14391</v>
      </c>
      <c r="Y22" s="60">
        <v>5367976</v>
      </c>
      <c r="Z22" s="140">
        <v>37300.92</v>
      </c>
      <c r="AA22" s="62">
        <v>19188</v>
      </c>
    </row>
    <row r="23" spans="1:27" ht="12.75">
      <c r="A23" s="249" t="s">
        <v>158</v>
      </c>
      <c r="B23" s="182"/>
      <c r="C23" s="155">
        <v>2766995</v>
      </c>
      <c r="D23" s="155"/>
      <c r="E23" s="59">
        <v>2723696</v>
      </c>
      <c r="F23" s="60">
        <v>2767</v>
      </c>
      <c r="G23" s="159"/>
      <c r="H23" s="159"/>
      <c r="I23" s="159">
        <v>2766993</v>
      </c>
      <c r="J23" s="60">
        <v>2766993</v>
      </c>
      <c r="K23" s="159">
        <v>2766994</v>
      </c>
      <c r="L23" s="159">
        <v>2766994</v>
      </c>
      <c r="M23" s="60">
        <v>2766994</v>
      </c>
      <c r="N23" s="159">
        <v>2766994</v>
      </c>
      <c r="O23" s="159">
        <v>2766994</v>
      </c>
      <c r="P23" s="159">
        <v>2766994</v>
      </c>
      <c r="Q23" s="60">
        <v>2766994</v>
      </c>
      <c r="R23" s="159">
        <v>2766994</v>
      </c>
      <c r="S23" s="159"/>
      <c r="T23" s="60"/>
      <c r="U23" s="159"/>
      <c r="V23" s="159"/>
      <c r="W23" s="159">
        <v>2766994</v>
      </c>
      <c r="X23" s="60">
        <v>2075</v>
      </c>
      <c r="Y23" s="159">
        <v>2764919</v>
      </c>
      <c r="Z23" s="141">
        <v>133249.11</v>
      </c>
      <c r="AA23" s="225">
        <v>2767</v>
      </c>
    </row>
    <row r="24" spans="1:27" ht="12.75">
      <c r="A24" s="250" t="s">
        <v>57</v>
      </c>
      <c r="B24" s="253"/>
      <c r="C24" s="168">
        <f aca="true" t="shared" si="1" ref="C24:Y24">SUM(C15:C23)</f>
        <v>4992812045</v>
      </c>
      <c r="D24" s="168">
        <f>SUM(D15:D23)</f>
        <v>0</v>
      </c>
      <c r="E24" s="76">
        <f t="shared" si="1"/>
        <v>5474103806</v>
      </c>
      <c r="F24" s="77">
        <f t="shared" si="1"/>
        <v>5233981</v>
      </c>
      <c r="G24" s="77">
        <f t="shared" si="1"/>
        <v>4976424302</v>
      </c>
      <c r="H24" s="77">
        <f t="shared" si="1"/>
        <v>4961457846</v>
      </c>
      <c r="I24" s="77">
        <f t="shared" si="1"/>
        <v>4972958012</v>
      </c>
      <c r="J24" s="77">
        <f t="shared" si="1"/>
        <v>4972958012</v>
      </c>
      <c r="K24" s="77">
        <f t="shared" si="1"/>
        <v>4983359937</v>
      </c>
      <c r="L24" s="77">
        <f t="shared" si="1"/>
        <v>4980581980</v>
      </c>
      <c r="M24" s="77">
        <f t="shared" si="1"/>
        <v>4987951974</v>
      </c>
      <c r="N24" s="77">
        <f t="shared" si="1"/>
        <v>4987951974</v>
      </c>
      <c r="O24" s="77">
        <f t="shared" si="1"/>
        <v>5018476306</v>
      </c>
      <c r="P24" s="77">
        <f t="shared" si="1"/>
        <v>4972324024</v>
      </c>
      <c r="Q24" s="77">
        <f t="shared" si="1"/>
        <v>4985066080</v>
      </c>
      <c r="R24" s="77">
        <f t="shared" si="1"/>
        <v>4985066080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4985066080</v>
      </c>
      <c r="X24" s="77">
        <f t="shared" si="1"/>
        <v>3925486</v>
      </c>
      <c r="Y24" s="77">
        <f t="shared" si="1"/>
        <v>4981140594</v>
      </c>
      <c r="Z24" s="212">
        <f>+IF(X24&lt;&gt;0,+(Y24/X24)*100,0)</f>
        <v>126892.32859319838</v>
      </c>
      <c r="AA24" s="79">
        <f>SUM(AA15:AA23)</f>
        <v>5233981</v>
      </c>
    </row>
    <row r="25" spans="1:27" ht="12.75">
      <c r="A25" s="250" t="s">
        <v>159</v>
      </c>
      <c r="B25" s="251"/>
      <c r="C25" s="168">
        <f aca="true" t="shared" si="2" ref="C25:Y25">+C12+C24</f>
        <v>5957791978</v>
      </c>
      <c r="D25" s="168">
        <f>+D12+D24</f>
        <v>0</v>
      </c>
      <c r="E25" s="72">
        <f t="shared" si="2"/>
        <v>6336883544</v>
      </c>
      <c r="F25" s="73">
        <f t="shared" si="2"/>
        <v>6316041</v>
      </c>
      <c r="G25" s="73">
        <f t="shared" si="2"/>
        <v>5809003916</v>
      </c>
      <c r="H25" s="73">
        <f t="shared" si="2"/>
        <v>5764306504</v>
      </c>
      <c r="I25" s="73">
        <f t="shared" si="2"/>
        <v>5941262113</v>
      </c>
      <c r="J25" s="73">
        <f t="shared" si="2"/>
        <v>5941262113</v>
      </c>
      <c r="K25" s="73">
        <f t="shared" si="2"/>
        <v>5955891823</v>
      </c>
      <c r="L25" s="73">
        <f t="shared" si="2"/>
        <v>6101125094</v>
      </c>
      <c r="M25" s="73">
        <f t="shared" si="2"/>
        <v>6322125138</v>
      </c>
      <c r="N25" s="73">
        <f t="shared" si="2"/>
        <v>6322125138</v>
      </c>
      <c r="O25" s="73">
        <f t="shared" si="2"/>
        <v>6342009764</v>
      </c>
      <c r="P25" s="73">
        <f t="shared" si="2"/>
        <v>6359451448</v>
      </c>
      <c r="Q25" s="73">
        <f t="shared" si="2"/>
        <v>6365322912</v>
      </c>
      <c r="R25" s="73">
        <f t="shared" si="2"/>
        <v>6365322912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6365322912</v>
      </c>
      <c r="X25" s="73">
        <f t="shared" si="2"/>
        <v>4737032</v>
      </c>
      <c r="Y25" s="73">
        <f t="shared" si="2"/>
        <v>6360585880</v>
      </c>
      <c r="Z25" s="170">
        <f>+IF(X25&lt;&gt;0,+(Y25/X25)*100,0)</f>
        <v>134273.65236291417</v>
      </c>
      <c r="AA25" s="74">
        <f>+AA12+AA24</f>
        <v>6316041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122346149</v>
      </c>
      <c r="D30" s="155"/>
      <c r="E30" s="59">
        <v>162390000</v>
      </c>
      <c r="F30" s="60">
        <v>162906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122180</v>
      </c>
      <c r="Y30" s="60">
        <v>-122180</v>
      </c>
      <c r="Z30" s="140">
        <v>-100</v>
      </c>
      <c r="AA30" s="62">
        <v>162906</v>
      </c>
    </row>
    <row r="31" spans="1:27" ht="12.75">
      <c r="A31" s="249" t="s">
        <v>163</v>
      </c>
      <c r="B31" s="182"/>
      <c r="C31" s="155">
        <v>45196572</v>
      </c>
      <c r="D31" s="155"/>
      <c r="E31" s="59">
        <v>43796788</v>
      </c>
      <c r="F31" s="60">
        <v>43797</v>
      </c>
      <c r="G31" s="60">
        <v>45976007</v>
      </c>
      <c r="H31" s="60">
        <v>51275403</v>
      </c>
      <c r="I31" s="60">
        <v>51946293</v>
      </c>
      <c r="J31" s="60">
        <v>51946293</v>
      </c>
      <c r="K31" s="60">
        <v>52687570</v>
      </c>
      <c r="L31" s="60">
        <v>60274156</v>
      </c>
      <c r="M31" s="60">
        <v>60653490</v>
      </c>
      <c r="N31" s="60">
        <v>60653490</v>
      </c>
      <c r="O31" s="60">
        <v>64080860</v>
      </c>
      <c r="P31" s="60">
        <v>64567786</v>
      </c>
      <c r="Q31" s="60">
        <v>63955472</v>
      </c>
      <c r="R31" s="60">
        <v>63955472</v>
      </c>
      <c r="S31" s="60"/>
      <c r="T31" s="60"/>
      <c r="U31" s="60"/>
      <c r="V31" s="60"/>
      <c r="W31" s="60">
        <v>63955472</v>
      </c>
      <c r="X31" s="60">
        <v>32848</v>
      </c>
      <c r="Y31" s="60">
        <v>63922624</v>
      </c>
      <c r="Z31" s="140">
        <v>194601.27</v>
      </c>
      <c r="AA31" s="62">
        <v>43797</v>
      </c>
    </row>
    <row r="32" spans="1:27" ht="12.75">
      <c r="A32" s="249" t="s">
        <v>164</v>
      </c>
      <c r="B32" s="182"/>
      <c r="C32" s="155">
        <v>528310984</v>
      </c>
      <c r="D32" s="155"/>
      <c r="E32" s="59">
        <v>360600966</v>
      </c>
      <c r="F32" s="60">
        <v>360601</v>
      </c>
      <c r="G32" s="60">
        <v>93956331</v>
      </c>
      <c r="H32" s="60">
        <v>235445970</v>
      </c>
      <c r="I32" s="60">
        <v>333604257</v>
      </c>
      <c r="J32" s="60">
        <v>333604257</v>
      </c>
      <c r="K32" s="60">
        <v>206812680</v>
      </c>
      <c r="L32" s="60">
        <v>380595856</v>
      </c>
      <c r="M32" s="60">
        <v>692918920</v>
      </c>
      <c r="N32" s="60">
        <v>692918920</v>
      </c>
      <c r="O32" s="60">
        <v>482075849</v>
      </c>
      <c r="P32" s="60">
        <v>511931742</v>
      </c>
      <c r="Q32" s="60">
        <v>513424469</v>
      </c>
      <c r="R32" s="60">
        <v>513424469</v>
      </c>
      <c r="S32" s="60"/>
      <c r="T32" s="60"/>
      <c r="U32" s="60"/>
      <c r="V32" s="60"/>
      <c r="W32" s="60">
        <v>513424469</v>
      </c>
      <c r="X32" s="60">
        <v>270451</v>
      </c>
      <c r="Y32" s="60">
        <v>513154018</v>
      </c>
      <c r="Z32" s="140">
        <v>189740.11</v>
      </c>
      <c r="AA32" s="62">
        <v>360601</v>
      </c>
    </row>
    <row r="33" spans="1:27" ht="12.75">
      <c r="A33" s="249" t="s">
        <v>165</v>
      </c>
      <c r="B33" s="182"/>
      <c r="C33" s="155">
        <v>22578563</v>
      </c>
      <c r="D33" s="155"/>
      <c r="E33" s="59">
        <v>22522704</v>
      </c>
      <c r="F33" s="60">
        <v>22523</v>
      </c>
      <c r="G33" s="60">
        <v>9580390</v>
      </c>
      <c r="H33" s="60">
        <v>9580390</v>
      </c>
      <c r="I33" s="60">
        <v>9580390</v>
      </c>
      <c r="J33" s="60">
        <v>9580390</v>
      </c>
      <c r="K33" s="60">
        <v>22578563</v>
      </c>
      <c r="L33" s="60">
        <v>12998173</v>
      </c>
      <c r="M33" s="60">
        <v>12998173</v>
      </c>
      <c r="N33" s="60">
        <v>12998173</v>
      </c>
      <c r="O33" s="60">
        <v>12998173</v>
      </c>
      <c r="P33" s="60">
        <v>12998173</v>
      </c>
      <c r="Q33" s="60">
        <v>12998173</v>
      </c>
      <c r="R33" s="60">
        <v>12998173</v>
      </c>
      <c r="S33" s="60"/>
      <c r="T33" s="60"/>
      <c r="U33" s="60"/>
      <c r="V33" s="60"/>
      <c r="W33" s="60">
        <v>12998173</v>
      </c>
      <c r="X33" s="60">
        <v>16892</v>
      </c>
      <c r="Y33" s="60">
        <v>12981281</v>
      </c>
      <c r="Z33" s="140">
        <v>76848.69</v>
      </c>
      <c r="AA33" s="62">
        <v>22523</v>
      </c>
    </row>
    <row r="34" spans="1:27" ht="12.75">
      <c r="A34" s="250" t="s">
        <v>58</v>
      </c>
      <c r="B34" s="251"/>
      <c r="C34" s="168">
        <f aca="true" t="shared" si="3" ref="C34:Y34">SUM(C29:C33)</f>
        <v>718432268</v>
      </c>
      <c r="D34" s="168">
        <f>SUM(D29:D33)</f>
        <v>0</v>
      </c>
      <c r="E34" s="72">
        <f t="shared" si="3"/>
        <v>589310458</v>
      </c>
      <c r="F34" s="73">
        <f t="shared" si="3"/>
        <v>589827</v>
      </c>
      <c r="G34" s="73">
        <f t="shared" si="3"/>
        <v>149512728</v>
      </c>
      <c r="H34" s="73">
        <f t="shared" si="3"/>
        <v>296301763</v>
      </c>
      <c r="I34" s="73">
        <f t="shared" si="3"/>
        <v>395130940</v>
      </c>
      <c r="J34" s="73">
        <f t="shared" si="3"/>
        <v>395130940</v>
      </c>
      <c r="K34" s="73">
        <f t="shared" si="3"/>
        <v>282078813</v>
      </c>
      <c r="L34" s="73">
        <f t="shared" si="3"/>
        <v>453868185</v>
      </c>
      <c r="M34" s="73">
        <f t="shared" si="3"/>
        <v>766570583</v>
      </c>
      <c r="N34" s="73">
        <f t="shared" si="3"/>
        <v>766570583</v>
      </c>
      <c r="O34" s="73">
        <f t="shared" si="3"/>
        <v>559154882</v>
      </c>
      <c r="P34" s="73">
        <f t="shared" si="3"/>
        <v>589497701</v>
      </c>
      <c r="Q34" s="73">
        <f t="shared" si="3"/>
        <v>590378114</v>
      </c>
      <c r="R34" s="73">
        <f t="shared" si="3"/>
        <v>590378114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590378114</v>
      </c>
      <c r="X34" s="73">
        <f t="shared" si="3"/>
        <v>442371</v>
      </c>
      <c r="Y34" s="73">
        <f t="shared" si="3"/>
        <v>589935743</v>
      </c>
      <c r="Z34" s="170">
        <f>+IF(X34&lt;&gt;0,+(Y34/X34)*100,0)</f>
        <v>133357.6891342335</v>
      </c>
      <c r="AA34" s="74">
        <f>SUM(AA29:AA33)</f>
        <v>589827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348099897</v>
      </c>
      <c r="D37" s="155"/>
      <c r="E37" s="59">
        <v>540473257</v>
      </c>
      <c r="F37" s="60">
        <v>547392</v>
      </c>
      <c r="G37" s="60">
        <v>470446046</v>
      </c>
      <c r="H37" s="60">
        <v>470257689</v>
      </c>
      <c r="I37" s="60">
        <v>467399246</v>
      </c>
      <c r="J37" s="60">
        <v>467399246</v>
      </c>
      <c r="K37" s="60">
        <v>652899247</v>
      </c>
      <c r="L37" s="60">
        <v>652899247</v>
      </c>
      <c r="M37" s="60">
        <v>570399282</v>
      </c>
      <c r="N37" s="60">
        <v>570399282</v>
      </c>
      <c r="O37" s="60">
        <v>770399282</v>
      </c>
      <c r="P37" s="60">
        <v>770399282</v>
      </c>
      <c r="Q37" s="60">
        <v>770399282</v>
      </c>
      <c r="R37" s="60">
        <v>770399282</v>
      </c>
      <c r="S37" s="60"/>
      <c r="T37" s="60"/>
      <c r="U37" s="60"/>
      <c r="V37" s="60"/>
      <c r="W37" s="60">
        <v>770399282</v>
      </c>
      <c r="X37" s="60">
        <v>410544</v>
      </c>
      <c r="Y37" s="60">
        <v>769988738</v>
      </c>
      <c r="Z37" s="140">
        <v>187553.28</v>
      </c>
      <c r="AA37" s="62">
        <v>547392</v>
      </c>
    </row>
    <row r="38" spans="1:27" ht="12.75">
      <c r="A38" s="249" t="s">
        <v>165</v>
      </c>
      <c r="B38" s="182"/>
      <c r="C38" s="155">
        <v>341274601</v>
      </c>
      <c r="D38" s="155"/>
      <c r="E38" s="59">
        <v>293670118</v>
      </c>
      <c r="F38" s="60">
        <v>293670</v>
      </c>
      <c r="G38" s="60">
        <v>341274601</v>
      </c>
      <c r="H38" s="60">
        <v>341274601</v>
      </c>
      <c r="I38" s="60">
        <v>341274601</v>
      </c>
      <c r="J38" s="60">
        <v>341274601</v>
      </c>
      <c r="K38" s="60">
        <v>341274601</v>
      </c>
      <c r="L38" s="60">
        <v>341274601</v>
      </c>
      <c r="M38" s="60">
        <v>341274601</v>
      </c>
      <c r="N38" s="60">
        <v>341274601</v>
      </c>
      <c r="O38" s="60">
        <v>341274601</v>
      </c>
      <c r="P38" s="60">
        <v>341274601</v>
      </c>
      <c r="Q38" s="60">
        <v>341274601</v>
      </c>
      <c r="R38" s="60">
        <v>341274601</v>
      </c>
      <c r="S38" s="60"/>
      <c r="T38" s="60"/>
      <c r="U38" s="60"/>
      <c r="V38" s="60"/>
      <c r="W38" s="60">
        <v>341274601</v>
      </c>
      <c r="X38" s="60">
        <v>220253</v>
      </c>
      <c r="Y38" s="60">
        <v>341054348</v>
      </c>
      <c r="Z38" s="140">
        <v>154846.63</v>
      </c>
      <c r="AA38" s="62">
        <v>293670</v>
      </c>
    </row>
    <row r="39" spans="1:27" ht="12.75">
      <c r="A39" s="250" t="s">
        <v>59</v>
      </c>
      <c r="B39" s="253"/>
      <c r="C39" s="168">
        <f aca="true" t="shared" si="4" ref="C39:Y39">SUM(C37:C38)</f>
        <v>689374498</v>
      </c>
      <c r="D39" s="168">
        <f>SUM(D37:D38)</f>
        <v>0</v>
      </c>
      <c r="E39" s="76">
        <f t="shared" si="4"/>
        <v>834143375</v>
      </c>
      <c r="F39" s="77">
        <f t="shared" si="4"/>
        <v>841062</v>
      </c>
      <c r="G39" s="77">
        <f t="shared" si="4"/>
        <v>811720647</v>
      </c>
      <c r="H39" s="77">
        <f t="shared" si="4"/>
        <v>811532290</v>
      </c>
      <c r="I39" s="77">
        <f t="shared" si="4"/>
        <v>808673847</v>
      </c>
      <c r="J39" s="77">
        <f t="shared" si="4"/>
        <v>808673847</v>
      </c>
      <c r="K39" s="77">
        <f t="shared" si="4"/>
        <v>994173848</v>
      </c>
      <c r="L39" s="77">
        <f t="shared" si="4"/>
        <v>994173848</v>
      </c>
      <c r="M39" s="77">
        <f t="shared" si="4"/>
        <v>911673883</v>
      </c>
      <c r="N39" s="77">
        <f t="shared" si="4"/>
        <v>911673883</v>
      </c>
      <c r="O39" s="77">
        <f t="shared" si="4"/>
        <v>1111673883</v>
      </c>
      <c r="P39" s="77">
        <f t="shared" si="4"/>
        <v>1111673883</v>
      </c>
      <c r="Q39" s="77">
        <f t="shared" si="4"/>
        <v>1111673883</v>
      </c>
      <c r="R39" s="77">
        <f t="shared" si="4"/>
        <v>1111673883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1111673883</v>
      </c>
      <c r="X39" s="77">
        <f t="shared" si="4"/>
        <v>630797</v>
      </c>
      <c r="Y39" s="77">
        <f t="shared" si="4"/>
        <v>1111043086</v>
      </c>
      <c r="Z39" s="212">
        <f>+IF(X39&lt;&gt;0,+(Y39/X39)*100,0)</f>
        <v>176133.22289104102</v>
      </c>
      <c r="AA39" s="79">
        <f>SUM(AA37:AA38)</f>
        <v>841062</v>
      </c>
    </row>
    <row r="40" spans="1:27" ht="12.75">
      <c r="A40" s="250" t="s">
        <v>167</v>
      </c>
      <c r="B40" s="251"/>
      <c r="C40" s="168">
        <f aca="true" t="shared" si="5" ref="C40:Y40">+C34+C39</f>
        <v>1407806766</v>
      </c>
      <c r="D40" s="168">
        <f>+D34+D39</f>
        <v>0</v>
      </c>
      <c r="E40" s="72">
        <f t="shared" si="5"/>
        <v>1423453833</v>
      </c>
      <c r="F40" s="73">
        <f t="shared" si="5"/>
        <v>1430889</v>
      </c>
      <c r="G40" s="73">
        <f t="shared" si="5"/>
        <v>961233375</v>
      </c>
      <c r="H40" s="73">
        <f t="shared" si="5"/>
        <v>1107834053</v>
      </c>
      <c r="I40" s="73">
        <f t="shared" si="5"/>
        <v>1203804787</v>
      </c>
      <c r="J40" s="73">
        <f t="shared" si="5"/>
        <v>1203804787</v>
      </c>
      <c r="K40" s="73">
        <f t="shared" si="5"/>
        <v>1276252661</v>
      </c>
      <c r="L40" s="73">
        <f t="shared" si="5"/>
        <v>1448042033</v>
      </c>
      <c r="M40" s="73">
        <f t="shared" si="5"/>
        <v>1678244466</v>
      </c>
      <c r="N40" s="73">
        <f t="shared" si="5"/>
        <v>1678244466</v>
      </c>
      <c r="O40" s="73">
        <f t="shared" si="5"/>
        <v>1670828765</v>
      </c>
      <c r="P40" s="73">
        <f t="shared" si="5"/>
        <v>1701171584</v>
      </c>
      <c r="Q40" s="73">
        <f t="shared" si="5"/>
        <v>1702051997</v>
      </c>
      <c r="R40" s="73">
        <f t="shared" si="5"/>
        <v>1702051997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1702051997</v>
      </c>
      <c r="X40" s="73">
        <f t="shared" si="5"/>
        <v>1073168</v>
      </c>
      <c r="Y40" s="73">
        <f t="shared" si="5"/>
        <v>1700978829</v>
      </c>
      <c r="Z40" s="170">
        <f>+IF(X40&lt;&gt;0,+(Y40/X40)*100,0)</f>
        <v>158500.703431336</v>
      </c>
      <c r="AA40" s="74">
        <f>+AA34+AA39</f>
        <v>1430889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4549985212</v>
      </c>
      <c r="D42" s="257">
        <f>+D25-D40</f>
        <v>0</v>
      </c>
      <c r="E42" s="258">
        <f t="shared" si="6"/>
        <v>4913429711</v>
      </c>
      <c r="F42" s="259">
        <f t="shared" si="6"/>
        <v>4885152</v>
      </c>
      <c r="G42" s="259">
        <f t="shared" si="6"/>
        <v>4847770541</v>
      </c>
      <c r="H42" s="259">
        <f t="shared" si="6"/>
        <v>4656472451</v>
      </c>
      <c r="I42" s="259">
        <f t="shared" si="6"/>
        <v>4737457326</v>
      </c>
      <c r="J42" s="259">
        <f t="shared" si="6"/>
        <v>4737457326</v>
      </c>
      <c r="K42" s="259">
        <f t="shared" si="6"/>
        <v>4679639162</v>
      </c>
      <c r="L42" s="259">
        <f t="shared" si="6"/>
        <v>4653083061</v>
      </c>
      <c r="M42" s="259">
        <f t="shared" si="6"/>
        <v>4643880672</v>
      </c>
      <c r="N42" s="259">
        <f t="shared" si="6"/>
        <v>4643880672</v>
      </c>
      <c r="O42" s="259">
        <f t="shared" si="6"/>
        <v>4671180999</v>
      </c>
      <c r="P42" s="259">
        <f t="shared" si="6"/>
        <v>4658279864</v>
      </c>
      <c r="Q42" s="259">
        <f t="shared" si="6"/>
        <v>4663270915</v>
      </c>
      <c r="R42" s="259">
        <f t="shared" si="6"/>
        <v>4663270915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4663270915</v>
      </c>
      <c r="X42" s="259">
        <f t="shared" si="6"/>
        <v>3663864</v>
      </c>
      <c r="Y42" s="259">
        <f t="shared" si="6"/>
        <v>4659607051</v>
      </c>
      <c r="Z42" s="260">
        <f>+IF(X42&lt;&gt;0,+(Y42/X42)*100,0)</f>
        <v>127177.40208151832</v>
      </c>
      <c r="AA42" s="261">
        <f>+AA25-AA40</f>
        <v>4885152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4420396816</v>
      </c>
      <c r="D45" s="155"/>
      <c r="E45" s="59">
        <v>4722370565</v>
      </c>
      <c r="F45" s="60">
        <v>4694093</v>
      </c>
      <c r="G45" s="60">
        <v>4718182145</v>
      </c>
      <c r="H45" s="60">
        <v>4526884055</v>
      </c>
      <c r="I45" s="60">
        <v>4607868931</v>
      </c>
      <c r="J45" s="60">
        <v>4607868931</v>
      </c>
      <c r="K45" s="60">
        <v>4550050766</v>
      </c>
      <c r="L45" s="60">
        <v>4523494665</v>
      </c>
      <c r="M45" s="60">
        <v>4514292276</v>
      </c>
      <c r="N45" s="60">
        <v>4514292276</v>
      </c>
      <c r="O45" s="60">
        <v>4541592603</v>
      </c>
      <c r="P45" s="60">
        <v>4528691468</v>
      </c>
      <c r="Q45" s="60">
        <v>4533601827</v>
      </c>
      <c r="R45" s="60">
        <v>4533601827</v>
      </c>
      <c r="S45" s="60"/>
      <c r="T45" s="60"/>
      <c r="U45" s="60"/>
      <c r="V45" s="60"/>
      <c r="W45" s="60">
        <v>4533601827</v>
      </c>
      <c r="X45" s="60">
        <v>3520570</v>
      </c>
      <c r="Y45" s="60">
        <v>4530081257</v>
      </c>
      <c r="Z45" s="139">
        <v>128674.65</v>
      </c>
      <c r="AA45" s="62">
        <v>4694093</v>
      </c>
    </row>
    <row r="46" spans="1:27" ht="12.75">
      <c r="A46" s="249" t="s">
        <v>171</v>
      </c>
      <c r="B46" s="182"/>
      <c r="C46" s="155">
        <v>129588396</v>
      </c>
      <c r="D46" s="155"/>
      <c r="E46" s="59">
        <v>191059146</v>
      </c>
      <c r="F46" s="60">
        <v>191059</v>
      </c>
      <c r="G46" s="60">
        <v>129588396</v>
      </c>
      <c r="H46" s="60">
        <v>129588396</v>
      </c>
      <c r="I46" s="60">
        <v>129588395</v>
      </c>
      <c r="J46" s="60">
        <v>129588395</v>
      </c>
      <c r="K46" s="60">
        <v>129588396</v>
      </c>
      <c r="L46" s="60">
        <v>129588396</v>
      </c>
      <c r="M46" s="60">
        <v>129588396</v>
      </c>
      <c r="N46" s="60">
        <v>129588396</v>
      </c>
      <c r="O46" s="60">
        <v>129588396</v>
      </c>
      <c r="P46" s="60">
        <v>129588396</v>
      </c>
      <c r="Q46" s="60">
        <v>129669088</v>
      </c>
      <c r="R46" s="60">
        <v>129669088</v>
      </c>
      <c r="S46" s="60"/>
      <c r="T46" s="60"/>
      <c r="U46" s="60"/>
      <c r="V46" s="60"/>
      <c r="W46" s="60">
        <v>129669088</v>
      </c>
      <c r="X46" s="60">
        <v>143294</v>
      </c>
      <c r="Y46" s="60">
        <v>129525794</v>
      </c>
      <c r="Z46" s="139">
        <v>90391.64</v>
      </c>
      <c r="AA46" s="62">
        <v>191059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4549985212</v>
      </c>
      <c r="D48" s="217">
        <f>SUM(D45:D47)</f>
        <v>0</v>
      </c>
      <c r="E48" s="264">
        <f t="shared" si="7"/>
        <v>4913429711</v>
      </c>
      <c r="F48" s="219">
        <f t="shared" si="7"/>
        <v>4885152</v>
      </c>
      <c r="G48" s="219">
        <f t="shared" si="7"/>
        <v>4847770541</v>
      </c>
      <c r="H48" s="219">
        <f t="shared" si="7"/>
        <v>4656472451</v>
      </c>
      <c r="I48" s="219">
        <f t="shared" si="7"/>
        <v>4737457326</v>
      </c>
      <c r="J48" s="219">
        <f t="shared" si="7"/>
        <v>4737457326</v>
      </c>
      <c r="K48" s="219">
        <f t="shared" si="7"/>
        <v>4679639162</v>
      </c>
      <c r="L48" s="219">
        <f t="shared" si="7"/>
        <v>4653083061</v>
      </c>
      <c r="M48" s="219">
        <f t="shared" si="7"/>
        <v>4643880672</v>
      </c>
      <c r="N48" s="219">
        <f t="shared" si="7"/>
        <v>4643880672</v>
      </c>
      <c r="O48" s="219">
        <f t="shared" si="7"/>
        <v>4671180999</v>
      </c>
      <c r="P48" s="219">
        <f t="shared" si="7"/>
        <v>4658279864</v>
      </c>
      <c r="Q48" s="219">
        <f t="shared" si="7"/>
        <v>4663270915</v>
      </c>
      <c r="R48" s="219">
        <f t="shared" si="7"/>
        <v>4663270915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4663270915</v>
      </c>
      <c r="X48" s="219">
        <f t="shared" si="7"/>
        <v>3663864</v>
      </c>
      <c r="Y48" s="219">
        <f t="shared" si="7"/>
        <v>4659607051</v>
      </c>
      <c r="Z48" s="265">
        <f>+IF(X48&lt;&gt;0,+(Y48/X48)*100,0)</f>
        <v>127177.40208151832</v>
      </c>
      <c r="AA48" s="232">
        <f>SUM(AA45:AA47)</f>
        <v>4885152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373295053</v>
      </c>
      <c r="D6" s="155"/>
      <c r="E6" s="59">
        <v>385722240</v>
      </c>
      <c r="F6" s="60">
        <v>392927040</v>
      </c>
      <c r="G6" s="60">
        <v>30275267</v>
      </c>
      <c r="H6" s="60">
        <v>30122399</v>
      </c>
      <c r="I6" s="60">
        <v>30012646</v>
      </c>
      <c r="J6" s="60">
        <v>90410312</v>
      </c>
      <c r="K6" s="60">
        <v>30217622</v>
      </c>
      <c r="L6" s="60">
        <v>30163642</v>
      </c>
      <c r="M6" s="60">
        <v>31644782</v>
      </c>
      <c r="N6" s="60">
        <v>92026046</v>
      </c>
      <c r="O6" s="60">
        <v>30868463</v>
      </c>
      <c r="P6" s="60">
        <v>35073202</v>
      </c>
      <c r="Q6" s="60">
        <v>30449484</v>
      </c>
      <c r="R6" s="60">
        <v>96391149</v>
      </c>
      <c r="S6" s="60"/>
      <c r="T6" s="60"/>
      <c r="U6" s="60"/>
      <c r="V6" s="60"/>
      <c r="W6" s="60">
        <v>278827507</v>
      </c>
      <c r="X6" s="60">
        <v>287681698</v>
      </c>
      <c r="Y6" s="60">
        <v>-8854191</v>
      </c>
      <c r="Z6" s="140">
        <v>-3.08</v>
      </c>
      <c r="AA6" s="62">
        <v>392927040</v>
      </c>
    </row>
    <row r="7" spans="1:27" ht="12.75">
      <c r="A7" s="249" t="s">
        <v>32</v>
      </c>
      <c r="B7" s="182"/>
      <c r="C7" s="155">
        <v>1710851770</v>
      </c>
      <c r="D7" s="155"/>
      <c r="E7" s="59">
        <v>1715369472</v>
      </c>
      <c r="F7" s="60">
        <v>1878428064</v>
      </c>
      <c r="G7" s="60">
        <v>150490755</v>
      </c>
      <c r="H7" s="60">
        <v>170350794</v>
      </c>
      <c r="I7" s="60">
        <v>178858686</v>
      </c>
      <c r="J7" s="60">
        <v>499700235</v>
      </c>
      <c r="K7" s="60">
        <v>154827183</v>
      </c>
      <c r="L7" s="60">
        <v>151955706</v>
      </c>
      <c r="M7" s="60">
        <v>150965601</v>
      </c>
      <c r="N7" s="60">
        <v>457748490</v>
      </c>
      <c r="O7" s="60">
        <v>164074196</v>
      </c>
      <c r="P7" s="60">
        <v>244937504</v>
      </c>
      <c r="Q7" s="60">
        <v>164641003</v>
      </c>
      <c r="R7" s="60">
        <v>573652703</v>
      </c>
      <c r="S7" s="60"/>
      <c r="T7" s="60"/>
      <c r="U7" s="60"/>
      <c r="V7" s="60"/>
      <c r="W7" s="60">
        <v>1531101428</v>
      </c>
      <c r="X7" s="60">
        <v>1417938396</v>
      </c>
      <c r="Y7" s="60">
        <v>113163032</v>
      </c>
      <c r="Z7" s="140">
        <v>7.98</v>
      </c>
      <c r="AA7" s="62">
        <v>1878428064</v>
      </c>
    </row>
    <row r="8" spans="1:27" ht="12.75">
      <c r="A8" s="249" t="s">
        <v>178</v>
      </c>
      <c r="B8" s="182"/>
      <c r="C8" s="155">
        <v>94537933</v>
      </c>
      <c r="D8" s="155"/>
      <c r="E8" s="59">
        <v>58159300</v>
      </c>
      <c r="F8" s="60">
        <v>68523500</v>
      </c>
      <c r="G8" s="60">
        <v>3186160</v>
      </c>
      <c r="H8" s="60">
        <v>11438360</v>
      </c>
      <c r="I8" s="60">
        <v>27300459</v>
      </c>
      <c r="J8" s="60">
        <v>41924979</v>
      </c>
      <c r="K8" s="60">
        <v>46015538</v>
      </c>
      <c r="L8" s="60">
        <v>31828723</v>
      </c>
      <c r="M8" s="60">
        <v>13369459</v>
      </c>
      <c r="N8" s="60">
        <v>91213720</v>
      </c>
      <c r="O8" s="60">
        <v>9525666</v>
      </c>
      <c r="P8" s="60">
        <v>11285982</v>
      </c>
      <c r="Q8" s="60">
        <v>21996147</v>
      </c>
      <c r="R8" s="60">
        <v>42807795</v>
      </c>
      <c r="S8" s="60"/>
      <c r="T8" s="60"/>
      <c r="U8" s="60"/>
      <c r="V8" s="60"/>
      <c r="W8" s="60">
        <v>175946494</v>
      </c>
      <c r="X8" s="60">
        <v>144723559</v>
      </c>
      <c r="Y8" s="60">
        <v>31222935</v>
      </c>
      <c r="Z8" s="140">
        <v>21.57</v>
      </c>
      <c r="AA8" s="62">
        <v>68523500</v>
      </c>
    </row>
    <row r="9" spans="1:27" ht="12.75">
      <c r="A9" s="249" t="s">
        <v>179</v>
      </c>
      <c r="B9" s="182"/>
      <c r="C9" s="155">
        <v>267494245</v>
      </c>
      <c r="D9" s="155"/>
      <c r="E9" s="59">
        <v>298236900</v>
      </c>
      <c r="F9" s="60">
        <v>296992900</v>
      </c>
      <c r="G9" s="60">
        <v>44167000</v>
      </c>
      <c r="H9" s="60">
        <v>68409000</v>
      </c>
      <c r="I9" s="60">
        <v>4265000</v>
      </c>
      <c r="J9" s="60">
        <v>116841000</v>
      </c>
      <c r="K9" s="60"/>
      <c r="L9" s="60">
        <v>2278000</v>
      </c>
      <c r="M9" s="60">
        <v>71638000</v>
      </c>
      <c r="N9" s="60">
        <v>73916000</v>
      </c>
      <c r="O9" s="60"/>
      <c r="P9" s="60">
        <v>5018000</v>
      </c>
      <c r="Q9" s="60">
        <v>77242880</v>
      </c>
      <c r="R9" s="60">
        <v>82260880</v>
      </c>
      <c r="S9" s="60"/>
      <c r="T9" s="60"/>
      <c r="U9" s="60"/>
      <c r="V9" s="60"/>
      <c r="W9" s="60">
        <v>273017880</v>
      </c>
      <c r="X9" s="60">
        <v>243874949</v>
      </c>
      <c r="Y9" s="60">
        <v>29142931</v>
      </c>
      <c r="Z9" s="140">
        <v>11.95</v>
      </c>
      <c r="AA9" s="62">
        <v>296992900</v>
      </c>
    </row>
    <row r="10" spans="1:27" ht="12.75">
      <c r="A10" s="249" t="s">
        <v>180</v>
      </c>
      <c r="B10" s="182"/>
      <c r="C10" s="155">
        <v>225013765</v>
      </c>
      <c r="D10" s="155"/>
      <c r="E10" s="59">
        <v>145747100</v>
      </c>
      <c r="F10" s="60">
        <v>145747098</v>
      </c>
      <c r="G10" s="60"/>
      <c r="H10" s="60"/>
      <c r="I10" s="60">
        <v>44183000</v>
      </c>
      <c r="J10" s="60">
        <v>44183000</v>
      </c>
      <c r="K10" s="60">
        <v>25460000</v>
      </c>
      <c r="L10" s="60"/>
      <c r="M10" s="60">
        <v>30893000</v>
      </c>
      <c r="N10" s="60">
        <v>56353000</v>
      </c>
      <c r="O10" s="60"/>
      <c r="P10" s="60"/>
      <c r="Q10" s="60">
        <v>40017000</v>
      </c>
      <c r="R10" s="60">
        <v>40017000</v>
      </c>
      <c r="S10" s="60"/>
      <c r="T10" s="60"/>
      <c r="U10" s="60"/>
      <c r="V10" s="60"/>
      <c r="W10" s="60">
        <v>140553000</v>
      </c>
      <c r="X10" s="60">
        <v>123141549</v>
      </c>
      <c r="Y10" s="60">
        <v>17411451</v>
      </c>
      <c r="Z10" s="140">
        <v>14.14</v>
      </c>
      <c r="AA10" s="62">
        <v>145747098</v>
      </c>
    </row>
    <row r="11" spans="1:27" ht="12.75">
      <c r="A11" s="249" t="s">
        <v>181</v>
      </c>
      <c r="B11" s="182"/>
      <c r="C11" s="155">
        <v>32465079</v>
      </c>
      <c r="D11" s="155"/>
      <c r="E11" s="59">
        <v>29100000</v>
      </c>
      <c r="F11" s="60">
        <v>32561000</v>
      </c>
      <c r="G11" s="60">
        <v>1561105</v>
      </c>
      <c r="H11" s="60">
        <v>2905249</v>
      </c>
      <c r="I11" s="60">
        <v>3321585</v>
      </c>
      <c r="J11" s="60">
        <v>7787939</v>
      </c>
      <c r="K11" s="60">
        <v>3520768</v>
      </c>
      <c r="L11" s="60">
        <v>2195423</v>
      </c>
      <c r="M11" s="60">
        <v>1626112</v>
      </c>
      <c r="N11" s="60">
        <v>7342303</v>
      </c>
      <c r="O11" s="60">
        <v>4005077</v>
      </c>
      <c r="P11" s="60">
        <v>5115348</v>
      </c>
      <c r="Q11" s="60">
        <v>1696453</v>
      </c>
      <c r="R11" s="60">
        <v>10816878</v>
      </c>
      <c r="S11" s="60"/>
      <c r="T11" s="60"/>
      <c r="U11" s="60"/>
      <c r="V11" s="60"/>
      <c r="W11" s="60">
        <v>25947120</v>
      </c>
      <c r="X11" s="60">
        <v>24465930</v>
      </c>
      <c r="Y11" s="60">
        <v>1481190</v>
      </c>
      <c r="Z11" s="140">
        <v>6.05</v>
      </c>
      <c r="AA11" s="62">
        <v>32561000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-2191023939</v>
      </c>
      <c r="D14" s="155"/>
      <c r="E14" s="59">
        <v>-2192856630</v>
      </c>
      <c r="F14" s="60">
        <v>-2335937852</v>
      </c>
      <c r="G14" s="60">
        <v>-201585588</v>
      </c>
      <c r="H14" s="60">
        <v>-214085111</v>
      </c>
      <c r="I14" s="60">
        <v>-237662171</v>
      </c>
      <c r="J14" s="60">
        <v>-653332870</v>
      </c>
      <c r="K14" s="60">
        <v>-200951539</v>
      </c>
      <c r="L14" s="60">
        <v>-183776451</v>
      </c>
      <c r="M14" s="60">
        <v>-191219185</v>
      </c>
      <c r="N14" s="60">
        <v>-575947175</v>
      </c>
      <c r="O14" s="60">
        <v>-196808653</v>
      </c>
      <c r="P14" s="60">
        <v>-210462625</v>
      </c>
      <c r="Q14" s="60">
        <v>-221722418</v>
      </c>
      <c r="R14" s="60">
        <v>-628993696</v>
      </c>
      <c r="S14" s="60"/>
      <c r="T14" s="60"/>
      <c r="U14" s="60"/>
      <c r="V14" s="60"/>
      <c r="W14" s="60">
        <v>-1858273741</v>
      </c>
      <c r="X14" s="60">
        <v>-1782608949</v>
      </c>
      <c r="Y14" s="60">
        <v>-75664792</v>
      </c>
      <c r="Z14" s="140">
        <v>4.24</v>
      </c>
      <c r="AA14" s="62">
        <v>-2335937852</v>
      </c>
    </row>
    <row r="15" spans="1:27" ht="12.75">
      <c r="A15" s="249" t="s">
        <v>40</v>
      </c>
      <c r="B15" s="182"/>
      <c r="C15" s="155">
        <v>-58693589</v>
      </c>
      <c r="D15" s="155"/>
      <c r="E15" s="59">
        <v>-80335400</v>
      </c>
      <c r="F15" s="60">
        <v>-69387900</v>
      </c>
      <c r="G15" s="60"/>
      <c r="H15" s="60"/>
      <c r="I15" s="60">
        <v>-516973</v>
      </c>
      <c r="J15" s="60">
        <v>-516973</v>
      </c>
      <c r="K15" s="60"/>
      <c r="L15" s="60"/>
      <c r="M15" s="60">
        <v>-20705786</v>
      </c>
      <c r="N15" s="60">
        <v>-20705786</v>
      </c>
      <c r="O15" s="60">
        <v>-8177622</v>
      </c>
      <c r="P15" s="60"/>
      <c r="Q15" s="60"/>
      <c r="R15" s="60">
        <v>-8177622</v>
      </c>
      <c r="S15" s="60"/>
      <c r="T15" s="60"/>
      <c r="U15" s="60"/>
      <c r="V15" s="60"/>
      <c r="W15" s="60">
        <v>-29400381</v>
      </c>
      <c r="X15" s="60">
        <v>-30130438</v>
      </c>
      <c r="Y15" s="60">
        <v>730057</v>
      </c>
      <c r="Z15" s="140">
        <v>-2.42</v>
      </c>
      <c r="AA15" s="62">
        <v>-69387900</v>
      </c>
    </row>
    <row r="16" spans="1:27" ht="12.75">
      <c r="A16" s="249" t="s">
        <v>42</v>
      </c>
      <c r="B16" s="182"/>
      <c r="C16" s="155">
        <v>-18149132</v>
      </c>
      <c r="D16" s="155"/>
      <c r="E16" s="59">
        <v>-12681100</v>
      </c>
      <c r="F16" s="60">
        <v>-11035800</v>
      </c>
      <c r="G16" s="60">
        <v>-726661</v>
      </c>
      <c r="H16" s="60">
        <v>-1526079</v>
      </c>
      <c r="I16" s="60">
        <v>-233314</v>
      </c>
      <c r="J16" s="60">
        <v>-2486054</v>
      </c>
      <c r="K16" s="60">
        <v>-1779158</v>
      </c>
      <c r="L16" s="60">
        <v>-1488078</v>
      </c>
      <c r="M16" s="60">
        <v>-262634</v>
      </c>
      <c r="N16" s="60">
        <v>-3529870</v>
      </c>
      <c r="O16" s="60">
        <v>-180128</v>
      </c>
      <c r="P16" s="60">
        <v>-379239</v>
      </c>
      <c r="Q16" s="60">
        <v>-237467</v>
      </c>
      <c r="R16" s="60">
        <v>-796834</v>
      </c>
      <c r="S16" s="60"/>
      <c r="T16" s="60"/>
      <c r="U16" s="60"/>
      <c r="V16" s="60"/>
      <c r="W16" s="60">
        <v>-6812758</v>
      </c>
      <c r="X16" s="60">
        <v>-8525862</v>
      </c>
      <c r="Y16" s="60">
        <v>1713104</v>
      </c>
      <c r="Z16" s="140">
        <v>-20.09</v>
      </c>
      <c r="AA16" s="62">
        <v>-11035800</v>
      </c>
    </row>
    <row r="17" spans="1:27" ht="12.75">
      <c r="A17" s="250" t="s">
        <v>185</v>
      </c>
      <c r="B17" s="251"/>
      <c r="C17" s="168">
        <f aca="true" t="shared" si="0" ref="C17:Y17">SUM(C6:C16)</f>
        <v>435791185</v>
      </c>
      <c r="D17" s="168">
        <f t="shared" si="0"/>
        <v>0</v>
      </c>
      <c r="E17" s="72">
        <f t="shared" si="0"/>
        <v>346461882</v>
      </c>
      <c r="F17" s="73">
        <f t="shared" si="0"/>
        <v>398818050</v>
      </c>
      <c r="G17" s="73">
        <f t="shared" si="0"/>
        <v>27368038</v>
      </c>
      <c r="H17" s="73">
        <f t="shared" si="0"/>
        <v>67614612</v>
      </c>
      <c r="I17" s="73">
        <f t="shared" si="0"/>
        <v>49528918</v>
      </c>
      <c r="J17" s="73">
        <f t="shared" si="0"/>
        <v>144511568</v>
      </c>
      <c r="K17" s="73">
        <f t="shared" si="0"/>
        <v>57310414</v>
      </c>
      <c r="L17" s="73">
        <f t="shared" si="0"/>
        <v>33156965</v>
      </c>
      <c r="M17" s="73">
        <f t="shared" si="0"/>
        <v>87949349</v>
      </c>
      <c r="N17" s="73">
        <f t="shared" si="0"/>
        <v>178416728</v>
      </c>
      <c r="O17" s="73">
        <f t="shared" si="0"/>
        <v>3306999</v>
      </c>
      <c r="P17" s="73">
        <f t="shared" si="0"/>
        <v>90588172</v>
      </c>
      <c r="Q17" s="73">
        <f t="shared" si="0"/>
        <v>114083082</v>
      </c>
      <c r="R17" s="73">
        <f t="shared" si="0"/>
        <v>207978253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530906549</v>
      </c>
      <c r="X17" s="73">
        <f t="shared" si="0"/>
        <v>420560832</v>
      </c>
      <c r="Y17" s="73">
        <f t="shared" si="0"/>
        <v>110345717</v>
      </c>
      <c r="Z17" s="170">
        <f>+IF(X17&lt;&gt;0,+(Y17/X17)*100,0)</f>
        <v>26.237754114011263</v>
      </c>
      <c r="AA17" s="74">
        <f>SUM(AA6:AA16)</f>
        <v>398818050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1065710</v>
      </c>
      <c r="D21" s="155"/>
      <c r="E21" s="59"/>
      <c r="F21" s="60"/>
      <c r="G21" s="159"/>
      <c r="H21" s="159"/>
      <c r="I21" s="159">
        <v>45600</v>
      </c>
      <c r="J21" s="60">
        <v>45600</v>
      </c>
      <c r="K21" s="159"/>
      <c r="L21" s="159">
        <v>150000</v>
      </c>
      <c r="M21" s="60"/>
      <c r="N21" s="159">
        <v>150000</v>
      </c>
      <c r="O21" s="159"/>
      <c r="P21" s="159">
        <v>20000</v>
      </c>
      <c r="Q21" s="60">
        <v>1586000</v>
      </c>
      <c r="R21" s="159">
        <v>1606000</v>
      </c>
      <c r="S21" s="159"/>
      <c r="T21" s="60"/>
      <c r="U21" s="159"/>
      <c r="V21" s="159"/>
      <c r="W21" s="159">
        <v>1801600</v>
      </c>
      <c r="X21" s="60">
        <v>195600</v>
      </c>
      <c r="Y21" s="159">
        <v>1606000</v>
      </c>
      <c r="Z21" s="141">
        <v>821.06</v>
      </c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47897</v>
      </c>
      <c r="D23" s="157"/>
      <c r="E23" s="59">
        <v>90000</v>
      </c>
      <c r="F23" s="60">
        <v>90000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45000</v>
      </c>
      <c r="Y23" s="159">
        <v>-45000</v>
      </c>
      <c r="Z23" s="141">
        <v>-100</v>
      </c>
      <c r="AA23" s="225">
        <v>90000</v>
      </c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-310881611</v>
      </c>
      <c r="D26" s="155"/>
      <c r="E26" s="59">
        <v>-471385499</v>
      </c>
      <c r="F26" s="60">
        <v>-466245145</v>
      </c>
      <c r="G26" s="60">
        <v>-84554588</v>
      </c>
      <c r="H26" s="60">
        <v>-7496372</v>
      </c>
      <c r="I26" s="60">
        <v>-45354316</v>
      </c>
      <c r="J26" s="60">
        <v>-137405276</v>
      </c>
      <c r="K26" s="60">
        <v>-29995014</v>
      </c>
      <c r="L26" s="60">
        <v>-16708800</v>
      </c>
      <c r="M26" s="60">
        <v>-36956497</v>
      </c>
      <c r="N26" s="60">
        <v>-83660311</v>
      </c>
      <c r="O26" s="60">
        <v>-31048167</v>
      </c>
      <c r="P26" s="60">
        <v>-37381671</v>
      </c>
      <c r="Q26" s="60">
        <v>-38343216</v>
      </c>
      <c r="R26" s="60">
        <v>-106773054</v>
      </c>
      <c r="S26" s="60"/>
      <c r="T26" s="60"/>
      <c r="U26" s="60"/>
      <c r="V26" s="60"/>
      <c r="W26" s="60">
        <v>-327838641</v>
      </c>
      <c r="X26" s="60">
        <v>-343655367</v>
      </c>
      <c r="Y26" s="60">
        <v>15816726</v>
      </c>
      <c r="Z26" s="140">
        <v>-4.6</v>
      </c>
      <c r="AA26" s="62">
        <v>-466245145</v>
      </c>
    </row>
    <row r="27" spans="1:27" ht="12.75">
      <c r="A27" s="250" t="s">
        <v>192</v>
      </c>
      <c r="B27" s="251"/>
      <c r="C27" s="168">
        <f aca="true" t="shared" si="1" ref="C27:Y27">SUM(C21:C26)</f>
        <v>-309768004</v>
      </c>
      <c r="D27" s="168">
        <f>SUM(D21:D26)</f>
        <v>0</v>
      </c>
      <c r="E27" s="72">
        <f t="shared" si="1"/>
        <v>-471295499</v>
      </c>
      <c r="F27" s="73">
        <f t="shared" si="1"/>
        <v>-466155145</v>
      </c>
      <c r="G27" s="73">
        <f t="shared" si="1"/>
        <v>-84554588</v>
      </c>
      <c r="H27" s="73">
        <f t="shared" si="1"/>
        <v>-7496372</v>
      </c>
      <c r="I27" s="73">
        <f t="shared" si="1"/>
        <v>-45308716</v>
      </c>
      <c r="J27" s="73">
        <f t="shared" si="1"/>
        <v>-137359676</v>
      </c>
      <c r="K27" s="73">
        <f t="shared" si="1"/>
        <v>-29995014</v>
      </c>
      <c r="L27" s="73">
        <f t="shared" si="1"/>
        <v>-16558800</v>
      </c>
      <c r="M27" s="73">
        <f t="shared" si="1"/>
        <v>-36956497</v>
      </c>
      <c r="N27" s="73">
        <f t="shared" si="1"/>
        <v>-83510311</v>
      </c>
      <c r="O27" s="73">
        <f t="shared" si="1"/>
        <v>-31048167</v>
      </c>
      <c r="P27" s="73">
        <f t="shared" si="1"/>
        <v>-37361671</v>
      </c>
      <c r="Q27" s="73">
        <f t="shared" si="1"/>
        <v>-36757216</v>
      </c>
      <c r="R27" s="73">
        <f t="shared" si="1"/>
        <v>-105167054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-326037041</v>
      </c>
      <c r="X27" s="73">
        <f t="shared" si="1"/>
        <v>-343414767</v>
      </c>
      <c r="Y27" s="73">
        <f t="shared" si="1"/>
        <v>17377726</v>
      </c>
      <c r="Z27" s="170">
        <f>+IF(X27&lt;&gt;0,+(Y27/X27)*100,0)</f>
        <v>-5.0602733690831645</v>
      </c>
      <c r="AA27" s="74">
        <f>SUM(AA21:AA26)</f>
        <v>-466155145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385500000</v>
      </c>
      <c r="F32" s="60">
        <v>385500000</v>
      </c>
      <c r="G32" s="60"/>
      <c r="H32" s="60"/>
      <c r="I32" s="60">
        <v>185500000</v>
      </c>
      <c r="J32" s="60">
        <v>185500000</v>
      </c>
      <c r="K32" s="60"/>
      <c r="L32" s="60"/>
      <c r="M32" s="60">
        <v>200000000</v>
      </c>
      <c r="N32" s="60">
        <v>200000000</v>
      </c>
      <c r="O32" s="60"/>
      <c r="P32" s="60"/>
      <c r="Q32" s="60"/>
      <c r="R32" s="60"/>
      <c r="S32" s="60"/>
      <c r="T32" s="60"/>
      <c r="U32" s="60"/>
      <c r="V32" s="60"/>
      <c r="W32" s="60">
        <v>385500000</v>
      </c>
      <c r="X32" s="60">
        <v>385500000</v>
      </c>
      <c r="Y32" s="60"/>
      <c r="Z32" s="140"/>
      <c r="AA32" s="62">
        <v>385500000</v>
      </c>
    </row>
    <row r="33" spans="1:27" ht="12.75">
      <c r="A33" s="249" t="s">
        <v>196</v>
      </c>
      <c r="B33" s="182"/>
      <c r="C33" s="155">
        <v>45196572</v>
      </c>
      <c r="D33" s="155"/>
      <c r="E33" s="59">
        <v>943000</v>
      </c>
      <c r="F33" s="60">
        <v>943000</v>
      </c>
      <c r="G33" s="60">
        <v>532550</v>
      </c>
      <c r="H33" s="159">
        <v>283760</v>
      </c>
      <c r="I33" s="159">
        <v>273240</v>
      </c>
      <c r="J33" s="159">
        <v>1089550</v>
      </c>
      <c r="K33" s="60">
        <v>454600</v>
      </c>
      <c r="L33" s="60">
        <v>253835</v>
      </c>
      <c r="M33" s="60">
        <v>271290</v>
      </c>
      <c r="N33" s="60">
        <v>979725</v>
      </c>
      <c r="O33" s="159">
        <v>3743990</v>
      </c>
      <c r="P33" s="159">
        <v>451499</v>
      </c>
      <c r="Q33" s="159">
        <v>2321134</v>
      </c>
      <c r="R33" s="60">
        <v>6516623</v>
      </c>
      <c r="S33" s="60"/>
      <c r="T33" s="60"/>
      <c r="U33" s="60"/>
      <c r="V33" s="159"/>
      <c r="W33" s="159">
        <v>8585898</v>
      </c>
      <c r="X33" s="159">
        <v>2069275</v>
      </c>
      <c r="Y33" s="60">
        <v>6516623</v>
      </c>
      <c r="Z33" s="140">
        <v>314.92</v>
      </c>
      <c r="AA33" s="62">
        <v>943000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-130450983</v>
      </c>
      <c r="D35" s="155"/>
      <c r="E35" s="59">
        <v>-142914312</v>
      </c>
      <c r="F35" s="60">
        <v>-159485162</v>
      </c>
      <c r="G35" s="60"/>
      <c r="H35" s="60"/>
      <c r="I35" s="60">
        <v>-2858442</v>
      </c>
      <c r="J35" s="60">
        <v>-2858442</v>
      </c>
      <c r="K35" s="60"/>
      <c r="L35" s="60"/>
      <c r="M35" s="60">
        <v>-58565142</v>
      </c>
      <c r="N35" s="60">
        <v>-58565142</v>
      </c>
      <c r="O35" s="60">
        <v>-23934822</v>
      </c>
      <c r="P35" s="60"/>
      <c r="Q35" s="60"/>
      <c r="R35" s="60">
        <v>-23934822</v>
      </c>
      <c r="S35" s="60"/>
      <c r="T35" s="60"/>
      <c r="U35" s="60"/>
      <c r="V35" s="60"/>
      <c r="W35" s="60">
        <v>-85358406</v>
      </c>
      <c r="X35" s="60">
        <v>-88002413</v>
      </c>
      <c r="Y35" s="60">
        <v>2644007</v>
      </c>
      <c r="Z35" s="140">
        <v>-3</v>
      </c>
      <c r="AA35" s="62">
        <v>-159485162</v>
      </c>
    </row>
    <row r="36" spans="1:27" ht="12.75">
      <c r="A36" s="250" t="s">
        <v>198</v>
      </c>
      <c r="B36" s="251"/>
      <c r="C36" s="168">
        <f aca="true" t="shared" si="2" ref="C36:Y36">SUM(C31:C35)</f>
        <v>-85254411</v>
      </c>
      <c r="D36" s="168">
        <f>SUM(D31:D35)</f>
        <v>0</v>
      </c>
      <c r="E36" s="72">
        <f t="shared" si="2"/>
        <v>243528688</v>
      </c>
      <c r="F36" s="73">
        <f t="shared" si="2"/>
        <v>226957838</v>
      </c>
      <c r="G36" s="73">
        <f t="shared" si="2"/>
        <v>532550</v>
      </c>
      <c r="H36" s="73">
        <f t="shared" si="2"/>
        <v>283760</v>
      </c>
      <c r="I36" s="73">
        <f t="shared" si="2"/>
        <v>182914798</v>
      </c>
      <c r="J36" s="73">
        <f t="shared" si="2"/>
        <v>183731108</v>
      </c>
      <c r="K36" s="73">
        <f t="shared" si="2"/>
        <v>454600</v>
      </c>
      <c r="L36" s="73">
        <f t="shared" si="2"/>
        <v>253835</v>
      </c>
      <c r="M36" s="73">
        <f t="shared" si="2"/>
        <v>141706148</v>
      </c>
      <c r="N36" s="73">
        <f t="shared" si="2"/>
        <v>142414583</v>
      </c>
      <c r="O36" s="73">
        <f t="shared" si="2"/>
        <v>-20190832</v>
      </c>
      <c r="P36" s="73">
        <f t="shared" si="2"/>
        <v>451499</v>
      </c>
      <c r="Q36" s="73">
        <f t="shared" si="2"/>
        <v>2321134</v>
      </c>
      <c r="R36" s="73">
        <f t="shared" si="2"/>
        <v>-17418199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308727492</v>
      </c>
      <c r="X36" s="73">
        <f t="shared" si="2"/>
        <v>299566862</v>
      </c>
      <c r="Y36" s="73">
        <f t="shared" si="2"/>
        <v>9160630</v>
      </c>
      <c r="Z36" s="170">
        <f>+IF(X36&lt;&gt;0,+(Y36/X36)*100,0)</f>
        <v>3.057958393275155</v>
      </c>
      <c r="AA36" s="74">
        <f>SUM(AA31:AA35)</f>
        <v>226957838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40768770</v>
      </c>
      <c r="D38" s="153">
        <f>+D17+D27+D36</f>
        <v>0</v>
      </c>
      <c r="E38" s="99">
        <f t="shared" si="3"/>
        <v>118695071</v>
      </c>
      <c r="F38" s="100">
        <f t="shared" si="3"/>
        <v>159620743</v>
      </c>
      <c r="G38" s="100">
        <f t="shared" si="3"/>
        <v>-56654000</v>
      </c>
      <c r="H38" s="100">
        <f t="shared" si="3"/>
        <v>60402000</v>
      </c>
      <c r="I38" s="100">
        <f t="shared" si="3"/>
        <v>187135000</v>
      </c>
      <c r="J38" s="100">
        <f t="shared" si="3"/>
        <v>190883000</v>
      </c>
      <c r="K38" s="100">
        <f t="shared" si="3"/>
        <v>27770000</v>
      </c>
      <c r="L38" s="100">
        <f t="shared" si="3"/>
        <v>16852000</v>
      </c>
      <c r="M38" s="100">
        <f t="shared" si="3"/>
        <v>192699000</v>
      </c>
      <c r="N38" s="100">
        <f t="shared" si="3"/>
        <v>237321000</v>
      </c>
      <c r="O38" s="100">
        <f t="shared" si="3"/>
        <v>-47932000</v>
      </c>
      <c r="P38" s="100">
        <f t="shared" si="3"/>
        <v>53678000</v>
      </c>
      <c r="Q38" s="100">
        <f t="shared" si="3"/>
        <v>79647000</v>
      </c>
      <c r="R38" s="100">
        <f t="shared" si="3"/>
        <v>85393000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513597000</v>
      </c>
      <c r="X38" s="100">
        <f t="shared" si="3"/>
        <v>376712927</v>
      </c>
      <c r="Y38" s="100">
        <f t="shared" si="3"/>
        <v>136884073</v>
      </c>
      <c r="Z38" s="137">
        <f>+IF(X38&lt;&gt;0,+(Y38/X38)*100,0)</f>
        <v>36.336441674591114</v>
      </c>
      <c r="AA38" s="102">
        <f>+AA17+AA27+AA36</f>
        <v>159620743</v>
      </c>
    </row>
    <row r="39" spans="1:27" ht="12.75">
      <c r="A39" s="249" t="s">
        <v>200</v>
      </c>
      <c r="B39" s="182"/>
      <c r="C39" s="153">
        <v>421637538</v>
      </c>
      <c r="D39" s="153"/>
      <c r="E39" s="99">
        <v>346529000</v>
      </c>
      <c r="F39" s="100">
        <v>432557000</v>
      </c>
      <c r="G39" s="100">
        <v>432557000</v>
      </c>
      <c r="H39" s="100">
        <v>375903000</v>
      </c>
      <c r="I39" s="100">
        <v>436305000</v>
      </c>
      <c r="J39" s="100">
        <v>432557000</v>
      </c>
      <c r="K39" s="100">
        <v>623440000</v>
      </c>
      <c r="L39" s="100">
        <v>651210000</v>
      </c>
      <c r="M39" s="100">
        <v>668062000</v>
      </c>
      <c r="N39" s="100">
        <v>623440000</v>
      </c>
      <c r="O39" s="100">
        <v>860761000</v>
      </c>
      <c r="P39" s="100">
        <v>812829000</v>
      </c>
      <c r="Q39" s="100">
        <v>866507000</v>
      </c>
      <c r="R39" s="100">
        <v>860761000</v>
      </c>
      <c r="S39" s="100"/>
      <c r="T39" s="100"/>
      <c r="U39" s="100"/>
      <c r="V39" s="100"/>
      <c r="W39" s="100">
        <v>432557000</v>
      </c>
      <c r="X39" s="100">
        <v>432557000</v>
      </c>
      <c r="Y39" s="100"/>
      <c r="Z39" s="137"/>
      <c r="AA39" s="102">
        <v>432557000</v>
      </c>
    </row>
    <row r="40" spans="1:27" ht="12.75">
      <c r="A40" s="269" t="s">
        <v>201</v>
      </c>
      <c r="B40" s="256"/>
      <c r="C40" s="257">
        <v>462406308</v>
      </c>
      <c r="D40" s="257"/>
      <c r="E40" s="258">
        <v>465224071</v>
      </c>
      <c r="F40" s="259">
        <v>592177743</v>
      </c>
      <c r="G40" s="259">
        <v>375903000</v>
      </c>
      <c r="H40" s="259">
        <v>436305000</v>
      </c>
      <c r="I40" s="259">
        <v>623440000</v>
      </c>
      <c r="J40" s="259">
        <v>623440000</v>
      </c>
      <c r="K40" s="259">
        <v>651210000</v>
      </c>
      <c r="L40" s="259">
        <v>668062000</v>
      </c>
      <c r="M40" s="259">
        <v>860761000</v>
      </c>
      <c r="N40" s="259">
        <v>860761000</v>
      </c>
      <c r="O40" s="259">
        <v>812829000</v>
      </c>
      <c r="P40" s="259">
        <v>866507000</v>
      </c>
      <c r="Q40" s="259">
        <v>946154000</v>
      </c>
      <c r="R40" s="259">
        <v>946154000</v>
      </c>
      <c r="S40" s="259"/>
      <c r="T40" s="259"/>
      <c r="U40" s="259"/>
      <c r="V40" s="259"/>
      <c r="W40" s="259">
        <v>946154000</v>
      </c>
      <c r="X40" s="259">
        <v>809269927</v>
      </c>
      <c r="Y40" s="259">
        <v>136884073</v>
      </c>
      <c r="Z40" s="260">
        <v>16.91</v>
      </c>
      <c r="AA40" s="261">
        <v>592177743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323453772</v>
      </c>
      <c r="D5" s="200">
        <f t="shared" si="0"/>
        <v>0</v>
      </c>
      <c r="E5" s="106">
        <f t="shared" si="0"/>
        <v>369397100</v>
      </c>
      <c r="F5" s="106">
        <f t="shared" si="0"/>
        <v>454889200</v>
      </c>
      <c r="G5" s="106">
        <f t="shared" si="0"/>
        <v>0</v>
      </c>
      <c r="H5" s="106">
        <f t="shared" si="0"/>
        <v>801732</v>
      </c>
      <c r="I5" s="106">
        <f t="shared" si="0"/>
        <v>6496372</v>
      </c>
      <c r="J5" s="106">
        <f t="shared" si="0"/>
        <v>7298104</v>
      </c>
      <c r="K5" s="106">
        <f t="shared" si="0"/>
        <v>21141408</v>
      </c>
      <c r="L5" s="106">
        <f t="shared" si="0"/>
        <v>6781350</v>
      </c>
      <c r="M5" s="106">
        <f t="shared" si="0"/>
        <v>17645803</v>
      </c>
      <c r="N5" s="106">
        <f t="shared" si="0"/>
        <v>45568561</v>
      </c>
      <c r="O5" s="106">
        <f t="shared" si="0"/>
        <v>13788670</v>
      </c>
      <c r="P5" s="106">
        <f t="shared" si="0"/>
        <v>6575061</v>
      </c>
      <c r="Q5" s="106">
        <f t="shared" si="0"/>
        <v>17275536</v>
      </c>
      <c r="R5" s="106">
        <f t="shared" si="0"/>
        <v>37639267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90505932</v>
      </c>
      <c r="X5" s="106">
        <f t="shared" si="0"/>
        <v>341166900</v>
      </c>
      <c r="Y5" s="106">
        <f t="shared" si="0"/>
        <v>-250660968</v>
      </c>
      <c r="Z5" s="201">
        <f>+IF(X5&lt;&gt;0,+(Y5/X5)*100,0)</f>
        <v>-73.47165507556565</v>
      </c>
      <c r="AA5" s="199">
        <f>SUM(AA11:AA18)</f>
        <v>454889200</v>
      </c>
    </row>
    <row r="6" spans="1:27" ht="12.75">
      <c r="A6" s="291" t="s">
        <v>205</v>
      </c>
      <c r="B6" s="142"/>
      <c r="C6" s="62">
        <v>8048294</v>
      </c>
      <c r="D6" s="156"/>
      <c r="E6" s="60">
        <v>97107500</v>
      </c>
      <c r="F6" s="60">
        <v>113693400</v>
      </c>
      <c r="G6" s="60"/>
      <c r="H6" s="60"/>
      <c r="I6" s="60">
        <v>662345</v>
      </c>
      <c r="J6" s="60">
        <v>662345</v>
      </c>
      <c r="K6" s="60">
        <v>1173098</v>
      </c>
      <c r="L6" s="60">
        <v>2046165</v>
      </c>
      <c r="M6" s="60">
        <v>1139537</v>
      </c>
      <c r="N6" s="60">
        <v>4358800</v>
      </c>
      <c r="O6" s="60">
        <v>5260465</v>
      </c>
      <c r="P6" s="60">
        <v>282632</v>
      </c>
      <c r="Q6" s="60">
        <v>1697736</v>
      </c>
      <c r="R6" s="60">
        <v>7240833</v>
      </c>
      <c r="S6" s="60"/>
      <c r="T6" s="60"/>
      <c r="U6" s="60"/>
      <c r="V6" s="60"/>
      <c r="W6" s="60">
        <v>12261978</v>
      </c>
      <c r="X6" s="60">
        <v>85270050</v>
      </c>
      <c r="Y6" s="60">
        <v>-73008072</v>
      </c>
      <c r="Z6" s="140">
        <v>-85.62</v>
      </c>
      <c r="AA6" s="155">
        <v>113693400</v>
      </c>
    </row>
    <row r="7" spans="1:27" ht="12.75">
      <c r="A7" s="291" t="s">
        <v>206</v>
      </c>
      <c r="B7" s="142"/>
      <c r="C7" s="62">
        <v>7903049</v>
      </c>
      <c r="D7" s="156"/>
      <c r="E7" s="60">
        <v>28900000</v>
      </c>
      <c r="F7" s="60">
        <v>33408100</v>
      </c>
      <c r="G7" s="60"/>
      <c r="H7" s="60"/>
      <c r="I7" s="60">
        <v>135100</v>
      </c>
      <c r="J7" s="60">
        <v>135100</v>
      </c>
      <c r="K7" s="60">
        <v>505899</v>
      </c>
      <c r="L7" s="60">
        <v>531899</v>
      </c>
      <c r="M7" s="60"/>
      <c r="N7" s="60">
        <v>1037798</v>
      </c>
      <c r="O7" s="60">
        <v>394567</v>
      </c>
      <c r="P7" s="60">
        <v>172118</v>
      </c>
      <c r="Q7" s="60">
        <v>37959</v>
      </c>
      <c r="R7" s="60">
        <v>604644</v>
      </c>
      <c r="S7" s="60"/>
      <c r="T7" s="60"/>
      <c r="U7" s="60"/>
      <c r="V7" s="60"/>
      <c r="W7" s="60">
        <v>1777542</v>
      </c>
      <c r="X7" s="60">
        <v>25056075</v>
      </c>
      <c r="Y7" s="60">
        <v>-23278533</v>
      </c>
      <c r="Z7" s="140">
        <v>-92.91</v>
      </c>
      <c r="AA7" s="155">
        <v>33408100</v>
      </c>
    </row>
    <row r="8" spans="1:27" ht="12.75">
      <c r="A8" s="291" t="s">
        <v>207</v>
      </c>
      <c r="B8" s="142"/>
      <c r="C8" s="62">
        <v>86608499</v>
      </c>
      <c r="D8" s="156"/>
      <c r="E8" s="60">
        <v>98043300</v>
      </c>
      <c r="F8" s="60">
        <v>109946300</v>
      </c>
      <c r="G8" s="60"/>
      <c r="H8" s="60"/>
      <c r="I8" s="60">
        <v>2483602</v>
      </c>
      <c r="J8" s="60">
        <v>2483602</v>
      </c>
      <c r="K8" s="60">
        <v>9999865</v>
      </c>
      <c r="L8" s="60">
        <v>31700</v>
      </c>
      <c r="M8" s="60">
        <v>7586603</v>
      </c>
      <c r="N8" s="60">
        <v>17618168</v>
      </c>
      <c r="O8" s="60">
        <v>4212016</v>
      </c>
      <c r="P8" s="60">
        <v>2680033</v>
      </c>
      <c r="Q8" s="60">
        <v>4760765</v>
      </c>
      <c r="R8" s="60">
        <v>11652814</v>
      </c>
      <c r="S8" s="60"/>
      <c r="T8" s="60"/>
      <c r="U8" s="60"/>
      <c r="V8" s="60"/>
      <c r="W8" s="60">
        <v>31754584</v>
      </c>
      <c r="X8" s="60">
        <v>82459725</v>
      </c>
      <c r="Y8" s="60">
        <v>-50705141</v>
      </c>
      <c r="Z8" s="140">
        <v>-61.49</v>
      </c>
      <c r="AA8" s="155">
        <v>109946300</v>
      </c>
    </row>
    <row r="9" spans="1:27" ht="12.75">
      <c r="A9" s="291" t="s">
        <v>208</v>
      </c>
      <c r="B9" s="142"/>
      <c r="C9" s="62">
        <v>52526466</v>
      </c>
      <c r="D9" s="156"/>
      <c r="E9" s="60">
        <v>44122400</v>
      </c>
      <c r="F9" s="60">
        <v>50230400</v>
      </c>
      <c r="G9" s="60"/>
      <c r="H9" s="60"/>
      <c r="I9" s="60">
        <v>1582954</v>
      </c>
      <c r="J9" s="60">
        <v>1582954</v>
      </c>
      <c r="K9" s="60">
        <v>4055090</v>
      </c>
      <c r="L9" s="60">
        <v>2505564</v>
      </c>
      <c r="M9" s="60">
        <v>3291745</v>
      </c>
      <c r="N9" s="60">
        <v>9852399</v>
      </c>
      <c r="O9" s="60">
        <v>753523</v>
      </c>
      <c r="P9" s="60">
        <v>147756</v>
      </c>
      <c r="Q9" s="60">
        <v>5327670</v>
      </c>
      <c r="R9" s="60">
        <v>6228949</v>
      </c>
      <c r="S9" s="60"/>
      <c r="T9" s="60"/>
      <c r="U9" s="60"/>
      <c r="V9" s="60"/>
      <c r="W9" s="60">
        <v>17664302</v>
      </c>
      <c r="X9" s="60">
        <v>37672800</v>
      </c>
      <c r="Y9" s="60">
        <v>-20008498</v>
      </c>
      <c r="Z9" s="140">
        <v>-53.11</v>
      </c>
      <c r="AA9" s="155">
        <v>50230400</v>
      </c>
    </row>
    <row r="10" spans="1:27" ht="12.75">
      <c r="A10" s="291" t="s">
        <v>209</v>
      </c>
      <c r="B10" s="142"/>
      <c r="C10" s="62">
        <v>86814604</v>
      </c>
      <c r="D10" s="156"/>
      <c r="E10" s="60"/>
      <c r="F10" s="60">
        <v>31548700</v>
      </c>
      <c r="G10" s="60"/>
      <c r="H10" s="60"/>
      <c r="I10" s="60">
        <v>154996</v>
      </c>
      <c r="J10" s="60">
        <v>154996</v>
      </c>
      <c r="K10" s="60">
        <v>344861</v>
      </c>
      <c r="L10" s="60">
        <v>264779</v>
      </c>
      <c r="M10" s="60">
        <v>2533697</v>
      </c>
      <c r="N10" s="60">
        <v>3143337</v>
      </c>
      <c r="O10" s="60">
        <v>-555514</v>
      </c>
      <c r="P10" s="60">
        <v>-180000</v>
      </c>
      <c r="Q10" s="60">
        <v>1106140</v>
      </c>
      <c r="R10" s="60">
        <v>370626</v>
      </c>
      <c r="S10" s="60"/>
      <c r="T10" s="60"/>
      <c r="U10" s="60"/>
      <c r="V10" s="60"/>
      <c r="W10" s="60">
        <v>3668959</v>
      </c>
      <c r="X10" s="60">
        <v>23661525</v>
      </c>
      <c r="Y10" s="60">
        <v>-19992566</v>
      </c>
      <c r="Z10" s="140">
        <v>-84.49</v>
      </c>
      <c r="AA10" s="155">
        <v>31548700</v>
      </c>
    </row>
    <row r="11" spans="1:27" ht="12.75">
      <c r="A11" s="292" t="s">
        <v>210</v>
      </c>
      <c r="B11" s="142"/>
      <c r="C11" s="293">
        <f aca="true" t="shared" si="1" ref="C11:Y11">SUM(C6:C10)</f>
        <v>241900912</v>
      </c>
      <c r="D11" s="294">
        <f t="shared" si="1"/>
        <v>0</v>
      </c>
      <c r="E11" s="295">
        <f t="shared" si="1"/>
        <v>268173200</v>
      </c>
      <c r="F11" s="295">
        <f t="shared" si="1"/>
        <v>338826900</v>
      </c>
      <c r="G11" s="295">
        <f t="shared" si="1"/>
        <v>0</v>
      </c>
      <c r="H11" s="295">
        <f t="shared" si="1"/>
        <v>0</v>
      </c>
      <c r="I11" s="295">
        <f t="shared" si="1"/>
        <v>5018997</v>
      </c>
      <c r="J11" s="295">
        <f t="shared" si="1"/>
        <v>5018997</v>
      </c>
      <c r="K11" s="295">
        <f t="shared" si="1"/>
        <v>16078813</v>
      </c>
      <c r="L11" s="295">
        <f t="shared" si="1"/>
        <v>5380107</v>
      </c>
      <c r="M11" s="295">
        <f t="shared" si="1"/>
        <v>14551582</v>
      </c>
      <c r="N11" s="295">
        <f t="shared" si="1"/>
        <v>36010502</v>
      </c>
      <c r="O11" s="295">
        <f t="shared" si="1"/>
        <v>10065057</v>
      </c>
      <c r="P11" s="295">
        <f t="shared" si="1"/>
        <v>3102539</v>
      </c>
      <c r="Q11" s="295">
        <f t="shared" si="1"/>
        <v>12930270</v>
      </c>
      <c r="R11" s="295">
        <f t="shared" si="1"/>
        <v>26097866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67127365</v>
      </c>
      <c r="X11" s="295">
        <f t="shared" si="1"/>
        <v>254120175</v>
      </c>
      <c r="Y11" s="295">
        <f t="shared" si="1"/>
        <v>-186992810</v>
      </c>
      <c r="Z11" s="296">
        <f>+IF(X11&lt;&gt;0,+(Y11/X11)*100,0)</f>
        <v>-73.5844015533202</v>
      </c>
      <c r="AA11" s="297">
        <f>SUM(AA6:AA10)</f>
        <v>338826900</v>
      </c>
    </row>
    <row r="12" spans="1:27" ht="12.75">
      <c r="A12" s="298" t="s">
        <v>211</v>
      </c>
      <c r="B12" s="136"/>
      <c r="C12" s="62">
        <v>39338105</v>
      </c>
      <c r="D12" s="156"/>
      <c r="E12" s="60">
        <v>29723900</v>
      </c>
      <c r="F12" s="60">
        <v>41158600</v>
      </c>
      <c r="G12" s="60"/>
      <c r="H12" s="60"/>
      <c r="I12" s="60">
        <v>576326</v>
      </c>
      <c r="J12" s="60">
        <v>576326</v>
      </c>
      <c r="K12" s="60">
        <v>16003</v>
      </c>
      <c r="L12" s="60">
        <v>61025</v>
      </c>
      <c r="M12" s="60">
        <v>775110</v>
      </c>
      <c r="N12" s="60">
        <v>852138</v>
      </c>
      <c r="O12" s="60">
        <v>2561267</v>
      </c>
      <c r="P12" s="60">
        <v>1084866</v>
      </c>
      <c r="Q12" s="60">
        <v>-991660</v>
      </c>
      <c r="R12" s="60">
        <v>2654473</v>
      </c>
      <c r="S12" s="60"/>
      <c r="T12" s="60"/>
      <c r="U12" s="60"/>
      <c r="V12" s="60"/>
      <c r="W12" s="60">
        <v>4082937</v>
      </c>
      <c r="X12" s="60">
        <v>30868950</v>
      </c>
      <c r="Y12" s="60">
        <v>-26786013</v>
      </c>
      <c r="Z12" s="140">
        <v>-86.77</v>
      </c>
      <c r="AA12" s="155">
        <v>41158600</v>
      </c>
    </row>
    <row r="13" spans="1:27" ht="12.75">
      <c r="A13" s="298" t="s">
        <v>212</v>
      </c>
      <c r="B13" s="136"/>
      <c r="C13" s="273">
        <v>43300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>
        <v>404557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38581775</v>
      </c>
      <c r="D15" s="156"/>
      <c r="E15" s="60">
        <v>49500000</v>
      </c>
      <c r="F15" s="60">
        <v>60514700</v>
      </c>
      <c r="G15" s="60"/>
      <c r="H15" s="60">
        <v>801732</v>
      </c>
      <c r="I15" s="60">
        <v>901049</v>
      </c>
      <c r="J15" s="60">
        <v>1702781</v>
      </c>
      <c r="K15" s="60">
        <v>4548179</v>
      </c>
      <c r="L15" s="60">
        <v>1340218</v>
      </c>
      <c r="M15" s="60">
        <v>2319111</v>
      </c>
      <c r="N15" s="60">
        <v>8207508</v>
      </c>
      <c r="O15" s="60">
        <v>1162346</v>
      </c>
      <c r="P15" s="60">
        <v>2387656</v>
      </c>
      <c r="Q15" s="60">
        <v>5336926</v>
      </c>
      <c r="R15" s="60">
        <v>8886928</v>
      </c>
      <c r="S15" s="60"/>
      <c r="T15" s="60"/>
      <c r="U15" s="60"/>
      <c r="V15" s="60"/>
      <c r="W15" s="60">
        <v>18797217</v>
      </c>
      <c r="X15" s="60">
        <v>45386025</v>
      </c>
      <c r="Y15" s="60">
        <v>-26588808</v>
      </c>
      <c r="Z15" s="140">
        <v>-58.58</v>
      </c>
      <c r="AA15" s="155">
        <v>60514700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3185123</v>
      </c>
      <c r="D18" s="276"/>
      <c r="E18" s="82">
        <v>22000000</v>
      </c>
      <c r="F18" s="82">
        <v>14389000</v>
      </c>
      <c r="G18" s="82"/>
      <c r="H18" s="82"/>
      <c r="I18" s="82"/>
      <c r="J18" s="82"/>
      <c r="K18" s="82">
        <v>498413</v>
      </c>
      <c r="L18" s="82"/>
      <c r="M18" s="82"/>
      <c r="N18" s="82">
        <v>498413</v>
      </c>
      <c r="O18" s="82"/>
      <c r="P18" s="82"/>
      <c r="Q18" s="82"/>
      <c r="R18" s="82"/>
      <c r="S18" s="82"/>
      <c r="T18" s="82"/>
      <c r="U18" s="82"/>
      <c r="V18" s="82"/>
      <c r="W18" s="82">
        <v>498413</v>
      </c>
      <c r="X18" s="82">
        <v>10791750</v>
      </c>
      <c r="Y18" s="82">
        <v>-10293337</v>
      </c>
      <c r="Z18" s="270">
        <v>-95.38</v>
      </c>
      <c r="AA18" s="278">
        <v>14389000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70327073</v>
      </c>
      <c r="D20" s="154">
        <f t="shared" si="2"/>
        <v>0</v>
      </c>
      <c r="E20" s="100">
        <f t="shared" si="2"/>
        <v>110000000</v>
      </c>
      <c r="F20" s="100">
        <f t="shared" si="2"/>
        <v>93634500</v>
      </c>
      <c r="G20" s="100">
        <f t="shared" si="2"/>
        <v>4651340</v>
      </c>
      <c r="H20" s="100">
        <f t="shared" si="2"/>
        <v>5266972</v>
      </c>
      <c r="I20" s="100">
        <f t="shared" si="2"/>
        <v>26025586</v>
      </c>
      <c r="J20" s="100">
        <f t="shared" si="2"/>
        <v>35943898</v>
      </c>
      <c r="K20" s="100">
        <f t="shared" si="2"/>
        <v>10295450</v>
      </c>
      <c r="L20" s="100">
        <f t="shared" si="2"/>
        <v>11465011</v>
      </c>
      <c r="M20" s="100">
        <f t="shared" si="2"/>
        <v>10707950</v>
      </c>
      <c r="N20" s="100">
        <f t="shared" si="2"/>
        <v>32468411</v>
      </c>
      <c r="O20" s="100">
        <f t="shared" si="2"/>
        <v>37803652</v>
      </c>
      <c r="P20" s="100">
        <f t="shared" si="2"/>
        <v>4965416</v>
      </c>
      <c r="Q20" s="100">
        <f t="shared" si="2"/>
        <v>21067680</v>
      </c>
      <c r="R20" s="100">
        <f t="shared" si="2"/>
        <v>63836748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132249057</v>
      </c>
      <c r="X20" s="100">
        <f t="shared" si="2"/>
        <v>70225875</v>
      </c>
      <c r="Y20" s="100">
        <f t="shared" si="2"/>
        <v>62023182</v>
      </c>
      <c r="Z20" s="137">
        <f>+IF(X20&lt;&gt;0,+(Y20/X20)*100,0)</f>
        <v>88.31955742808474</v>
      </c>
      <c r="AA20" s="153">
        <f>SUM(AA26:AA33)</f>
        <v>93634500</v>
      </c>
    </row>
    <row r="21" spans="1:27" ht="12.75">
      <c r="A21" s="291" t="s">
        <v>205</v>
      </c>
      <c r="B21" s="142"/>
      <c r="C21" s="62">
        <v>3757000</v>
      </c>
      <c r="D21" s="156"/>
      <c r="E21" s="60"/>
      <c r="F21" s="60"/>
      <c r="G21" s="60"/>
      <c r="H21" s="60"/>
      <c r="I21" s="60">
        <v>18103863</v>
      </c>
      <c r="J21" s="60">
        <v>18103863</v>
      </c>
      <c r="K21" s="60">
        <v>8939050</v>
      </c>
      <c r="L21" s="60">
        <v>8400763</v>
      </c>
      <c r="M21" s="60">
        <v>6393448</v>
      </c>
      <c r="N21" s="60">
        <v>23733261</v>
      </c>
      <c r="O21" s="60">
        <v>2574984</v>
      </c>
      <c r="P21" s="60">
        <v>331060</v>
      </c>
      <c r="Q21" s="60">
        <v>6562249</v>
      </c>
      <c r="R21" s="60">
        <v>9468293</v>
      </c>
      <c r="S21" s="60"/>
      <c r="T21" s="60"/>
      <c r="U21" s="60"/>
      <c r="V21" s="60"/>
      <c r="W21" s="60">
        <v>51305417</v>
      </c>
      <c r="X21" s="60"/>
      <c r="Y21" s="60">
        <v>51305417</v>
      </c>
      <c r="Z21" s="140"/>
      <c r="AA21" s="155"/>
    </row>
    <row r="22" spans="1:27" ht="12.75">
      <c r="A22" s="291" t="s">
        <v>206</v>
      </c>
      <c r="B22" s="142"/>
      <c r="C22" s="62">
        <v>11234516</v>
      </c>
      <c r="D22" s="156"/>
      <c r="E22" s="60">
        <v>100000000</v>
      </c>
      <c r="F22" s="60">
        <v>71888800</v>
      </c>
      <c r="G22" s="60"/>
      <c r="H22" s="60"/>
      <c r="I22" s="60">
        <v>303575</v>
      </c>
      <c r="J22" s="60">
        <v>303575</v>
      </c>
      <c r="K22" s="60"/>
      <c r="L22" s="60">
        <v>683250</v>
      </c>
      <c r="M22" s="60"/>
      <c r="N22" s="60">
        <v>683250</v>
      </c>
      <c r="O22" s="60">
        <v>23420374</v>
      </c>
      <c r="P22" s="60">
        <v>603463</v>
      </c>
      <c r="Q22" s="60"/>
      <c r="R22" s="60">
        <v>24023837</v>
      </c>
      <c r="S22" s="60"/>
      <c r="T22" s="60"/>
      <c r="U22" s="60"/>
      <c r="V22" s="60"/>
      <c r="W22" s="60">
        <v>25010662</v>
      </c>
      <c r="X22" s="60">
        <v>53916600</v>
      </c>
      <c r="Y22" s="60">
        <v>-28905938</v>
      </c>
      <c r="Z22" s="140">
        <v>-53.61</v>
      </c>
      <c r="AA22" s="155">
        <v>71888800</v>
      </c>
    </row>
    <row r="23" spans="1:27" ht="12.75">
      <c r="A23" s="291" t="s">
        <v>207</v>
      </c>
      <c r="B23" s="142"/>
      <c r="C23" s="62">
        <v>29314278</v>
      </c>
      <c r="D23" s="156"/>
      <c r="E23" s="60">
        <v>5000000</v>
      </c>
      <c r="F23" s="60">
        <v>5000000</v>
      </c>
      <c r="G23" s="60"/>
      <c r="H23" s="60"/>
      <c r="I23" s="60"/>
      <c r="J23" s="60"/>
      <c r="K23" s="60"/>
      <c r="L23" s="60">
        <v>254099</v>
      </c>
      <c r="M23" s="60">
        <v>1645508</v>
      </c>
      <c r="N23" s="60">
        <v>1899607</v>
      </c>
      <c r="O23" s="60">
        <v>4810066</v>
      </c>
      <c r="P23" s="60">
        <v>2204491</v>
      </c>
      <c r="Q23" s="60">
        <v>8608827</v>
      </c>
      <c r="R23" s="60">
        <v>15623384</v>
      </c>
      <c r="S23" s="60"/>
      <c r="T23" s="60"/>
      <c r="U23" s="60"/>
      <c r="V23" s="60"/>
      <c r="W23" s="60">
        <v>17522991</v>
      </c>
      <c r="X23" s="60">
        <v>3750000</v>
      </c>
      <c r="Y23" s="60">
        <v>13772991</v>
      </c>
      <c r="Z23" s="140">
        <v>367.28</v>
      </c>
      <c r="AA23" s="155">
        <v>5000000</v>
      </c>
    </row>
    <row r="24" spans="1:27" ht="12.75">
      <c r="A24" s="291" t="s">
        <v>208</v>
      </c>
      <c r="B24" s="142"/>
      <c r="C24" s="62">
        <v>-76874</v>
      </c>
      <c r="D24" s="156"/>
      <c r="E24" s="60"/>
      <c r="F24" s="60"/>
      <c r="G24" s="60"/>
      <c r="H24" s="60"/>
      <c r="I24" s="60">
        <v>4290975</v>
      </c>
      <c r="J24" s="60">
        <v>4290975</v>
      </c>
      <c r="K24" s="60">
        <v>1328232</v>
      </c>
      <c r="L24" s="60">
        <v>1397581</v>
      </c>
      <c r="M24" s="60">
        <v>2031359</v>
      </c>
      <c r="N24" s="60">
        <v>4757172</v>
      </c>
      <c r="O24" s="60">
        <v>1709427</v>
      </c>
      <c r="P24" s="60">
        <v>251754</v>
      </c>
      <c r="Q24" s="60">
        <v>-1302562</v>
      </c>
      <c r="R24" s="60">
        <v>658619</v>
      </c>
      <c r="S24" s="60"/>
      <c r="T24" s="60"/>
      <c r="U24" s="60"/>
      <c r="V24" s="60"/>
      <c r="W24" s="60">
        <v>9706766</v>
      </c>
      <c r="X24" s="60"/>
      <c r="Y24" s="60">
        <v>9706766</v>
      </c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>
        <v>255379</v>
      </c>
      <c r="I25" s="60"/>
      <c r="J25" s="60">
        <v>255379</v>
      </c>
      <c r="K25" s="60"/>
      <c r="L25" s="60">
        <v>137646</v>
      </c>
      <c r="M25" s="60">
        <v>265572</v>
      </c>
      <c r="N25" s="60">
        <v>403218</v>
      </c>
      <c r="O25" s="60">
        <v>-87664</v>
      </c>
      <c r="P25" s="60">
        <v>-8147</v>
      </c>
      <c r="Q25" s="60">
        <v>1808148</v>
      </c>
      <c r="R25" s="60">
        <v>1712337</v>
      </c>
      <c r="S25" s="60"/>
      <c r="T25" s="60"/>
      <c r="U25" s="60"/>
      <c r="V25" s="60"/>
      <c r="W25" s="60">
        <v>2370934</v>
      </c>
      <c r="X25" s="60"/>
      <c r="Y25" s="60">
        <v>2370934</v>
      </c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44228920</v>
      </c>
      <c r="D26" s="294">
        <f t="shared" si="3"/>
        <v>0</v>
      </c>
      <c r="E26" s="295">
        <f t="shared" si="3"/>
        <v>105000000</v>
      </c>
      <c r="F26" s="295">
        <f t="shared" si="3"/>
        <v>76888800</v>
      </c>
      <c r="G26" s="295">
        <f t="shared" si="3"/>
        <v>0</v>
      </c>
      <c r="H26" s="295">
        <f t="shared" si="3"/>
        <v>255379</v>
      </c>
      <c r="I26" s="295">
        <f t="shared" si="3"/>
        <v>22698413</v>
      </c>
      <c r="J26" s="295">
        <f t="shared" si="3"/>
        <v>22953792</v>
      </c>
      <c r="K26" s="295">
        <f t="shared" si="3"/>
        <v>10267282</v>
      </c>
      <c r="L26" s="295">
        <f t="shared" si="3"/>
        <v>10873339</v>
      </c>
      <c r="M26" s="295">
        <f t="shared" si="3"/>
        <v>10335887</v>
      </c>
      <c r="N26" s="295">
        <f t="shared" si="3"/>
        <v>31476508</v>
      </c>
      <c r="O26" s="295">
        <f t="shared" si="3"/>
        <v>32427187</v>
      </c>
      <c r="P26" s="295">
        <f t="shared" si="3"/>
        <v>3382621</v>
      </c>
      <c r="Q26" s="295">
        <f t="shared" si="3"/>
        <v>15676662</v>
      </c>
      <c r="R26" s="295">
        <f t="shared" si="3"/>
        <v>51486470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105916770</v>
      </c>
      <c r="X26" s="295">
        <f t="shared" si="3"/>
        <v>57666600</v>
      </c>
      <c r="Y26" s="295">
        <f t="shared" si="3"/>
        <v>48250170</v>
      </c>
      <c r="Z26" s="296">
        <f>+IF(X26&lt;&gt;0,+(Y26/X26)*100,0)</f>
        <v>83.67091175827949</v>
      </c>
      <c r="AA26" s="297">
        <f>SUM(AA21:AA25)</f>
        <v>76888800</v>
      </c>
    </row>
    <row r="27" spans="1:27" ht="12.75">
      <c r="A27" s="298" t="s">
        <v>211</v>
      </c>
      <c r="B27" s="147"/>
      <c r="C27" s="62">
        <v>727157</v>
      </c>
      <c r="D27" s="156"/>
      <c r="E27" s="60">
        <v>2000000</v>
      </c>
      <c r="F27" s="60">
        <v>3484300</v>
      </c>
      <c r="G27" s="60"/>
      <c r="H27" s="60"/>
      <c r="I27" s="60"/>
      <c r="J27" s="60"/>
      <c r="K27" s="60">
        <v>10579</v>
      </c>
      <c r="L27" s="60">
        <v>577625</v>
      </c>
      <c r="M27" s="60"/>
      <c r="N27" s="60">
        <v>588204</v>
      </c>
      <c r="O27" s="60">
        <v>5376465</v>
      </c>
      <c r="P27" s="60">
        <v>1445984</v>
      </c>
      <c r="Q27" s="60">
        <v>2113268</v>
      </c>
      <c r="R27" s="60">
        <v>8935717</v>
      </c>
      <c r="S27" s="60"/>
      <c r="T27" s="60"/>
      <c r="U27" s="60"/>
      <c r="V27" s="60"/>
      <c r="W27" s="60">
        <v>9523921</v>
      </c>
      <c r="X27" s="60">
        <v>2613225</v>
      </c>
      <c r="Y27" s="60">
        <v>6910696</v>
      </c>
      <c r="Z27" s="140">
        <v>264.45</v>
      </c>
      <c r="AA27" s="155">
        <v>3484300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25370996</v>
      </c>
      <c r="D30" s="156"/>
      <c r="E30" s="60">
        <v>3000000</v>
      </c>
      <c r="F30" s="60">
        <v>13261400</v>
      </c>
      <c r="G30" s="60">
        <v>4651340</v>
      </c>
      <c r="H30" s="60">
        <v>5011593</v>
      </c>
      <c r="I30" s="60">
        <v>3327173</v>
      </c>
      <c r="J30" s="60">
        <v>12990106</v>
      </c>
      <c r="K30" s="60">
        <v>17589</v>
      </c>
      <c r="L30" s="60">
        <v>14047</v>
      </c>
      <c r="M30" s="60">
        <v>372063</v>
      </c>
      <c r="N30" s="60">
        <v>403699</v>
      </c>
      <c r="O30" s="60"/>
      <c r="P30" s="60">
        <v>136811</v>
      </c>
      <c r="Q30" s="60">
        <v>3277750</v>
      </c>
      <c r="R30" s="60">
        <v>3414561</v>
      </c>
      <c r="S30" s="60"/>
      <c r="T30" s="60"/>
      <c r="U30" s="60"/>
      <c r="V30" s="60"/>
      <c r="W30" s="60">
        <v>16808366</v>
      </c>
      <c r="X30" s="60">
        <v>9946050</v>
      </c>
      <c r="Y30" s="60">
        <v>6862316</v>
      </c>
      <c r="Z30" s="140">
        <v>69</v>
      </c>
      <c r="AA30" s="155">
        <v>13261400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11805294</v>
      </c>
      <c r="D36" s="156">
        <f t="shared" si="4"/>
        <v>0</v>
      </c>
      <c r="E36" s="60">
        <f t="shared" si="4"/>
        <v>97107500</v>
      </c>
      <c r="F36" s="60">
        <f t="shared" si="4"/>
        <v>113693400</v>
      </c>
      <c r="G36" s="60">
        <f t="shared" si="4"/>
        <v>0</v>
      </c>
      <c r="H36" s="60">
        <f t="shared" si="4"/>
        <v>0</v>
      </c>
      <c r="I36" s="60">
        <f t="shared" si="4"/>
        <v>18766208</v>
      </c>
      <c r="J36" s="60">
        <f t="shared" si="4"/>
        <v>18766208</v>
      </c>
      <c r="K36" s="60">
        <f t="shared" si="4"/>
        <v>10112148</v>
      </c>
      <c r="L36" s="60">
        <f t="shared" si="4"/>
        <v>10446928</v>
      </c>
      <c r="M36" s="60">
        <f t="shared" si="4"/>
        <v>7532985</v>
      </c>
      <c r="N36" s="60">
        <f t="shared" si="4"/>
        <v>28092061</v>
      </c>
      <c r="O36" s="60">
        <f t="shared" si="4"/>
        <v>7835449</v>
      </c>
      <c r="P36" s="60">
        <f t="shared" si="4"/>
        <v>613692</v>
      </c>
      <c r="Q36" s="60">
        <f t="shared" si="4"/>
        <v>8259985</v>
      </c>
      <c r="R36" s="60">
        <f t="shared" si="4"/>
        <v>16709126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63567395</v>
      </c>
      <c r="X36" s="60">
        <f t="shared" si="4"/>
        <v>85270050</v>
      </c>
      <c r="Y36" s="60">
        <f t="shared" si="4"/>
        <v>-21702655</v>
      </c>
      <c r="Z36" s="140">
        <f aca="true" t="shared" si="5" ref="Z36:Z49">+IF(X36&lt;&gt;0,+(Y36/X36)*100,0)</f>
        <v>-25.451673829204978</v>
      </c>
      <c r="AA36" s="155">
        <f>AA6+AA21</f>
        <v>113693400</v>
      </c>
    </row>
    <row r="37" spans="1:27" ht="12.75">
      <c r="A37" s="291" t="s">
        <v>206</v>
      </c>
      <c r="B37" s="142"/>
      <c r="C37" s="62">
        <f t="shared" si="4"/>
        <v>19137565</v>
      </c>
      <c r="D37" s="156">
        <f t="shared" si="4"/>
        <v>0</v>
      </c>
      <c r="E37" s="60">
        <f t="shared" si="4"/>
        <v>128900000</v>
      </c>
      <c r="F37" s="60">
        <f t="shared" si="4"/>
        <v>105296900</v>
      </c>
      <c r="G37" s="60">
        <f t="shared" si="4"/>
        <v>0</v>
      </c>
      <c r="H37" s="60">
        <f t="shared" si="4"/>
        <v>0</v>
      </c>
      <c r="I37" s="60">
        <f t="shared" si="4"/>
        <v>438675</v>
      </c>
      <c r="J37" s="60">
        <f t="shared" si="4"/>
        <v>438675</v>
      </c>
      <c r="K37" s="60">
        <f t="shared" si="4"/>
        <v>505899</v>
      </c>
      <c r="L37" s="60">
        <f t="shared" si="4"/>
        <v>1215149</v>
      </c>
      <c r="M37" s="60">
        <f t="shared" si="4"/>
        <v>0</v>
      </c>
      <c r="N37" s="60">
        <f t="shared" si="4"/>
        <v>1721048</v>
      </c>
      <c r="O37" s="60">
        <f t="shared" si="4"/>
        <v>23814941</v>
      </c>
      <c r="P37" s="60">
        <f t="shared" si="4"/>
        <v>775581</v>
      </c>
      <c r="Q37" s="60">
        <f t="shared" si="4"/>
        <v>37959</v>
      </c>
      <c r="R37" s="60">
        <f t="shared" si="4"/>
        <v>24628481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26788204</v>
      </c>
      <c r="X37" s="60">
        <f t="shared" si="4"/>
        <v>78972675</v>
      </c>
      <c r="Y37" s="60">
        <f t="shared" si="4"/>
        <v>-52184471</v>
      </c>
      <c r="Z37" s="140">
        <f t="shared" si="5"/>
        <v>-66.07914826235783</v>
      </c>
      <c r="AA37" s="155">
        <f>AA7+AA22</f>
        <v>105296900</v>
      </c>
    </row>
    <row r="38" spans="1:27" ht="12.75">
      <c r="A38" s="291" t="s">
        <v>207</v>
      </c>
      <c r="B38" s="142"/>
      <c r="C38" s="62">
        <f t="shared" si="4"/>
        <v>115922777</v>
      </c>
      <c r="D38" s="156">
        <f t="shared" si="4"/>
        <v>0</v>
      </c>
      <c r="E38" s="60">
        <f t="shared" si="4"/>
        <v>103043300</v>
      </c>
      <c r="F38" s="60">
        <f t="shared" si="4"/>
        <v>114946300</v>
      </c>
      <c r="G38" s="60">
        <f t="shared" si="4"/>
        <v>0</v>
      </c>
      <c r="H38" s="60">
        <f t="shared" si="4"/>
        <v>0</v>
      </c>
      <c r="I38" s="60">
        <f t="shared" si="4"/>
        <v>2483602</v>
      </c>
      <c r="J38" s="60">
        <f t="shared" si="4"/>
        <v>2483602</v>
      </c>
      <c r="K38" s="60">
        <f t="shared" si="4"/>
        <v>9999865</v>
      </c>
      <c r="L38" s="60">
        <f t="shared" si="4"/>
        <v>285799</v>
      </c>
      <c r="M38" s="60">
        <f t="shared" si="4"/>
        <v>9232111</v>
      </c>
      <c r="N38" s="60">
        <f t="shared" si="4"/>
        <v>19517775</v>
      </c>
      <c r="O38" s="60">
        <f t="shared" si="4"/>
        <v>9022082</v>
      </c>
      <c r="P38" s="60">
        <f t="shared" si="4"/>
        <v>4884524</v>
      </c>
      <c r="Q38" s="60">
        <f t="shared" si="4"/>
        <v>13369592</v>
      </c>
      <c r="R38" s="60">
        <f t="shared" si="4"/>
        <v>27276198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49277575</v>
      </c>
      <c r="X38" s="60">
        <f t="shared" si="4"/>
        <v>86209725</v>
      </c>
      <c r="Y38" s="60">
        <f t="shared" si="4"/>
        <v>-36932150</v>
      </c>
      <c r="Z38" s="140">
        <f t="shared" si="5"/>
        <v>-42.83988842326083</v>
      </c>
      <c r="AA38" s="155">
        <f>AA8+AA23</f>
        <v>114946300</v>
      </c>
    </row>
    <row r="39" spans="1:27" ht="12.75">
      <c r="A39" s="291" t="s">
        <v>208</v>
      </c>
      <c r="B39" s="142"/>
      <c r="C39" s="62">
        <f t="shared" si="4"/>
        <v>52449592</v>
      </c>
      <c r="D39" s="156">
        <f t="shared" si="4"/>
        <v>0</v>
      </c>
      <c r="E39" s="60">
        <f t="shared" si="4"/>
        <v>44122400</v>
      </c>
      <c r="F39" s="60">
        <f t="shared" si="4"/>
        <v>50230400</v>
      </c>
      <c r="G39" s="60">
        <f t="shared" si="4"/>
        <v>0</v>
      </c>
      <c r="H39" s="60">
        <f t="shared" si="4"/>
        <v>0</v>
      </c>
      <c r="I39" s="60">
        <f t="shared" si="4"/>
        <v>5873929</v>
      </c>
      <c r="J39" s="60">
        <f t="shared" si="4"/>
        <v>5873929</v>
      </c>
      <c r="K39" s="60">
        <f t="shared" si="4"/>
        <v>5383322</v>
      </c>
      <c r="L39" s="60">
        <f t="shared" si="4"/>
        <v>3903145</v>
      </c>
      <c r="M39" s="60">
        <f t="shared" si="4"/>
        <v>5323104</v>
      </c>
      <c r="N39" s="60">
        <f t="shared" si="4"/>
        <v>14609571</v>
      </c>
      <c r="O39" s="60">
        <f t="shared" si="4"/>
        <v>2462950</v>
      </c>
      <c r="P39" s="60">
        <f t="shared" si="4"/>
        <v>399510</v>
      </c>
      <c r="Q39" s="60">
        <f t="shared" si="4"/>
        <v>4025108</v>
      </c>
      <c r="R39" s="60">
        <f t="shared" si="4"/>
        <v>6887568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27371068</v>
      </c>
      <c r="X39" s="60">
        <f t="shared" si="4"/>
        <v>37672800</v>
      </c>
      <c r="Y39" s="60">
        <f t="shared" si="4"/>
        <v>-10301732</v>
      </c>
      <c r="Z39" s="140">
        <f t="shared" si="5"/>
        <v>-27.34527829096855</v>
      </c>
      <c r="AA39" s="155">
        <f>AA9+AA24</f>
        <v>50230400</v>
      </c>
    </row>
    <row r="40" spans="1:27" ht="12.75">
      <c r="A40" s="291" t="s">
        <v>209</v>
      </c>
      <c r="B40" s="142"/>
      <c r="C40" s="62">
        <f t="shared" si="4"/>
        <v>86814604</v>
      </c>
      <c r="D40" s="156">
        <f t="shared" si="4"/>
        <v>0</v>
      </c>
      <c r="E40" s="60">
        <f t="shared" si="4"/>
        <v>0</v>
      </c>
      <c r="F40" s="60">
        <f t="shared" si="4"/>
        <v>31548700</v>
      </c>
      <c r="G40" s="60">
        <f t="shared" si="4"/>
        <v>0</v>
      </c>
      <c r="H40" s="60">
        <f t="shared" si="4"/>
        <v>255379</v>
      </c>
      <c r="I40" s="60">
        <f t="shared" si="4"/>
        <v>154996</v>
      </c>
      <c r="J40" s="60">
        <f t="shared" si="4"/>
        <v>410375</v>
      </c>
      <c r="K40" s="60">
        <f t="shared" si="4"/>
        <v>344861</v>
      </c>
      <c r="L40" s="60">
        <f t="shared" si="4"/>
        <v>402425</v>
      </c>
      <c r="M40" s="60">
        <f t="shared" si="4"/>
        <v>2799269</v>
      </c>
      <c r="N40" s="60">
        <f t="shared" si="4"/>
        <v>3546555</v>
      </c>
      <c r="O40" s="60">
        <f t="shared" si="4"/>
        <v>-643178</v>
      </c>
      <c r="P40" s="60">
        <f t="shared" si="4"/>
        <v>-188147</v>
      </c>
      <c r="Q40" s="60">
        <f t="shared" si="4"/>
        <v>2914288</v>
      </c>
      <c r="R40" s="60">
        <f t="shared" si="4"/>
        <v>2082963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6039893</v>
      </c>
      <c r="X40" s="60">
        <f t="shared" si="4"/>
        <v>23661525</v>
      </c>
      <c r="Y40" s="60">
        <f t="shared" si="4"/>
        <v>-17621632</v>
      </c>
      <c r="Z40" s="140">
        <f t="shared" si="5"/>
        <v>-74.47377969086946</v>
      </c>
      <c r="AA40" s="155">
        <f>AA10+AA25</f>
        <v>31548700</v>
      </c>
    </row>
    <row r="41" spans="1:27" ht="12.75">
      <c r="A41" s="292" t="s">
        <v>210</v>
      </c>
      <c r="B41" s="142"/>
      <c r="C41" s="293">
        <f aca="true" t="shared" si="6" ref="C41:Y41">SUM(C36:C40)</f>
        <v>286129832</v>
      </c>
      <c r="D41" s="294">
        <f t="shared" si="6"/>
        <v>0</v>
      </c>
      <c r="E41" s="295">
        <f t="shared" si="6"/>
        <v>373173200</v>
      </c>
      <c r="F41" s="295">
        <f t="shared" si="6"/>
        <v>415715700</v>
      </c>
      <c r="G41" s="295">
        <f t="shared" si="6"/>
        <v>0</v>
      </c>
      <c r="H41" s="295">
        <f t="shared" si="6"/>
        <v>255379</v>
      </c>
      <c r="I41" s="295">
        <f t="shared" si="6"/>
        <v>27717410</v>
      </c>
      <c r="J41" s="295">
        <f t="shared" si="6"/>
        <v>27972789</v>
      </c>
      <c r="K41" s="295">
        <f t="shared" si="6"/>
        <v>26346095</v>
      </c>
      <c r="L41" s="295">
        <f t="shared" si="6"/>
        <v>16253446</v>
      </c>
      <c r="M41" s="295">
        <f t="shared" si="6"/>
        <v>24887469</v>
      </c>
      <c r="N41" s="295">
        <f t="shared" si="6"/>
        <v>67487010</v>
      </c>
      <c r="O41" s="295">
        <f t="shared" si="6"/>
        <v>42492244</v>
      </c>
      <c r="P41" s="295">
        <f t="shared" si="6"/>
        <v>6485160</v>
      </c>
      <c r="Q41" s="295">
        <f t="shared" si="6"/>
        <v>28606932</v>
      </c>
      <c r="R41" s="295">
        <f t="shared" si="6"/>
        <v>77584336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173044135</v>
      </c>
      <c r="X41" s="295">
        <f t="shared" si="6"/>
        <v>311786775</v>
      </c>
      <c r="Y41" s="295">
        <f t="shared" si="6"/>
        <v>-138742640</v>
      </c>
      <c r="Z41" s="296">
        <f t="shared" si="5"/>
        <v>-44.49920622835911</v>
      </c>
      <c r="AA41" s="297">
        <f>SUM(AA36:AA40)</f>
        <v>415715700</v>
      </c>
    </row>
    <row r="42" spans="1:27" ht="12.75">
      <c r="A42" s="298" t="s">
        <v>211</v>
      </c>
      <c r="B42" s="136"/>
      <c r="C42" s="95">
        <f aca="true" t="shared" si="7" ref="C42:Y48">C12+C27</f>
        <v>40065262</v>
      </c>
      <c r="D42" s="129">
        <f t="shared" si="7"/>
        <v>0</v>
      </c>
      <c r="E42" s="54">
        <f t="shared" si="7"/>
        <v>31723900</v>
      </c>
      <c r="F42" s="54">
        <f t="shared" si="7"/>
        <v>44642900</v>
      </c>
      <c r="G42" s="54">
        <f t="shared" si="7"/>
        <v>0</v>
      </c>
      <c r="H42" s="54">
        <f t="shared" si="7"/>
        <v>0</v>
      </c>
      <c r="I42" s="54">
        <f t="shared" si="7"/>
        <v>576326</v>
      </c>
      <c r="J42" s="54">
        <f t="shared" si="7"/>
        <v>576326</v>
      </c>
      <c r="K42" s="54">
        <f t="shared" si="7"/>
        <v>26582</v>
      </c>
      <c r="L42" s="54">
        <f t="shared" si="7"/>
        <v>638650</v>
      </c>
      <c r="M42" s="54">
        <f t="shared" si="7"/>
        <v>775110</v>
      </c>
      <c r="N42" s="54">
        <f t="shared" si="7"/>
        <v>1440342</v>
      </c>
      <c r="O42" s="54">
        <f t="shared" si="7"/>
        <v>7937732</v>
      </c>
      <c r="P42" s="54">
        <f t="shared" si="7"/>
        <v>2530850</v>
      </c>
      <c r="Q42" s="54">
        <f t="shared" si="7"/>
        <v>1121608</v>
      </c>
      <c r="R42" s="54">
        <f t="shared" si="7"/>
        <v>11590190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13606858</v>
      </c>
      <c r="X42" s="54">
        <f t="shared" si="7"/>
        <v>33482175</v>
      </c>
      <c r="Y42" s="54">
        <f t="shared" si="7"/>
        <v>-19875317</v>
      </c>
      <c r="Z42" s="184">
        <f t="shared" si="5"/>
        <v>-59.360889786879135</v>
      </c>
      <c r="AA42" s="130">
        <f aca="true" t="shared" si="8" ref="AA42:AA48">AA12+AA27</f>
        <v>44642900</v>
      </c>
    </row>
    <row r="43" spans="1:27" ht="12.75">
      <c r="A43" s="298" t="s">
        <v>212</v>
      </c>
      <c r="B43" s="136"/>
      <c r="C43" s="303">
        <f t="shared" si="7"/>
        <v>43300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404557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63952771</v>
      </c>
      <c r="D45" s="129">
        <f t="shared" si="7"/>
        <v>0</v>
      </c>
      <c r="E45" s="54">
        <f t="shared" si="7"/>
        <v>52500000</v>
      </c>
      <c r="F45" s="54">
        <f t="shared" si="7"/>
        <v>73776100</v>
      </c>
      <c r="G45" s="54">
        <f t="shared" si="7"/>
        <v>4651340</v>
      </c>
      <c r="H45" s="54">
        <f t="shared" si="7"/>
        <v>5813325</v>
      </c>
      <c r="I45" s="54">
        <f t="shared" si="7"/>
        <v>4228222</v>
      </c>
      <c r="J45" s="54">
        <f t="shared" si="7"/>
        <v>14692887</v>
      </c>
      <c r="K45" s="54">
        <f t="shared" si="7"/>
        <v>4565768</v>
      </c>
      <c r="L45" s="54">
        <f t="shared" si="7"/>
        <v>1354265</v>
      </c>
      <c r="M45" s="54">
        <f t="shared" si="7"/>
        <v>2691174</v>
      </c>
      <c r="N45" s="54">
        <f t="shared" si="7"/>
        <v>8611207</v>
      </c>
      <c r="O45" s="54">
        <f t="shared" si="7"/>
        <v>1162346</v>
      </c>
      <c r="P45" s="54">
        <f t="shared" si="7"/>
        <v>2524467</v>
      </c>
      <c r="Q45" s="54">
        <f t="shared" si="7"/>
        <v>8614676</v>
      </c>
      <c r="R45" s="54">
        <f t="shared" si="7"/>
        <v>12301489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35605583</v>
      </c>
      <c r="X45" s="54">
        <f t="shared" si="7"/>
        <v>55332075</v>
      </c>
      <c r="Y45" s="54">
        <f t="shared" si="7"/>
        <v>-19726492</v>
      </c>
      <c r="Z45" s="184">
        <f t="shared" si="5"/>
        <v>-35.65109748730732</v>
      </c>
      <c r="AA45" s="130">
        <f t="shared" si="8"/>
        <v>73776100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3185123</v>
      </c>
      <c r="D48" s="129">
        <f t="shared" si="7"/>
        <v>0</v>
      </c>
      <c r="E48" s="54">
        <f t="shared" si="7"/>
        <v>22000000</v>
      </c>
      <c r="F48" s="54">
        <f t="shared" si="7"/>
        <v>14389000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498413</v>
      </c>
      <c r="L48" s="54">
        <f t="shared" si="7"/>
        <v>0</v>
      </c>
      <c r="M48" s="54">
        <f t="shared" si="7"/>
        <v>0</v>
      </c>
      <c r="N48" s="54">
        <f t="shared" si="7"/>
        <v>498413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498413</v>
      </c>
      <c r="X48" s="54">
        <f t="shared" si="7"/>
        <v>10791750</v>
      </c>
      <c r="Y48" s="54">
        <f t="shared" si="7"/>
        <v>-10293337</v>
      </c>
      <c r="Z48" s="184">
        <f t="shared" si="5"/>
        <v>-95.38153682210948</v>
      </c>
      <c r="AA48" s="130">
        <f t="shared" si="8"/>
        <v>14389000</v>
      </c>
    </row>
    <row r="49" spans="1:27" ht="12.75">
      <c r="A49" s="308" t="s">
        <v>220</v>
      </c>
      <c r="B49" s="149"/>
      <c r="C49" s="239">
        <f aca="true" t="shared" si="9" ref="C49:Y49">SUM(C41:C48)</f>
        <v>393780845</v>
      </c>
      <c r="D49" s="218">
        <f t="shared" si="9"/>
        <v>0</v>
      </c>
      <c r="E49" s="220">
        <f t="shared" si="9"/>
        <v>479397100</v>
      </c>
      <c r="F49" s="220">
        <f t="shared" si="9"/>
        <v>548523700</v>
      </c>
      <c r="G49" s="220">
        <f t="shared" si="9"/>
        <v>4651340</v>
      </c>
      <c r="H49" s="220">
        <f t="shared" si="9"/>
        <v>6068704</v>
      </c>
      <c r="I49" s="220">
        <f t="shared" si="9"/>
        <v>32521958</v>
      </c>
      <c r="J49" s="220">
        <f t="shared" si="9"/>
        <v>43242002</v>
      </c>
      <c r="K49" s="220">
        <f t="shared" si="9"/>
        <v>31436858</v>
      </c>
      <c r="L49" s="220">
        <f t="shared" si="9"/>
        <v>18246361</v>
      </c>
      <c r="M49" s="220">
        <f t="shared" si="9"/>
        <v>28353753</v>
      </c>
      <c r="N49" s="220">
        <f t="shared" si="9"/>
        <v>78036972</v>
      </c>
      <c r="O49" s="220">
        <f t="shared" si="9"/>
        <v>51592322</v>
      </c>
      <c r="P49" s="220">
        <f t="shared" si="9"/>
        <v>11540477</v>
      </c>
      <c r="Q49" s="220">
        <f t="shared" si="9"/>
        <v>38343216</v>
      </c>
      <c r="R49" s="220">
        <f t="shared" si="9"/>
        <v>101476015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222754989</v>
      </c>
      <c r="X49" s="220">
        <f t="shared" si="9"/>
        <v>411392775</v>
      </c>
      <c r="Y49" s="220">
        <f t="shared" si="9"/>
        <v>-188637786</v>
      </c>
      <c r="Z49" s="221">
        <f t="shared" si="5"/>
        <v>-45.85345136408874</v>
      </c>
      <c r="AA49" s="222">
        <f>SUM(AA41:AA48)</f>
        <v>548523700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142611178</v>
      </c>
      <c r="D51" s="129">
        <f t="shared" si="10"/>
        <v>0</v>
      </c>
      <c r="E51" s="54">
        <f t="shared" si="10"/>
        <v>410802700</v>
      </c>
      <c r="F51" s="54">
        <f t="shared" si="10"/>
        <v>427496000</v>
      </c>
      <c r="G51" s="54">
        <f t="shared" si="10"/>
        <v>27046969</v>
      </c>
      <c r="H51" s="54">
        <f t="shared" si="10"/>
        <v>38441874</v>
      </c>
      <c r="I51" s="54">
        <f t="shared" si="10"/>
        <v>50573293</v>
      </c>
      <c r="J51" s="54">
        <f t="shared" si="10"/>
        <v>116062136</v>
      </c>
      <c r="K51" s="54">
        <f t="shared" si="10"/>
        <v>37566178</v>
      </c>
      <c r="L51" s="54">
        <f t="shared" si="10"/>
        <v>46588760</v>
      </c>
      <c r="M51" s="54">
        <f t="shared" si="10"/>
        <v>40436862</v>
      </c>
      <c r="N51" s="54">
        <f t="shared" si="10"/>
        <v>124591800</v>
      </c>
      <c r="O51" s="54">
        <f t="shared" si="10"/>
        <v>39909369</v>
      </c>
      <c r="P51" s="54">
        <f t="shared" si="10"/>
        <v>42397219</v>
      </c>
      <c r="Q51" s="54">
        <f t="shared" si="10"/>
        <v>21588171</v>
      </c>
      <c r="R51" s="54">
        <f t="shared" si="10"/>
        <v>103894759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344548695</v>
      </c>
      <c r="X51" s="54">
        <f t="shared" si="10"/>
        <v>320622000</v>
      </c>
      <c r="Y51" s="54">
        <f t="shared" si="10"/>
        <v>23926695</v>
      </c>
      <c r="Z51" s="184">
        <f>+IF(X51&lt;&gt;0,+(Y51/X51)*100,0)</f>
        <v>7.462586784437749</v>
      </c>
      <c r="AA51" s="130">
        <f>SUM(AA57:AA61)</f>
        <v>427496000</v>
      </c>
    </row>
    <row r="52" spans="1:27" ht="12.75">
      <c r="A52" s="310" t="s">
        <v>205</v>
      </c>
      <c r="B52" s="142"/>
      <c r="C52" s="62">
        <v>36415464</v>
      </c>
      <c r="D52" s="156"/>
      <c r="E52" s="60">
        <v>97718300</v>
      </c>
      <c r="F52" s="60">
        <v>97081200</v>
      </c>
      <c r="G52" s="60">
        <v>4481209</v>
      </c>
      <c r="H52" s="60">
        <v>11949274</v>
      </c>
      <c r="I52" s="60">
        <v>9820306</v>
      </c>
      <c r="J52" s="60">
        <v>26250789</v>
      </c>
      <c r="K52" s="60">
        <v>7316955</v>
      </c>
      <c r="L52" s="60">
        <v>6776004</v>
      </c>
      <c r="M52" s="60">
        <v>5828814</v>
      </c>
      <c r="N52" s="60">
        <v>19921773</v>
      </c>
      <c r="O52" s="60">
        <v>5648555</v>
      </c>
      <c r="P52" s="60">
        <v>14211554</v>
      </c>
      <c r="Q52" s="60">
        <v>12282814</v>
      </c>
      <c r="R52" s="60">
        <v>32142923</v>
      </c>
      <c r="S52" s="60"/>
      <c r="T52" s="60"/>
      <c r="U52" s="60"/>
      <c r="V52" s="60"/>
      <c r="W52" s="60">
        <v>78315485</v>
      </c>
      <c r="X52" s="60">
        <v>72810900</v>
      </c>
      <c r="Y52" s="60">
        <v>5504585</v>
      </c>
      <c r="Z52" s="140">
        <v>7.56</v>
      </c>
      <c r="AA52" s="155">
        <v>97081200</v>
      </c>
    </row>
    <row r="53" spans="1:27" ht="12.75">
      <c r="A53" s="310" t="s">
        <v>206</v>
      </c>
      <c r="B53" s="142"/>
      <c r="C53" s="62">
        <v>20646761</v>
      </c>
      <c r="D53" s="156"/>
      <c r="E53" s="60">
        <v>85890200</v>
      </c>
      <c r="F53" s="60">
        <v>104512500</v>
      </c>
      <c r="G53" s="60">
        <v>311463</v>
      </c>
      <c r="H53" s="60">
        <v>458024</v>
      </c>
      <c r="I53" s="60">
        <v>7346531</v>
      </c>
      <c r="J53" s="60">
        <v>8116018</v>
      </c>
      <c r="K53" s="60">
        <v>10082293</v>
      </c>
      <c r="L53" s="60">
        <v>7221387</v>
      </c>
      <c r="M53" s="60">
        <v>6211656</v>
      </c>
      <c r="N53" s="60">
        <v>23515336</v>
      </c>
      <c r="O53" s="60">
        <v>10253532</v>
      </c>
      <c r="P53" s="60">
        <v>8620997</v>
      </c>
      <c r="Q53" s="60">
        <v>9568858</v>
      </c>
      <c r="R53" s="60">
        <v>28443387</v>
      </c>
      <c r="S53" s="60"/>
      <c r="T53" s="60"/>
      <c r="U53" s="60"/>
      <c r="V53" s="60"/>
      <c r="W53" s="60">
        <v>60074741</v>
      </c>
      <c r="X53" s="60">
        <v>78384375</v>
      </c>
      <c r="Y53" s="60">
        <v>-18309634</v>
      </c>
      <c r="Z53" s="140">
        <v>-23.36</v>
      </c>
      <c r="AA53" s="155">
        <v>104512500</v>
      </c>
    </row>
    <row r="54" spans="1:27" ht="12.75">
      <c r="A54" s="310" t="s">
        <v>207</v>
      </c>
      <c r="B54" s="142"/>
      <c r="C54" s="62">
        <v>35824783</v>
      </c>
      <c r="D54" s="156"/>
      <c r="E54" s="60">
        <v>72919200</v>
      </c>
      <c r="F54" s="60">
        <v>74834100</v>
      </c>
      <c r="G54" s="60">
        <v>2143410</v>
      </c>
      <c r="H54" s="60">
        <v>5134779</v>
      </c>
      <c r="I54" s="60">
        <v>13894293</v>
      </c>
      <c r="J54" s="60">
        <v>21172482</v>
      </c>
      <c r="K54" s="60">
        <v>7139564</v>
      </c>
      <c r="L54" s="60">
        <v>14822337</v>
      </c>
      <c r="M54" s="60">
        <v>14450802</v>
      </c>
      <c r="N54" s="60">
        <v>36412703</v>
      </c>
      <c r="O54" s="60">
        <v>5468193</v>
      </c>
      <c r="P54" s="60">
        <v>5359840</v>
      </c>
      <c r="Q54" s="60">
        <v>-11550965</v>
      </c>
      <c r="R54" s="60">
        <v>-722932</v>
      </c>
      <c r="S54" s="60"/>
      <c r="T54" s="60"/>
      <c r="U54" s="60"/>
      <c r="V54" s="60"/>
      <c r="W54" s="60">
        <v>56862253</v>
      </c>
      <c r="X54" s="60">
        <v>56125575</v>
      </c>
      <c r="Y54" s="60">
        <v>736678</v>
      </c>
      <c r="Z54" s="140">
        <v>1.31</v>
      </c>
      <c r="AA54" s="155">
        <v>74834100</v>
      </c>
    </row>
    <row r="55" spans="1:27" ht="12.75">
      <c r="A55" s="310" t="s">
        <v>208</v>
      </c>
      <c r="B55" s="142"/>
      <c r="C55" s="62">
        <v>25115032</v>
      </c>
      <c r="D55" s="156"/>
      <c r="E55" s="60">
        <v>40599200</v>
      </c>
      <c r="F55" s="60">
        <v>44113400</v>
      </c>
      <c r="G55" s="60">
        <v>6796588</v>
      </c>
      <c r="H55" s="60">
        <v>8689367</v>
      </c>
      <c r="I55" s="60">
        <v>5551603</v>
      </c>
      <c r="J55" s="60">
        <v>21037558</v>
      </c>
      <c r="K55" s="60">
        <v>4956590</v>
      </c>
      <c r="L55" s="60">
        <v>5719540</v>
      </c>
      <c r="M55" s="60">
        <v>5887321</v>
      </c>
      <c r="N55" s="60">
        <v>16563451</v>
      </c>
      <c r="O55" s="60">
        <v>9687523</v>
      </c>
      <c r="P55" s="60">
        <v>6512253</v>
      </c>
      <c r="Q55" s="60">
        <v>2496145</v>
      </c>
      <c r="R55" s="60">
        <v>18695921</v>
      </c>
      <c r="S55" s="60"/>
      <c r="T55" s="60"/>
      <c r="U55" s="60"/>
      <c r="V55" s="60"/>
      <c r="W55" s="60">
        <v>56296930</v>
      </c>
      <c r="X55" s="60">
        <v>33085050</v>
      </c>
      <c r="Y55" s="60">
        <v>23211880</v>
      </c>
      <c r="Z55" s="140">
        <v>70.16</v>
      </c>
      <c r="AA55" s="155">
        <v>44113400</v>
      </c>
    </row>
    <row r="56" spans="1:27" ht="12.75">
      <c r="A56" s="310" t="s">
        <v>209</v>
      </c>
      <c r="B56" s="142"/>
      <c r="C56" s="62">
        <v>158000</v>
      </c>
      <c r="D56" s="156"/>
      <c r="E56" s="60">
        <v>7349600</v>
      </c>
      <c r="F56" s="60">
        <v>59700</v>
      </c>
      <c r="G56" s="60"/>
      <c r="H56" s="60"/>
      <c r="I56" s="60">
        <v>24022</v>
      </c>
      <c r="J56" s="60">
        <v>24022</v>
      </c>
      <c r="K56" s="60">
        <v>13217</v>
      </c>
      <c r="L56" s="60">
        <v>18421</v>
      </c>
      <c r="M56" s="60">
        <v>19610</v>
      </c>
      <c r="N56" s="60">
        <v>51248</v>
      </c>
      <c r="O56" s="60">
        <v>7160</v>
      </c>
      <c r="P56" s="60">
        <v>11036</v>
      </c>
      <c r="Q56" s="60">
        <v>10597</v>
      </c>
      <c r="R56" s="60">
        <v>28793</v>
      </c>
      <c r="S56" s="60"/>
      <c r="T56" s="60"/>
      <c r="U56" s="60"/>
      <c r="V56" s="60"/>
      <c r="W56" s="60">
        <v>104063</v>
      </c>
      <c r="X56" s="60">
        <v>44775</v>
      </c>
      <c r="Y56" s="60">
        <v>59288</v>
      </c>
      <c r="Z56" s="140">
        <v>132.41</v>
      </c>
      <c r="AA56" s="155">
        <v>59700</v>
      </c>
    </row>
    <row r="57" spans="1:27" ht="12.75">
      <c r="A57" s="138" t="s">
        <v>210</v>
      </c>
      <c r="B57" s="142"/>
      <c r="C57" s="293">
        <f aca="true" t="shared" si="11" ref="C57:Y57">SUM(C52:C56)</f>
        <v>118160040</v>
      </c>
      <c r="D57" s="294">
        <f t="shared" si="11"/>
        <v>0</v>
      </c>
      <c r="E57" s="295">
        <f t="shared" si="11"/>
        <v>304476500</v>
      </c>
      <c r="F57" s="295">
        <f t="shared" si="11"/>
        <v>320600900</v>
      </c>
      <c r="G57" s="295">
        <f t="shared" si="11"/>
        <v>13732670</v>
      </c>
      <c r="H57" s="295">
        <f t="shared" si="11"/>
        <v>26231444</v>
      </c>
      <c r="I57" s="295">
        <f t="shared" si="11"/>
        <v>36636755</v>
      </c>
      <c r="J57" s="295">
        <f t="shared" si="11"/>
        <v>76600869</v>
      </c>
      <c r="K57" s="295">
        <f t="shared" si="11"/>
        <v>29508619</v>
      </c>
      <c r="L57" s="295">
        <f t="shared" si="11"/>
        <v>34557689</v>
      </c>
      <c r="M57" s="295">
        <f t="shared" si="11"/>
        <v>32398203</v>
      </c>
      <c r="N57" s="295">
        <f t="shared" si="11"/>
        <v>96464511</v>
      </c>
      <c r="O57" s="295">
        <f t="shared" si="11"/>
        <v>31064963</v>
      </c>
      <c r="P57" s="295">
        <f t="shared" si="11"/>
        <v>34715680</v>
      </c>
      <c r="Q57" s="295">
        <f t="shared" si="11"/>
        <v>12807449</v>
      </c>
      <c r="R57" s="295">
        <f t="shared" si="11"/>
        <v>78588092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251653472</v>
      </c>
      <c r="X57" s="295">
        <f t="shared" si="11"/>
        <v>240450675</v>
      </c>
      <c r="Y57" s="295">
        <f t="shared" si="11"/>
        <v>11202797</v>
      </c>
      <c r="Z57" s="296">
        <f>+IF(X57&lt;&gt;0,+(Y57/X57)*100,0)</f>
        <v>4.659083198664341</v>
      </c>
      <c r="AA57" s="297">
        <f>SUM(AA52:AA56)</f>
        <v>320600900</v>
      </c>
    </row>
    <row r="58" spans="1:27" ht="12.75">
      <c r="A58" s="311" t="s">
        <v>211</v>
      </c>
      <c r="B58" s="136"/>
      <c r="C58" s="62">
        <v>10634900</v>
      </c>
      <c r="D58" s="156"/>
      <c r="E58" s="60">
        <v>63413000</v>
      </c>
      <c r="F58" s="60">
        <v>62792800</v>
      </c>
      <c r="G58" s="60">
        <v>5582709</v>
      </c>
      <c r="H58" s="60">
        <v>779108</v>
      </c>
      <c r="I58" s="60">
        <v>7791004</v>
      </c>
      <c r="J58" s="60">
        <v>14152821</v>
      </c>
      <c r="K58" s="60">
        <v>4525670</v>
      </c>
      <c r="L58" s="60">
        <v>6909110</v>
      </c>
      <c r="M58" s="60">
        <v>4607104</v>
      </c>
      <c r="N58" s="60">
        <v>16041884</v>
      </c>
      <c r="O58" s="60">
        <v>5413728</v>
      </c>
      <c r="P58" s="60">
        <v>4596686</v>
      </c>
      <c r="Q58" s="60">
        <v>5610797</v>
      </c>
      <c r="R58" s="60">
        <v>15621211</v>
      </c>
      <c r="S58" s="60"/>
      <c r="T58" s="60"/>
      <c r="U58" s="60"/>
      <c r="V58" s="60"/>
      <c r="W58" s="60">
        <v>45815916</v>
      </c>
      <c r="X58" s="60">
        <v>47094600</v>
      </c>
      <c r="Y58" s="60">
        <v>-1278684</v>
      </c>
      <c r="Z58" s="140">
        <v>-2.72</v>
      </c>
      <c r="AA58" s="155">
        <v>62792800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13816238</v>
      </c>
      <c r="D61" s="156"/>
      <c r="E61" s="60">
        <v>42913200</v>
      </c>
      <c r="F61" s="60">
        <v>44102300</v>
      </c>
      <c r="G61" s="60">
        <v>7731590</v>
      </c>
      <c r="H61" s="60">
        <v>11431322</v>
      </c>
      <c r="I61" s="60">
        <v>6145534</v>
      </c>
      <c r="J61" s="60">
        <v>25308446</v>
      </c>
      <c r="K61" s="60">
        <v>3531889</v>
      </c>
      <c r="L61" s="60">
        <v>5121961</v>
      </c>
      <c r="M61" s="60">
        <v>3431555</v>
      </c>
      <c r="N61" s="60">
        <v>12085405</v>
      </c>
      <c r="O61" s="60">
        <v>3430678</v>
      </c>
      <c r="P61" s="60">
        <v>3084853</v>
      </c>
      <c r="Q61" s="60">
        <v>3169925</v>
      </c>
      <c r="R61" s="60">
        <v>9685456</v>
      </c>
      <c r="S61" s="60"/>
      <c r="T61" s="60"/>
      <c r="U61" s="60"/>
      <c r="V61" s="60"/>
      <c r="W61" s="60">
        <v>47079307</v>
      </c>
      <c r="X61" s="60">
        <v>33076725</v>
      </c>
      <c r="Y61" s="60">
        <v>14002582</v>
      </c>
      <c r="Z61" s="140">
        <v>42.33</v>
      </c>
      <c r="AA61" s="155">
        <v>44102300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528000</v>
      </c>
      <c r="F65" s="60"/>
      <c r="G65" s="60">
        <v>24527888</v>
      </c>
      <c r="H65" s="60">
        <v>24319364</v>
      </c>
      <c r="I65" s="60">
        <v>37191545</v>
      </c>
      <c r="J65" s="60">
        <v>86038797</v>
      </c>
      <c r="K65" s="60">
        <v>26292309</v>
      </c>
      <c r="L65" s="60">
        <v>28967978</v>
      </c>
      <c r="M65" s="60">
        <v>20305767</v>
      </c>
      <c r="N65" s="60">
        <v>75566054</v>
      </c>
      <c r="O65" s="60">
        <v>23162915</v>
      </c>
      <c r="P65" s="60">
        <v>20064733</v>
      </c>
      <c r="Q65" s="60">
        <v>4538729</v>
      </c>
      <c r="R65" s="60">
        <v>47766377</v>
      </c>
      <c r="S65" s="60"/>
      <c r="T65" s="60"/>
      <c r="U65" s="60"/>
      <c r="V65" s="60"/>
      <c r="W65" s="60">
        <v>209371228</v>
      </c>
      <c r="X65" s="60"/>
      <c r="Y65" s="60">
        <v>209371228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1157677</v>
      </c>
      <c r="H66" s="275">
        <v>3157110</v>
      </c>
      <c r="I66" s="275">
        <v>4733441</v>
      </c>
      <c r="J66" s="275">
        <v>9048228</v>
      </c>
      <c r="K66" s="275">
        <v>6892100</v>
      </c>
      <c r="L66" s="275">
        <v>6458128</v>
      </c>
      <c r="M66" s="275">
        <v>2589058</v>
      </c>
      <c r="N66" s="275">
        <v>15939286</v>
      </c>
      <c r="O66" s="275">
        <v>5183312</v>
      </c>
      <c r="P66" s="275">
        <v>11286712</v>
      </c>
      <c r="Q66" s="275">
        <v>9258255</v>
      </c>
      <c r="R66" s="275">
        <v>25728279</v>
      </c>
      <c r="S66" s="275"/>
      <c r="T66" s="275"/>
      <c r="U66" s="275"/>
      <c r="V66" s="275"/>
      <c r="W66" s="275">
        <v>50715793</v>
      </c>
      <c r="X66" s="275"/>
      <c r="Y66" s="275">
        <v>50715793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415800</v>
      </c>
      <c r="F67" s="60"/>
      <c r="G67" s="60">
        <v>729554</v>
      </c>
      <c r="H67" s="60">
        <v>5797452</v>
      </c>
      <c r="I67" s="60">
        <v>6509959</v>
      </c>
      <c r="J67" s="60">
        <v>13036965</v>
      </c>
      <c r="K67" s="60">
        <v>1482187</v>
      </c>
      <c r="L67" s="60">
        <v>9020426</v>
      </c>
      <c r="M67" s="60">
        <v>13816431</v>
      </c>
      <c r="N67" s="60">
        <v>24319044</v>
      </c>
      <c r="O67" s="60">
        <v>9169294</v>
      </c>
      <c r="P67" s="60">
        <v>8810104</v>
      </c>
      <c r="Q67" s="60">
        <v>7624257</v>
      </c>
      <c r="R67" s="60">
        <v>25603655</v>
      </c>
      <c r="S67" s="60"/>
      <c r="T67" s="60"/>
      <c r="U67" s="60"/>
      <c r="V67" s="60"/>
      <c r="W67" s="60">
        <v>62959664</v>
      </c>
      <c r="X67" s="60"/>
      <c r="Y67" s="60">
        <v>62959664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631843</v>
      </c>
      <c r="H68" s="60">
        <v>5167943</v>
      </c>
      <c r="I68" s="60">
        <v>2138347</v>
      </c>
      <c r="J68" s="60">
        <v>7938133</v>
      </c>
      <c r="K68" s="60">
        <v>2899582</v>
      </c>
      <c r="L68" s="60">
        <v>2142226</v>
      </c>
      <c r="M68" s="60">
        <v>3725607</v>
      </c>
      <c r="N68" s="60">
        <v>8767415</v>
      </c>
      <c r="O68" s="60">
        <v>2393848</v>
      </c>
      <c r="P68" s="60">
        <v>2235671</v>
      </c>
      <c r="Q68" s="60">
        <v>166930</v>
      </c>
      <c r="R68" s="60">
        <v>4796449</v>
      </c>
      <c r="S68" s="60"/>
      <c r="T68" s="60"/>
      <c r="U68" s="60"/>
      <c r="V68" s="60"/>
      <c r="W68" s="60">
        <v>21501997</v>
      </c>
      <c r="X68" s="60"/>
      <c r="Y68" s="60">
        <v>21501997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943800</v>
      </c>
      <c r="F69" s="220">
        <f t="shared" si="12"/>
        <v>0</v>
      </c>
      <c r="G69" s="220">
        <f t="shared" si="12"/>
        <v>27046962</v>
      </c>
      <c r="H69" s="220">
        <f t="shared" si="12"/>
        <v>38441869</v>
      </c>
      <c r="I69" s="220">
        <f t="shared" si="12"/>
        <v>50573292</v>
      </c>
      <c r="J69" s="220">
        <f t="shared" si="12"/>
        <v>116062123</v>
      </c>
      <c r="K69" s="220">
        <f t="shared" si="12"/>
        <v>37566178</v>
      </c>
      <c r="L69" s="220">
        <f t="shared" si="12"/>
        <v>46588758</v>
      </c>
      <c r="M69" s="220">
        <f t="shared" si="12"/>
        <v>40436863</v>
      </c>
      <c r="N69" s="220">
        <f t="shared" si="12"/>
        <v>124591799</v>
      </c>
      <c r="O69" s="220">
        <f t="shared" si="12"/>
        <v>39909369</v>
      </c>
      <c r="P69" s="220">
        <f t="shared" si="12"/>
        <v>42397220</v>
      </c>
      <c r="Q69" s="220">
        <f t="shared" si="12"/>
        <v>21588171</v>
      </c>
      <c r="R69" s="220">
        <f t="shared" si="12"/>
        <v>103894760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344548682</v>
      </c>
      <c r="X69" s="220">
        <f t="shared" si="12"/>
        <v>0</v>
      </c>
      <c r="Y69" s="220">
        <f t="shared" si="12"/>
        <v>344548682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241900912</v>
      </c>
      <c r="D5" s="357">
        <f t="shared" si="0"/>
        <v>0</v>
      </c>
      <c r="E5" s="356">
        <f t="shared" si="0"/>
        <v>268173200</v>
      </c>
      <c r="F5" s="358">
        <f t="shared" si="0"/>
        <v>338826900</v>
      </c>
      <c r="G5" s="358">
        <f t="shared" si="0"/>
        <v>0</v>
      </c>
      <c r="H5" s="356">
        <f t="shared" si="0"/>
        <v>0</v>
      </c>
      <c r="I5" s="356">
        <f t="shared" si="0"/>
        <v>5018997</v>
      </c>
      <c r="J5" s="358">
        <f t="shared" si="0"/>
        <v>5018997</v>
      </c>
      <c r="K5" s="358">
        <f t="shared" si="0"/>
        <v>16078813</v>
      </c>
      <c r="L5" s="356">
        <f t="shared" si="0"/>
        <v>5380107</v>
      </c>
      <c r="M5" s="356">
        <f t="shared" si="0"/>
        <v>14551582</v>
      </c>
      <c r="N5" s="358">
        <f t="shared" si="0"/>
        <v>36010502</v>
      </c>
      <c r="O5" s="358">
        <f t="shared" si="0"/>
        <v>10065057</v>
      </c>
      <c r="P5" s="356">
        <f t="shared" si="0"/>
        <v>3102539</v>
      </c>
      <c r="Q5" s="356">
        <f t="shared" si="0"/>
        <v>12930270</v>
      </c>
      <c r="R5" s="358">
        <f t="shared" si="0"/>
        <v>26097866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67127365</v>
      </c>
      <c r="X5" s="356">
        <f t="shared" si="0"/>
        <v>254120175</v>
      </c>
      <c r="Y5" s="358">
        <f t="shared" si="0"/>
        <v>-186992810</v>
      </c>
      <c r="Z5" s="359">
        <f>+IF(X5&lt;&gt;0,+(Y5/X5)*100,0)</f>
        <v>-73.5844015533202</v>
      </c>
      <c r="AA5" s="360">
        <f>+AA6+AA8+AA11+AA13+AA15</f>
        <v>338826900</v>
      </c>
    </row>
    <row r="6" spans="1:27" ht="12.75">
      <c r="A6" s="361" t="s">
        <v>205</v>
      </c>
      <c r="B6" s="142"/>
      <c r="C6" s="60">
        <f>+C7</f>
        <v>8048294</v>
      </c>
      <c r="D6" s="340">
        <f aca="true" t="shared" si="1" ref="D6:AA6">+D7</f>
        <v>0</v>
      </c>
      <c r="E6" s="60">
        <f t="shared" si="1"/>
        <v>97107500</v>
      </c>
      <c r="F6" s="59">
        <f t="shared" si="1"/>
        <v>113693400</v>
      </c>
      <c r="G6" s="59">
        <f t="shared" si="1"/>
        <v>0</v>
      </c>
      <c r="H6" s="60">
        <f t="shared" si="1"/>
        <v>0</v>
      </c>
      <c r="I6" s="60">
        <f t="shared" si="1"/>
        <v>662345</v>
      </c>
      <c r="J6" s="59">
        <f t="shared" si="1"/>
        <v>662345</v>
      </c>
      <c r="K6" s="59">
        <f t="shared" si="1"/>
        <v>1173098</v>
      </c>
      <c r="L6" s="60">
        <f t="shared" si="1"/>
        <v>2046165</v>
      </c>
      <c r="M6" s="60">
        <f t="shared" si="1"/>
        <v>1139537</v>
      </c>
      <c r="N6" s="59">
        <f t="shared" si="1"/>
        <v>4358800</v>
      </c>
      <c r="O6" s="59">
        <f t="shared" si="1"/>
        <v>5260465</v>
      </c>
      <c r="P6" s="60">
        <f t="shared" si="1"/>
        <v>282632</v>
      </c>
      <c r="Q6" s="60">
        <f t="shared" si="1"/>
        <v>1697736</v>
      </c>
      <c r="R6" s="59">
        <f t="shared" si="1"/>
        <v>7240833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12261978</v>
      </c>
      <c r="X6" s="60">
        <f t="shared" si="1"/>
        <v>85270050</v>
      </c>
      <c r="Y6" s="59">
        <f t="shared" si="1"/>
        <v>-73008072</v>
      </c>
      <c r="Z6" s="61">
        <f>+IF(X6&lt;&gt;0,+(Y6/X6)*100,0)</f>
        <v>-85.61983017483864</v>
      </c>
      <c r="AA6" s="62">
        <f t="shared" si="1"/>
        <v>113693400</v>
      </c>
    </row>
    <row r="7" spans="1:27" ht="12.75">
      <c r="A7" s="291" t="s">
        <v>229</v>
      </c>
      <c r="B7" s="142"/>
      <c r="C7" s="60">
        <v>8048294</v>
      </c>
      <c r="D7" s="340"/>
      <c r="E7" s="60">
        <v>97107500</v>
      </c>
      <c r="F7" s="59">
        <v>113693400</v>
      </c>
      <c r="G7" s="59"/>
      <c r="H7" s="60"/>
      <c r="I7" s="60">
        <v>662345</v>
      </c>
      <c r="J7" s="59">
        <v>662345</v>
      </c>
      <c r="K7" s="59">
        <v>1173098</v>
      </c>
      <c r="L7" s="60">
        <v>2046165</v>
      </c>
      <c r="M7" s="60">
        <v>1139537</v>
      </c>
      <c r="N7" s="59">
        <v>4358800</v>
      </c>
      <c r="O7" s="59">
        <v>5260465</v>
      </c>
      <c r="P7" s="60">
        <v>282632</v>
      </c>
      <c r="Q7" s="60">
        <v>1697736</v>
      </c>
      <c r="R7" s="59">
        <v>7240833</v>
      </c>
      <c r="S7" s="59"/>
      <c r="T7" s="60"/>
      <c r="U7" s="60"/>
      <c r="V7" s="59"/>
      <c r="W7" s="59">
        <v>12261978</v>
      </c>
      <c r="X7" s="60">
        <v>85270050</v>
      </c>
      <c r="Y7" s="59">
        <v>-73008072</v>
      </c>
      <c r="Z7" s="61">
        <v>-85.62</v>
      </c>
      <c r="AA7" s="62">
        <v>113693400</v>
      </c>
    </row>
    <row r="8" spans="1:27" ht="12.75">
      <c r="A8" s="361" t="s">
        <v>206</v>
      </c>
      <c r="B8" s="142"/>
      <c r="C8" s="60">
        <f aca="true" t="shared" si="2" ref="C8:Y8">SUM(C9:C10)</f>
        <v>7903049</v>
      </c>
      <c r="D8" s="340">
        <f t="shared" si="2"/>
        <v>0</v>
      </c>
      <c r="E8" s="60">
        <f t="shared" si="2"/>
        <v>28900000</v>
      </c>
      <c r="F8" s="59">
        <f t="shared" si="2"/>
        <v>33408100</v>
      </c>
      <c r="G8" s="59">
        <f t="shared" si="2"/>
        <v>0</v>
      </c>
      <c r="H8" s="60">
        <f t="shared" si="2"/>
        <v>0</v>
      </c>
      <c r="I8" s="60">
        <f t="shared" si="2"/>
        <v>135100</v>
      </c>
      <c r="J8" s="59">
        <f t="shared" si="2"/>
        <v>135100</v>
      </c>
      <c r="K8" s="59">
        <f t="shared" si="2"/>
        <v>505899</v>
      </c>
      <c r="L8" s="60">
        <f t="shared" si="2"/>
        <v>531899</v>
      </c>
      <c r="M8" s="60">
        <f t="shared" si="2"/>
        <v>0</v>
      </c>
      <c r="N8" s="59">
        <f t="shared" si="2"/>
        <v>1037798</v>
      </c>
      <c r="O8" s="59">
        <f t="shared" si="2"/>
        <v>394567</v>
      </c>
      <c r="P8" s="60">
        <f t="shared" si="2"/>
        <v>172118</v>
      </c>
      <c r="Q8" s="60">
        <f t="shared" si="2"/>
        <v>37959</v>
      </c>
      <c r="R8" s="59">
        <f t="shared" si="2"/>
        <v>604644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1777542</v>
      </c>
      <c r="X8" s="60">
        <f t="shared" si="2"/>
        <v>25056075</v>
      </c>
      <c r="Y8" s="59">
        <f t="shared" si="2"/>
        <v>-23278533</v>
      </c>
      <c r="Z8" s="61">
        <f>+IF(X8&lt;&gt;0,+(Y8/X8)*100,0)</f>
        <v>-92.90574441527653</v>
      </c>
      <c r="AA8" s="62">
        <f>SUM(AA9:AA10)</f>
        <v>33408100</v>
      </c>
    </row>
    <row r="9" spans="1:27" ht="12.75">
      <c r="A9" s="291" t="s">
        <v>230</v>
      </c>
      <c r="B9" s="142"/>
      <c r="C9" s="60">
        <v>6557836</v>
      </c>
      <c r="D9" s="340"/>
      <c r="E9" s="60">
        <v>17900000</v>
      </c>
      <c r="F9" s="59">
        <v>20908100</v>
      </c>
      <c r="G9" s="59"/>
      <c r="H9" s="60"/>
      <c r="I9" s="60">
        <v>135100</v>
      </c>
      <c r="J9" s="59">
        <v>135100</v>
      </c>
      <c r="K9" s="59">
        <v>95000</v>
      </c>
      <c r="L9" s="60"/>
      <c r="M9" s="60"/>
      <c r="N9" s="59">
        <v>95000</v>
      </c>
      <c r="O9" s="59">
        <v>20567</v>
      </c>
      <c r="P9" s="60">
        <v>172118</v>
      </c>
      <c r="Q9" s="60">
        <v>37959</v>
      </c>
      <c r="R9" s="59">
        <v>230644</v>
      </c>
      <c r="S9" s="59"/>
      <c r="T9" s="60"/>
      <c r="U9" s="60"/>
      <c r="V9" s="59"/>
      <c r="W9" s="59">
        <v>460744</v>
      </c>
      <c r="X9" s="60">
        <v>15681075</v>
      </c>
      <c r="Y9" s="59">
        <v>-15220331</v>
      </c>
      <c r="Z9" s="61">
        <v>-97.06</v>
      </c>
      <c r="AA9" s="62">
        <v>20908100</v>
      </c>
    </row>
    <row r="10" spans="1:27" ht="12.75">
      <c r="A10" s="291" t="s">
        <v>231</v>
      </c>
      <c r="B10" s="142"/>
      <c r="C10" s="60">
        <v>1345213</v>
      </c>
      <c r="D10" s="340"/>
      <c r="E10" s="60">
        <v>11000000</v>
      </c>
      <c r="F10" s="59">
        <v>12500000</v>
      </c>
      <c r="G10" s="59"/>
      <c r="H10" s="60"/>
      <c r="I10" s="60"/>
      <c r="J10" s="59"/>
      <c r="K10" s="59">
        <v>410899</v>
      </c>
      <c r="L10" s="60">
        <v>531899</v>
      </c>
      <c r="M10" s="60"/>
      <c r="N10" s="59">
        <v>942798</v>
      </c>
      <c r="O10" s="59">
        <v>374000</v>
      </c>
      <c r="P10" s="60"/>
      <c r="Q10" s="60"/>
      <c r="R10" s="59">
        <v>374000</v>
      </c>
      <c r="S10" s="59"/>
      <c r="T10" s="60"/>
      <c r="U10" s="60"/>
      <c r="V10" s="59"/>
      <c r="W10" s="59">
        <v>1316798</v>
      </c>
      <c r="X10" s="60">
        <v>9375000</v>
      </c>
      <c r="Y10" s="59">
        <v>-8058202</v>
      </c>
      <c r="Z10" s="61">
        <v>-85.95</v>
      </c>
      <c r="AA10" s="62">
        <v>12500000</v>
      </c>
    </row>
    <row r="11" spans="1:27" ht="12.75">
      <c r="A11" s="361" t="s">
        <v>207</v>
      </c>
      <c r="B11" s="142"/>
      <c r="C11" s="362">
        <f>+C12</f>
        <v>86608499</v>
      </c>
      <c r="D11" s="363">
        <f aca="true" t="shared" si="3" ref="D11:AA11">+D12</f>
        <v>0</v>
      </c>
      <c r="E11" s="362">
        <f t="shared" si="3"/>
        <v>98043300</v>
      </c>
      <c r="F11" s="364">
        <f t="shared" si="3"/>
        <v>109946300</v>
      </c>
      <c r="G11" s="364">
        <f t="shared" si="3"/>
        <v>0</v>
      </c>
      <c r="H11" s="362">
        <f t="shared" si="3"/>
        <v>0</v>
      </c>
      <c r="I11" s="362">
        <f t="shared" si="3"/>
        <v>2483602</v>
      </c>
      <c r="J11" s="364">
        <f t="shared" si="3"/>
        <v>2483602</v>
      </c>
      <c r="K11" s="364">
        <f t="shared" si="3"/>
        <v>9999865</v>
      </c>
      <c r="L11" s="362">
        <f t="shared" si="3"/>
        <v>31700</v>
      </c>
      <c r="M11" s="362">
        <f t="shared" si="3"/>
        <v>7586603</v>
      </c>
      <c r="N11" s="364">
        <f t="shared" si="3"/>
        <v>17618168</v>
      </c>
      <c r="O11" s="364">
        <f t="shared" si="3"/>
        <v>4212016</v>
      </c>
      <c r="P11" s="362">
        <f t="shared" si="3"/>
        <v>2680033</v>
      </c>
      <c r="Q11" s="362">
        <f t="shared" si="3"/>
        <v>4760765</v>
      </c>
      <c r="R11" s="364">
        <f t="shared" si="3"/>
        <v>11652814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31754584</v>
      </c>
      <c r="X11" s="362">
        <f t="shared" si="3"/>
        <v>82459725</v>
      </c>
      <c r="Y11" s="364">
        <f t="shared" si="3"/>
        <v>-50705141</v>
      </c>
      <c r="Z11" s="365">
        <f>+IF(X11&lt;&gt;0,+(Y11/X11)*100,0)</f>
        <v>-61.4907956581228</v>
      </c>
      <c r="AA11" s="366">
        <f t="shared" si="3"/>
        <v>109946300</v>
      </c>
    </row>
    <row r="12" spans="1:27" ht="12.75">
      <c r="A12" s="291" t="s">
        <v>232</v>
      </c>
      <c r="B12" s="136"/>
      <c r="C12" s="60">
        <v>86608499</v>
      </c>
      <c r="D12" s="340"/>
      <c r="E12" s="60">
        <v>98043300</v>
      </c>
      <c r="F12" s="59">
        <v>109946300</v>
      </c>
      <c r="G12" s="59"/>
      <c r="H12" s="60"/>
      <c r="I12" s="60">
        <v>2483602</v>
      </c>
      <c r="J12" s="59">
        <v>2483602</v>
      </c>
      <c r="K12" s="59">
        <v>9999865</v>
      </c>
      <c r="L12" s="60">
        <v>31700</v>
      </c>
      <c r="M12" s="60">
        <v>7586603</v>
      </c>
      <c r="N12" s="59">
        <v>17618168</v>
      </c>
      <c r="O12" s="59">
        <v>4212016</v>
      </c>
      <c r="P12" s="60">
        <v>2680033</v>
      </c>
      <c r="Q12" s="60">
        <v>4760765</v>
      </c>
      <c r="R12" s="59">
        <v>11652814</v>
      </c>
      <c r="S12" s="59"/>
      <c r="T12" s="60"/>
      <c r="U12" s="60"/>
      <c r="V12" s="59"/>
      <c r="W12" s="59">
        <v>31754584</v>
      </c>
      <c r="X12" s="60">
        <v>82459725</v>
      </c>
      <c r="Y12" s="59">
        <v>-50705141</v>
      </c>
      <c r="Z12" s="61">
        <v>-61.49</v>
      </c>
      <c r="AA12" s="62">
        <v>109946300</v>
      </c>
    </row>
    <row r="13" spans="1:27" ht="12.75">
      <c r="A13" s="361" t="s">
        <v>208</v>
      </c>
      <c r="B13" s="136"/>
      <c r="C13" s="275">
        <f>+C14</f>
        <v>52526466</v>
      </c>
      <c r="D13" s="341">
        <f aca="true" t="shared" si="4" ref="D13:AA13">+D14</f>
        <v>0</v>
      </c>
      <c r="E13" s="275">
        <f t="shared" si="4"/>
        <v>44122400</v>
      </c>
      <c r="F13" s="342">
        <f t="shared" si="4"/>
        <v>50230400</v>
      </c>
      <c r="G13" s="342">
        <f t="shared" si="4"/>
        <v>0</v>
      </c>
      <c r="H13" s="275">
        <f t="shared" si="4"/>
        <v>0</v>
      </c>
      <c r="I13" s="275">
        <f t="shared" si="4"/>
        <v>1582954</v>
      </c>
      <c r="J13" s="342">
        <f t="shared" si="4"/>
        <v>1582954</v>
      </c>
      <c r="K13" s="342">
        <f t="shared" si="4"/>
        <v>4055090</v>
      </c>
      <c r="L13" s="275">
        <f t="shared" si="4"/>
        <v>2505564</v>
      </c>
      <c r="M13" s="275">
        <f t="shared" si="4"/>
        <v>3291745</v>
      </c>
      <c r="N13" s="342">
        <f t="shared" si="4"/>
        <v>9852399</v>
      </c>
      <c r="O13" s="342">
        <f t="shared" si="4"/>
        <v>753523</v>
      </c>
      <c r="P13" s="275">
        <f t="shared" si="4"/>
        <v>147756</v>
      </c>
      <c r="Q13" s="275">
        <f t="shared" si="4"/>
        <v>5327670</v>
      </c>
      <c r="R13" s="342">
        <f t="shared" si="4"/>
        <v>6228949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17664302</v>
      </c>
      <c r="X13" s="275">
        <f t="shared" si="4"/>
        <v>37672800</v>
      </c>
      <c r="Y13" s="342">
        <f t="shared" si="4"/>
        <v>-20008498</v>
      </c>
      <c r="Z13" s="335">
        <f>+IF(X13&lt;&gt;0,+(Y13/X13)*100,0)</f>
        <v>-53.111257989849435</v>
      </c>
      <c r="AA13" s="273">
        <f t="shared" si="4"/>
        <v>50230400</v>
      </c>
    </row>
    <row r="14" spans="1:27" ht="12.75">
      <c r="A14" s="291" t="s">
        <v>233</v>
      </c>
      <c r="B14" s="136"/>
      <c r="C14" s="60">
        <v>52526466</v>
      </c>
      <c r="D14" s="340"/>
      <c r="E14" s="60">
        <v>44122400</v>
      </c>
      <c r="F14" s="59">
        <v>50230400</v>
      </c>
      <c r="G14" s="59"/>
      <c r="H14" s="60"/>
      <c r="I14" s="60">
        <v>1582954</v>
      </c>
      <c r="J14" s="59">
        <v>1582954</v>
      </c>
      <c r="K14" s="59">
        <v>4055090</v>
      </c>
      <c r="L14" s="60">
        <v>2505564</v>
      </c>
      <c r="M14" s="60">
        <v>3291745</v>
      </c>
      <c r="N14" s="59">
        <v>9852399</v>
      </c>
      <c r="O14" s="59">
        <v>753523</v>
      </c>
      <c r="P14" s="60">
        <v>147756</v>
      </c>
      <c r="Q14" s="60">
        <v>5327670</v>
      </c>
      <c r="R14" s="59">
        <v>6228949</v>
      </c>
      <c r="S14" s="59"/>
      <c r="T14" s="60"/>
      <c r="U14" s="60"/>
      <c r="V14" s="59"/>
      <c r="W14" s="59">
        <v>17664302</v>
      </c>
      <c r="X14" s="60">
        <v>37672800</v>
      </c>
      <c r="Y14" s="59">
        <v>-20008498</v>
      </c>
      <c r="Z14" s="61">
        <v>-53.11</v>
      </c>
      <c r="AA14" s="62">
        <v>50230400</v>
      </c>
    </row>
    <row r="15" spans="1:27" ht="12.75">
      <c r="A15" s="361" t="s">
        <v>209</v>
      </c>
      <c r="B15" s="136"/>
      <c r="C15" s="60">
        <f aca="true" t="shared" si="5" ref="C15:Y15">SUM(C16:C20)</f>
        <v>86814604</v>
      </c>
      <c r="D15" s="340">
        <f t="shared" si="5"/>
        <v>0</v>
      </c>
      <c r="E15" s="60">
        <f t="shared" si="5"/>
        <v>0</v>
      </c>
      <c r="F15" s="59">
        <f t="shared" si="5"/>
        <v>31548700</v>
      </c>
      <c r="G15" s="59">
        <f t="shared" si="5"/>
        <v>0</v>
      </c>
      <c r="H15" s="60">
        <f t="shared" si="5"/>
        <v>0</v>
      </c>
      <c r="I15" s="60">
        <f t="shared" si="5"/>
        <v>154996</v>
      </c>
      <c r="J15" s="59">
        <f t="shared" si="5"/>
        <v>154996</v>
      </c>
      <c r="K15" s="59">
        <f t="shared" si="5"/>
        <v>344861</v>
      </c>
      <c r="L15" s="60">
        <f t="shared" si="5"/>
        <v>264779</v>
      </c>
      <c r="M15" s="60">
        <f t="shared" si="5"/>
        <v>2533697</v>
      </c>
      <c r="N15" s="59">
        <f t="shared" si="5"/>
        <v>3143337</v>
      </c>
      <c r="O15" s="59">
        <f t="shared" si="5"/>
        <v>-555514</v>
      </c>
      <c r="P15" s="60">
        <f t="shared" si="5"/>
        <v>-180000</v>
      </c>
      <c r="Q15" s="60">
        <f t="shared" si="5"/>
        <v>1106140</v>
      </c>
      <c r="R15" s="59">
        <f t="shared" si="5"/>
        <v>370626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3668959</v>
      </c>
      <c r="X15" s="60">
        <f t="shared" si="5"/>
        <v>23661525</v>
      </c>
      <c r="Y15" s="59">
        <f t="shared" si="5"/>
        <v>-19992566</v>
      </c>
      <c r="Z15" s="61">
        <f>+IF(X15&lt;&gt;0,+(Y15/X15)*100,0)</f>
        <v>-84.49398760223612</v>
      </c>
      <c r="AA15" s="62">
        <f>SUM(AA16:AA20)</f>
        <v>31548700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>
        <v>10201000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7650750</v>
      </c>
      <c r="Y17" s="59">
        <v>-7650750</v>
      </c>
      <c r="Z17" s="61">
        <v>-100</v>
      </c>
      <c r="AA17" s="62">
        <v>10201000</v>
      </c>
    </row>
    <row r="18" spans="1:27" ht="12.75">
      <c r="A18" s="291" t="s">
        <v>82</v>
      </c>
      <c r="B18" s="136"/>
      <c r="C18" s="60">
        <v>86814604</v>
      </c>
      <c r="D18" s="340"/>
      <c r="E18" s="60"/>
      <c r="F18" s="59">
        <v>21347700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16010775</v>
      </c>
      <c r="Y18" s="59">
        <v>-16010775</v>
      </c>
      <c r="Z18" s="61">
        <v>-100</v>
      </c>
      <c r="AA18" s="62">
        <v>21347700</v>
      </c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>
        <v>154996</v>
      </c>
      <c r="J20" s="59">
        <v>154996</v>
      </c>
      <c r="K20" s="59">
        <v>344861</v>
      </c>
      <c r="L20" s="60">
        <v>264779</v>
      </c>
      <c r="M20" s="60">
        <v>2533697</v>
      </c>
      <c r="N20" s="59">
        <v>3143337</v>
      </c>
      <c r="O20" s="59">
        <v>-555514</v>
      </c>
      <c r="P20" s="60">
        <v>-180000</v>
      </c>
      <c r="Q20" s="60">
        <v>1106140</v>
      </c>
      <c r="R20" s="59">
        <v>370626</v>
      </c>
      <c r="S20" s="59"/>
      <c r="T20" s="60"/>
      <c r="U20" s="60"/>
      <c r="V20" s="59"/>
      <c r="W20" s="59">
        <v>3668959</v>
      </c>
      <c r="X20" s="60"/>
      <c r="Y20" s="59">
        <v>3668959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39338105</v>
      </c>
      <c r="D22" s="344">
        <f t="shared" si="6"/>
        <v>0</v>
      </c>
      <c r="E22" s="343">
        <f t="shared" si="6"/>
        <v>29723900</v>
      </c>
      <c r="F22" s="345">
        <f t="shared" si="6"/>
        <v>41158600</v>
      </c>
      <c r="G22" s="345">
        <f t="shared" si="6"/>
        <v>0</v>
      </c>
      <c r="H22" s="343">
        <f t="shared" si="6"/>
        <v>0</v>
      </c>
      <c r="I22" s="343">
        <f t="shared" si="6"/>
        <v>576326</v>
      </c>
      <c r="J22" s="345">
        <f t="shared" si="6"/>
        <v>576326</v>
      </c>
      <c r="K22" s="345">
        <f t="shared" si="6"/>
        <v>16003</v>
      </c>
      <c r="L22" s="343">
        <f t="shared" si="6"/>
        <v>61025</v>
      </c>
      <c r="M22" s="343">
        <f t="shared" si="6"/>
        <v>775110</v>
      </c>
      <c r="N22" s="345">
        <f t="shared" si="6"/>
        <v>852138</v>
      </c>
      <c r="O22" s="345">
        <f t="shared" si="6"/>
        <v>2561267</v>
      </c>
      <c r="P22" s="343">
        <f t="shared" si="6"/>
        <v>1084866</v>
      </c>
      <c r="Q22" s="343">
        <f t="shared" si="6"/>
        <v>-991660</v>
      </c>
      <c r="R22" s="345">
        <f t="shared" si="6"/>
        <v>2654473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4082937</v>
      </c>
      <c r="X22" s="343">
        <f t="shared" si="6"/>
        <v>30868950</v>
      </c>
      <c r="Y22" s="345">
        <f t="shared" si="6"/>
        <v>-26786013</v>
      </c>
      <c r="Z22" s="336">
        <f>+IF(X22&lt;&gt;0,+(Y22/X22)*100,0)</f>
        <v>-86.77332076406876</v>
      </c>
      <c r="AA22" s="350">
        <f>SUM(AA23:AA32)</f>
        <v>41158600</v>
      </c>
    </row>
    <row r="23" spans="1:27" ht="12.75">
      <c r="A23" s="361" t="s">
        <v>237</v>
      </c>
      <c r="B23" s="142"/>
      <c r="C23" s="60">
        <v>394304</v>
      </c>
      <c r="D23" s="340"/>
      <c r="E23" s="60">
        <v>3000000</v>
      </c>
      <c r="F23" s="59">
        <v>3685500</v>
      </c>
      <c r="G23" s="59"/>
      <c r="H23" s="60"/>
      <c r="I23" s="60"/>
      <c r="J23" s="59"/>
      <c r="K23" s="59"/>
      <c r="L23" s="60">
        <v>30564</v>
      </c>
      <c r="M23" s="60">
        <v>341830</v>
      </c>
      <c r="N23" s="59">
        <v>372394</v>
      </c>
      <c r="O23" s="59">
        <v>117366</v>
      </c>
      <c r="P23" s="60">
        <v>609360</v>
      </c>
      <c r="Q23" s="60">
        <v>365498</v>
      </c>
      <c r="R23" s="59">
        <v>1092224</v>
      </c>
      <c r="S23" s="59"/>
      <c r="T23" s="60"/>
      <c r="U23" s="60"/>
      <c r="V23" s="59"/>
      <c r="W23" s="59">
        <v>1464618</v>
      </c>
      <c r="X23" s="60">
        <v>2764125</v>
      </c>
      <c r="Y23" s="59">
        <v>-1299507</v>
      </c>
      <c r="Z23" s="61">
        <v>-47.01</v>
      </c>
      <c r="AA23" s="62">
        <v>3685500</v>
      </c>
    </row>
    <row r="24" spans="1:27" ht="12.75">
      <c r="A24" s="361" t="s">
        <v>238</v>
      </c>
      <c r="B24" s="142"/>
      <c r="C24" s="60">
        <v>10661715</v>
      </c>
      <c r="D24" s="340"/>
      <c r="E24" s="60">
        <v>22723900</v>
      </c>
      <c r="F24" s="59">
        <v>29967100</v>
      </c>
      <c r="G24" s="59"/>
      <c r="H24" s="60"/>
      <c r="I24" s="60">
        <v>-173066</v>
      </c>
      <c r="J24" s="59">
        <v>-173066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-173066</v>
      </c>
      <c r="X24" s="60">
        <v>22475325</v>
      </c>
      <c r="Y24" s="59">
        <v>-22648391</v>
      </c>
      <c r="Z24" s="61">
        <v>-100.77</v>
      </c>
      <c r="AA24" s="62">
        <v>29967100</v>
      </c>
    </row>
    <row r="25" spans="1:27" ht="12.75">
      <c r="A25" s="361" t="s">
        <v>239</v>
      </c>
      <c r="B25" s="142"/>
      <c r="C25" s="60">
        <v>5624957</v>
      </c>
      <c r="D25" s="340"/>
      <c r="E25" s="60">
        <v>4000000</v>
      </c>
      <c r="F25" s="59">
        <v>5779300</v>
      </c>
      <c r="G25" s="59"/>
      <c r="H25" s="60"/>
      <c r="I25" s="60">
        <v>749392</v>
      </c>
      <c r="J25" s="59">
        <v>749392</v>
      </c>
      <c r="K25" s="59">
        <v>16003</v>
      </c>
      <c r="L25" s="60"/>
      <c r="M25" s="60">
        <v>330525</v>
      </c>
      <c r="N25" s="59">
        <v>346528</v>
      </c>
      <c r="O25" s="59">
        <v>2293819</v>
      </c>
      <c r="P25" s="60">
        <v>451979</v>
      </c>
      <c r="Q25" s="60">
        <v>-1436258</v>
      </c>
      <c r="R25" s="59">
        <v>1309540</v>
      </c>
      <c r="S25" s="59"/>
      <c r="T25" s="60"/>
      <c r="U25" s="60"/>
      <c r="V25" s="59"/>
      <c r="W25" s="59">
        <v>2405460</v>
      </c>
      <c r="X25" s="60">
        <v>4334475</v>
      </c>
      <c r="Y25" s="59">
        <v>-1929015</v>
      </c>
      <c r="Z25" s="61">
        <v>-44.5</v>
      </c>
      <c r="AA25" s="62">
        <v>5779300</v>
      </c>
    </row>
    <row r="26" spans="1:27" ht="12.75">
      <c r="A26" s="361" t="s">
        <v>240</v>
      </c>
      <c r="B26" s="302"/>
      <c r="C26" s="362">
        <v>2196851</v>
      </c>
      <c r="D26" s="363"/>
      <c r="E26" s="362"/>
      <c r="F26" s="364">
        <v>226700</v>
      </c>
      <c r="G26" s="364"/>
      <c r="H26" s="362"/>
      <c r="I26" s="362"/>
      <c r="J26" s="364"/>
      <c r="K26" s="364"/>
      <c r="L26" s="362"/>
      <c r="M26" s="362">
        <v>43155</v>
      </c>
      <c r="N26" s="364">
        <v>43155</v>
      </c>
      <c r="O26" s="364"/>
      <c r="P26" s="362"/>
      <c r="Q26" s="362"/>
      <c r="R26" s="364"/>
      <c r="S26" s="364"/>
      <c r="T26" s="362"/>
      <c r="U26" s="362"/>
      <c r="V26" s="364"/>
      <c r="W26" s="364">
        <v>43155</v>
      </c>
      <c r="X26" s="362">
        <v>170025</v>
      </c>
      <c r="Y26" s="364">
        <v>-126870</v>
      </c>
      <c r="Z26" s="365">
        <v>-74.62</v>
      </c>
      <c r="AA26" s="366">
        <v>226700</v>
      </c>
    </row>
    <row r="27" spans="1:27" ht="12.75">
      <c r="A27" s="361" t="s">
        <v>241</v>
      </c>
      <c r="B27" s="147"/>
      <c r="C27" s="60">
        <v>9273425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35500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>
        <v>3560903</v>
      </c>
      <c r="D30" s="340"/>
      <c r="E30" s="60"/>
      <c r="F30" s="59"/>
      <c r="G30" s="59"/>
      <c r="H30" s="60"/>
      <c r="I30" s="60"/>
      <c r="J30" s="59"/>
      <c r="K30" s="59"/>
      <c r="L30" s="60">
        <v>12261</v>
      </c>
      <c r="M30" s="60">
        <v>59600</v>
      </c>
      <c r="N30" s="59">
        <v>71861</v>
      </c>
      <c r="O30" s="59">
        <v>150082</v>
      </c>
      <c r="P30" s="60">
        <v>23527</v>
      </c>
      <c r="Q30" s="60">
        <v>36250</v>
      </c>
      <c r="R30" s="59">
        <v>209859</v>
      </c>
      <c r="S30" s="59"/>
      <c r="T30" s="60"/>
      <c r="U30" s="60"/>
      <c r="V30" s="59"/>
      <c r="W30" s="59">
        <v>281720</v>
      </c>
      <c r="X30" s="60"/>
      <c r="Y30" s="59">
        <v>281720</v>
      </c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7590450</v>
      </c>
      <c r="D32" s="340"/>
      <c r="E32" s="60"/>
      <c r="F32" s="59">
        <v>1500000</v>
      </c>
      <c r="G32" s="59"/>
      <c r="H32" s="60"/>
      <c r="I32" s="60"/>
      <c r="J32" s="59"/>
      <c r="K32" s="59"/>
      <c r="L32" s="60">
        <v>18200</v>
      </c>
      <c r="M32" s="60"/>
      <c r="N32" s="59">
        <v>18200</v>
      </c>
      <c r="O32" s="59"/>
      <c r="P32" s="60"/>
      <c r="Q32" s="60">
        <v>42850</v>
      </c>
      <c r="R32" s="59">
        <v>42850</v>
      </c>
      <c r="S32" s="59"/>
      <c r="T32" s="60"/>
      <c r="U32" s="60"/>
      <c r="V32" s="59"/>
      <c r="W32" s="59">
        <v>61050</v>
      </c>
      <c r="X32" s="60">
        <v>1125000</v>
      </c>
      <c r="Y32" s="59">
        <v>-1063950</v>
      </c>
      <c r="Z32" s="61">
        <v>-94.57</v>
      </c>
      <c r="AA32" s="62">
        <v>1500000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43300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>
        <v>43300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404557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>
        <v>404557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38581775</v>
      </c>
      <c r="D40" s="344">
        <f t="shared" si="9"/>
        <v>0</v>
      </c>
      <c r="E40" s="343">
        <f t="shared" si="9"/>
        <v>49500000</v>
      </c>
      <c r="F40" s="345">
        <f t="shared" si="9"/>
        <v>60514700</v>
      </c>
      <c r="G40" s="345">
        <f t="shared" si="9"/>
        <v>0</v>
      </c>
      <c r="H40" s="343">
        <f t="shared" si="9"/>
        <v>801732</v>
      </c>
      <c r="I40" s="343">
        <f t="shared" si="9"/>
        <v>901049</v>
      </c>
      <c r="J40" s="345">
        <f t="shared" si="9"/>
        <v>1702781</v>
      </c>
      <c r="K40" s="345">
        <f t="shared" si="9"/>
        <v>4548179</v>
      </c>
      <c r="L40" s="343">
        <f t="shared" si="9"/>
        <v>1340218</v>
      </c>
      <c r="M40" s="343">
        <f t="shared" si="9"/>
        <v>2319111</v>
      </c>
      <c r="N40" s="345">
        <f t="shared" si="9"/>
        <v>8207508</v>
      </c>
      <c r="O40" s="345">
        <f t="shared" si="9"/>
        <v>1162346</v>
      </c>
      <c r="P40" s="343">
        <f t="shared" si="9"/>
        <v>2387656</v>
      </c>
      <c r="Q40" s="343">
        <f t="shared" si="9"/>
        <v>5336926</v>
      </c>
      <c r="R40" s="345">
        <f t="shared" si="9"/>
        <v>8886928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18797217</v>
      </c>
      <c r="X40" s="343">
        <f t="shared" si="9"/>
        <v>45386025</v>
      </c>
      <c r="Y40" s="345">
        <f t="shared" si="9"/>
        <v>-26588808</v>
      </c>
      <c r="Z40" s="336">
        <f>+IF(X40&lt;&gt;0,+(Y40/X40)*100,0)</f>
        <v>-58.58368958286169</v>
      </c>
      <c r="AA40" s="350">
        <f>SUM(AA41:AA49)</f>
        <v>60514700</v>
      </c>
    </row>
    <row r="41" spans="1:27" ht="12.75">
      <c r="A41" s="361" t="s">
        <v>248</v>
      </c>
      <c r="B41" s="142"/>
      <c r="C41" s="362">
        <v>8773898</v>
      </c>
      <c r="D41" s="363"/>
      <c r="E41" s="362">
        <v>4000000</v>
      </c>
      <c r="F41" s="364">
        <v>5336000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3527229</v>
      </c>
      <c r="R41" s="364">
        <v>3527229</v>
      </c>
      <c r="S41" s="364"/>
      <c r="T41" s="362"/>
      <c r="U41" s="362"/>
      <c r="V41" s="364"/>
      <c r="W41" s="364">
        <v>3527229</v>
      </c>
      <c r="X41" s="362">
        <v>4002000</v>
      </c>
      <c r="Y41" s="364">
        <v>-474771</v>
      </c>
      <c r="Z41" s="365">
        <v>-11.86</v>
      </c>
      <c r="AA41" s="366">
        <v>5336000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5500000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10910103</v>
      </c>
      <c r="D43" s="369"/>
      <c r="E43" s="305"/>
      <c r="F43" s="370">
        <v>5314700</v>
      </c>
      <c r="G43" s="370"/>
      <c r="H43" s="305">
        <v>590189</v>
      </c>
      <c r="I43" s="305"/>
      <c r="J43" s="370">
        <v>590189</v>
      </c>
      <c r="K43" s="370"/>
      <c r="L43" s="305">
        <v>39950</v>
      </c>
      <c r="M43" s="305"/>
      <c r="N43" s="370">
        <v>39950</v>
      </c>
      <c r="O43" s="370">
        <v>123853</v>
      </c>
      <c r="P43" s="305"/>
      <c r="Q43" s="305">
        <v>-123853</v>
      </c>
      <c r="R43" s="370"/>
      <c r="S43" s="370"/>
      <c r="T43" s="305"/>
      <c r="U43" s="305"/>
      <c r="V43" s="370"/>
      <c r="W43" s="370">
        <v>630139</v>
      </c>
      <c r="X43" s="305">
        <v>3986025</v>
      </c>
      <c r="Y43" s="370">
        <v>-3355886</v>
      </c>
      <c r="Z43" s="371">
        <v>-84.19</v>
      </c>
      <c r="AA43" s="303">
        <v>5314700</v>
      </c>
    </row>
    <row r="44" spans="1:27" ht="12.75">
      <c r="A44" s="361" t="s">
        <v>251</v>
      </c>
      <c r="B44" s="136"/>
      <c r="C44" s="60">
        <v>1781559</v>
      </c>
      <c r="D44" s="368"/>
      <c r="E44" s="54">
        <v>500000</v>
      </c>
      <c r="F44" s="53">
        <v>1874600</v>
      </c>
      <c r="G44" s="53"/>
      <c r="H44" s="54"/>
      <c r="I44" s="54"/>
      <c r="J44" s="53"/>
      <c r="K44" s="53">
        <v>3343006</v>
      </c>
      <c r="L44" s="54">
        <v>-4510615</v>
      </c>
      <c r="M44" s="54">
        <v>1677468</v>
      </c>
      <c r="N44" s="53">
        <v>509859</v>
      </c>
      <c r="O44" s="53"/>
      <c r="P44" s="54">
        <v>2094890</v>
      </c>
      <c r="Q44" s="54">
        <v>240520</v>
      </c>
      <c r="R44" s="53">
        <v>2335410</v>
      </c>
      <c r="S44" s="53"/>
      <c r="T44" s="54"/>
      <c r="U44" s="54"/>
      <c r="V44" s="53"/>
      <c r="W44" s="53">
        <v>2845269</v>
      </c>
      <c r="X44" s="54">
        <v>1405950</v>
      </c>
      <c r="Y44" s="53">
        <v>1439319</v>
      </c>
      <c r="Z44" s="94">
        <v>102.37</v>
      </c>
      <c r="AA44" s="95">
        <v>1874600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17116215</v>
      </c>
      <c r="D47" s="368"/>
      <c r="E47" s="54">
        <v>39500000</v>
      </c>
      <c r="F47" s="53">
        <v>47989400</v>
      </c>
      <c r="G47" s="53"/>
      <c r="H47" s="54"/>
      <c r="I47" s="54">
        <v>901049</v>
      </c>
      <c r="J47" s="53">
        <v>901049</v>
      </c>
      <c r="K47" s="53">
        <v>1205173</v>
      </c>
      <c r="L47" s="54">
        <v>5810883</v>
      </c>
      <c r="M47" s="54">
        <v>641643</v>
      </c>
      <c r="N47" s="53">
        <v>7657699</v>
      </c>
      <c r="O47" s="53">
        <v>1038493</v>
      </c>
      <c r="P47" s="54">
        <v>292766</v>
      </c>
      <c r="Q47" s="54">
        <v>1693030</v>
      </c>
      <c r="R47" s="53">
        <v>3024289</v>
      </c>
      <c r="S47" s="53"/>
      <c r="T47" s="54"/>
      <c r="U47" s="54"/>
      <c r="V47" s="53"/>
      <c r="W47" s="53">
        <v>11583037</v>
      </c>
      <c r="X47" s="54">
        <v>35992050</v>
      </c>
      <c r="Y47" s="53">
        <v>-24409013</v>
      </c>
      <c r="Z47" s="94">
        <v>-67.82</v>
      </c>
      <c r="AA47" s="95">
        <v>47989400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>
        <v>211543</v>
      </c>
      <c r="I48" s="54"/>
      <c r="J48" s="53">
        <v>211543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211543</v>
      </c>
      <c r="X48" s="54"/>
      <c r="Y48" s="53">
        <v>211543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3185123</v>
      </c>
      <c r="D57" s="344">
        <f aca="true" t="shared" si="13" ref="D57:AA57">+D58</f>
        <v>0</v>
      </c>
      <c r="E57" s="343">
        <f t="shared" si="13"/>
        <v>22000000</v>
      </c>
      <c r="F57" s="345">
        <f t="shared" si="13"/>
        <v>14389000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498413</v>
      </c>
      <c r="L57" s="343">
        <f t="shared" si="13"/>
        <v>0</v>
      </c>
      <c r="M57" s="343">
        <f t="shared" si="13"/>
        <v>0</v>
      </c>
      <c r="N57" s="345">
        <f t="shared" si="13"/>
        <v>498413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498413</v>
      </c>
      <c r="X57" s="343">
        <f t="shared" si="13"/>
        <v>10791750</v>
      </c>
      <c r="Y57" s="345">
        <f t="shared" si="13"/>
        <v>-10293337</v>
      </c>
      <c r="Z57" s="336">
        <f>+IF(X57&lt;&gt;0,+(Y57/X57)*100,0)</f>
        <v>-95.38153682210948</v>
      </c>
      <c r="AA57" s="350">
        <f t="shared" si="13"/>
        <v>14389000</v>
      </c>
    </row>
    <row r="58" spans="1:27" ht="12.75">
      <c r="A58" s="361" t="s">
        <v>217</v>
      </c>
      <c r="B58" s="136"/>
      <c r="C58" s="60">
        <v>3185123</v>
      </c>
      <c r="D58" s="340"/>
      <c r="E58" s="60">
        <v>22000000</v>
      </c>
      <c r="F58" s="59">
        <v>14389000</v>
      </c>
      <c r="G58" s="59"/>
      <c r="H58" s="60"/>
      <c r="I58" s="60"/>
      <c r="J58" s="59"/>
      <c r="K58" s="59">
        <v>498413</v>
      </c>
      <c r="L58" s="60"/>
      <c r="M58" s="60"/>
      <c r="N58" s="59">
        <v>498413</v>
      </c>
      <c r="O58" s="59"/>
      <c r="P58" s="60"/>
      <c r="Q58" s="60"/>
      <c r="R58" s="59"/>
      <c r="S58" s="59"/>
      <c r="T58" s="60"/>
      <c r="U58" s="60"/>
      <c r="V58" s="59"/>
      <c r="W58" s="59">
        <v>498413</v>
      </c>
      <c r="X58" s="60">
        <v>10791750</v>
      </c>
      <c r="Y58" s="59">
        <v>-10293337</v>
      </c>
      <c r="Z58" s="61">
        <v>-95.38</v>
      </c>
      <c r="AA58" s="62">
        <v>14389000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323453772</v>
      </c>
      <c r="D60" s="346">
        <f t="shared" si="14"/>
        <v>0</v>
      </c>
      <c r="E60" s="219">
        <f t="shared" si="14"/>
        <v>369397100</v>
      </c>
      <c r="F60" s="264">
        <f t="shared" si="14"/>
        <v>454889200</v>
      </c>
      <c r="G60" s="264">
        <f t="shared" si="14"/>
        <v>0</v>
      </c>
      <c r="H60" s="219">
        <f t="shared" si="14"/>
        <v>801732</v>
      </c>
      <c r="I60" s="219">
        <f t="shared" si="14"/>
        <v>6496372</v>
      </c>
      <c r="J60" s="264">
        <f t="shared" si="14"/>
        <v>7298104</v>
      </c>
      <c r="K60" s="264">
        <f t="shared" si="14"/>
        <v>21141408</v>
      </c>
      <c r="L60" s="219">
        <f t="shared" si="14"/>
        <v>6781350</v>
      </c>
      <c r="M60" s="219">
        <f t="shared" si="14"/>
        <v>17645803</v>
      </c>
      <c r="N60" s="264">
        <f t="shared" si="14"/>
        <v>45568561</v>
      </c>
      <c r="O60" s="264">
        <f t="shared" si="14"/>
        <v>13788670</v>
      </c>
      <c r="P60" s="219">
        <f t="shared" si="14"/>
        <v>6575061</v>
      </c>
      <c r="Q60" s="219">
        <f t="shared" si="14"/>
        <v>17275536</v>
      </c>
      <c r="R60" s="264">
        <f t="shared" si="14"/>
        <v>37639267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90505932</v>
      </c>
      <c r="X60" s="219">
        <f t="shared" si="14"/>
        <v>341166900</v>
      </c>
      <c r="Y60" s="264">
        <f t="shared" si="14"/>
        <v>-250660968</v>
      </c>
      <c r="Z60" s="337">
        <f>+IF(X60&lt;&gt;0,+(Y60/X60)*100,0)</f>
        <v>-73.47165507556565</v>
      </c>
      <c r="AA60" s="232">
        <f>+AA57+AA54+AA51+AA40+AA37+AA34+AA22+AA5</f>
        <v>454889200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5500000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>
        <v>5500000</v>
      </c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44228920</v>
      </c>
      <c r="D5" s="357">
        <f t="shared" si="0"/>
        <v>0</v>
      </c>
      <c r="E5" s="356">
        <f t="shared" si="0"/>
        <v>105000000</v>
      </c>
      <c r="F5" s="358">
        <f t="shared" si="0"/>
        <v>76888800</v>
      </c>
      <c r="G5" s="358">
        <f t="shared" si="0"/>
        <v>0</v>
      </c>
      <c r="H5" s="356">
        <f t="shared" si="0"/>
        <v>255379</v>
      </c>
      <c r="I5" s="356">
        <f t="shared" si="0"/>
        <v>22698413</v>
      </c>
      <c r="J5" s="358">
        <f t="shared" si="0"/>
        <v>22953792</v>
      </c>
      <c r="K5" s="358">
        <f t="shared" si="0"/>
        <v>10267282</v>
      </c>
      <c r="L5" s="356">
        <f t="shared" si="0"/>
        <v>10873339</v>
      </c>
      <c r="M5" s="356">
        <f t="shared" si="0"/>
        <v>10335887</v>
      </c>
      <c r="N5" s="358">
        <f t="shared" si="0"/>
        <v>31476508</v>
      </c>
      <c r="O5" s="358">
        <f t="shared" si="0"/>
        <v>32427187</v>
      </c>
      <c r="P5" s="356">
        <f t="shared" si="0"/>
        <v>3382621</v>
      </c>
      <c r="Q5" s="356">
        <f t="shared" si="0"/>
        <v>15676662</v>
      </c>
      <c r="R5" s="358">
        <f t="shared" si="0"/>
        <v>51486470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105916770</v>
      </c>
      <c r="X5" s="356">
        <f t="shared" si="0"/>
        <v>57666600</v>
      </c>
      <c r="Y5" s="358">
        <f t="shared" si="0"/>
        <v>48250170</v>
      </c>
      <c r="Z5" s="359">
        <f>+IF(X5&lt;&gt;0,+(Y5/X5)*100,0)</f>
        <v>83.67091175827949</v>
      </c>
      <c r="AA5" s="360">
        <f>+AA6+AA8+AA11+AA13+AA15</f>
        <v>76888800</v>
      </c>
    </row>
    <row r="6" spans="1:27" ht="12.75">
      <c r="A6" s="361" t="s">
        <v>205</v>
      </c>
      <c r="B6" s="142"/>
      <c r="C6" s="60">
        <f>+C7</f>
        <v>3757000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18103863</v>
      </c>
      <c r="J6" s="59">
        <f t="shared" si="1"/>
        <v>18103863</v>
      </c>
      <c r="K6" s="59">
        <f t="shared" si="1"/>
        <v>8939050</v>
      </c>
      <c r="L6" s="60">
        <f t="shared" si="1"/>
        <v>8400763</v>
      </c>
      <c r="M6" s="60">
        <f t="shared" si="1"/>
        <v>6393448</v>
      </c>
      <c r="N6" s="59">
        <f t="shared" si="1"/>
        <v>23733261</v>
      </c>
      <c r="O6" s="59">
        <f t="shared" si="1"/>
        <v>2574984</v>
      </c>
      <c r="P6" s="60">
        <f t="shared" si="1"/>
        <v>331060</v>
      </c>
      <c r="Q6" s="60">
        <f t="shared" si="1"/>
        <v>6562249</v>
      </c>
      <c r="R6" s="59">
        <f t="shared" si="1"/>
        <v>9468293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51305417</v>
      </c>
      <c r="X6" s="60">
        <f t="shared" si="1"/>
        <v>0</v>
      </c>
      <c r="Y6" s="59">
        <f t="shared" si="1"/>
        <v>51305417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3757000</v>
      </c>
      <c r="D7" s="340"/>
      <c r="E7" s="60"/>
      <c r="F7" s="59"/>
      <c r="G7" s="59"/>
      <c r="H7" s="60"/>
      <c r="I7" s="60">
        <v>18103863</v>
      </c>
      <c r="J7" s="59">
        <v>18103863</v>
      </c>
      <c r="K7" s="59">
        <v>8939050</v>
      </c>
      <c r="L7" s="60">
        <v>8400763</v>
      </c>
      <c r="M7" s="60">
        <v>6393448</v>
      </c>
      <c r="N7" s="59">
        <v>23733261</v>
      </c>
      <c r="O7" s="59">
        <v>2574984</v>
      </c>
      <c r="P7" s="60">
        <v>331060</v>
      </c>
      <c r="Q7" s="60">
        <v>6562249</v>
      </c>
      <c r="R7" s="59">
        <v>9468293</v>
      </c>
      <c r="S7" s="59"/>
      <c r="T7" s="60"/>
      <c r="U7" s="60"/>
      <c r="V7" s="59"/>
      <c r="W7" s="59">
        <v>51305417</v>
      </c>
      <c r="X7" s="60"/>
      <c r="Y7" s="59">
        <v>51305417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11234516</v>
      </c>
      <c r="D8" s="340">
        <f t="shared" si="2"/>
        <v>0</v>
      </c>
      <c r="E8" s="60">
        <f t="shared" si="2"/>
        <v>100000000</v>
      </c>
      <c r="F8" s="59">
        <f t="shared" si="2"/>
        <v>71888800</v>
      </c>
      <c r="G8" s="59">
        <f t="shared" si="2"/>
        <v>0</v>
      </c>
      <c r="H8" s="60">
        <f t="shared" si="2"/>
        <v>0</v>
      </c>
      <c r="I8" s="60">
        <f t="shared" si="2"/>
        <v>303575</v>
      </c>
      <c r="J8" s="59">
        <f t="shared" si="2"/>
        <v>303575</v>
      </c>
      <c r="K8" s="59">
        <f t="shared" si="2"/>
        <v>0</v>
      </c>
      <c r="L8" s="60">
        <f t="shared" si="2"/>
        <v>683250</v>
      </c>
      <c r="M8" s="60">
        <f t="shared" si="2"/>
        <v>0</v>
      </c>
      <c r="N8" s="59">
        <f t="shared" si="2"/>
        <v>683250</v>
      </c>
      <c r="O8" s="59">
        <f t="shared" si="2"/>
        <v>23420374</v>
      </c>
      <c r="P8" s="60">
        <f t="shared" si="2"/>
        <v>603463</v>
      </c>
      <c r="Q8" s="60">
        <f t="shared" si="2"/>
        <v>0</v>
      </c>
      <c r="R8" s="59">
        <f t="shared" si="2"/>
        <v>24023837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25010662</v>
      </c>
      <c r="X8" s="60">
        <f t="shared" si="2"/>
        <v>53916600</v>
      </c>
      <c r="Y8" s="59">
        <f t="shared" si="2"/>
        <v>-28905938</v>
      </c>
      <c r="Z8" s="61">
        <f>+IF(X8&lt;&gt;0,+(Y8/X8)*100,0)</f>
        <v>-53.61231605850517</v>
      </c>
      <c r="AA8" s="62">
        <f>SUM(AA9:AA10)</f>
        <v>71888800</v>
      </c>
    </row>
    <row r="9" spans="1:27" ht="12.75">
      <c r="A9" s="291" t="s">
        <v>230</v>
      </c>
      <c r="B9" s="142"/>
      <c r="C9" s="60">
        <v>11234516</v>
      </c>
      <c r="D9" s="340"/>
      <c r="E9" s="60">
        <v>100000000</v>
      </c>
      <c r="F9" s="59">
        <v>71888800</v>
      </c>
      <c r="G9" s="59"/>
      <c r="H9" s="60"/>
      <c r="I9" s="60">
        <v>303575</v>
      </c>
      <c r="J9" s="59">
        <v>303575</v>
      </c>
      <c r="K9" s="59"/>
      <c r="L9" s="60">
        <v>683250</v>
      </c>
      <c r="M9" s="60"/>
      <c r="N9" s="59">
        <v>683250</v>
      </c>
      <c r="O9" s="59">
        <v>23420374</v>
      </c>
      <c r="P9" s="60">
        <v>603463</v>
      </c>
      <c r="Q9" s="60"/>
      <c r="R9" s="59">
        <v>24023837</v>
      </c>
      <c r="S9" s="59"/>
      <c r="T9" s="60"/>
      <c r="U9" s="60"/>
      <c r="V9" s="59"/>
      <c r="W9" s="59">
        <v>25010662</v>
      </c>
      <c r="X9" s="60">
        <v>53916600</v>
      </c>
      <c r="Y9" s="59">
        <v>-28905938</v>
      </c>
      <c r="Z9" s="61">
        <v>-53.61</v>
      </c>
      <c r="AA9" s="62">
        <v>71888800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29314278</v>
      </c>
      <c r="D11" s="363">
        <f aca="true" t="shared" si="3" ref="D11:AA11">+D12</f>
        <v>0</v>
      </c>
      <c r="E11" s="362">
        <f t="shared" si="3"/>
        <v>5000000</v>
      </c>
      <c r="F11" s="364">
        <f t="shared" si="3"/>
        <v>5000000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254099</v>
      </c>
      <c r="M11" s="362">
        <f t="shared" si="3"/>
        <v>1645508</v>
      </c>
      <c r="N11" s="364">
        <f t="shared" si="3"/>
        <v>1899607</v>
      </c>
      <c r="O11" s="364">
        <f t="shared" si="3"/>
        <v>4810066</v>
      </c>
      <c r="P11" s="362">
        <f t="shared" si="3"/>
        <v>2204491</v>
      </c>
      <c r="Q11" s="362">
        <f t="shared" si="3"/>
        <v>8608827</v>
      </c>
      <c r="R11" s="364">
        <f t="shared" si="3"/>
        <v>15623384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17522991</v>
      </c>
      <c r="X11" s="362">
        <f t="shared" si="3"/>
        <v>3750000</v>
      </c>
      <c r="Y11" s="364">
        <f t="shared" si="3"/>
        <v>13772991</v>
      </c>
      <c r="Z11" s="365">
        <f>+IF(X11&lt;&gt;0,+(Y11/X11)*100,0)</f>
        <v>367.27976</v>
      </c>
      <c r="AA11" s="366">
        <f t="shared" si="3"/>
        <v>5000000</v>
      </c>
    </row>
    <row r="12" spans="1:27" ht="12.75">
      <c r="A12" s="291" t="s">
        <v>232</v>
      </c>
      <c r="B12" s="136"/>
      <c r="C12" s="60">
        <v>29314278</v>
      </c>
      <c r="D12" s="340"/>
      <c r="E12" s="60">
        <v>5000000</v>
      </c>
      <c r="F12" s="59">
        <v>5000000</v>
      </c>
      <c r="G12" s="59"/>
      <c r="H12" s="60"/>
      <c r="I12" s="60"/>
      <c r="J12" s="59"/>
      <c r="K12" s="59"/>
      <c r="L12" s="60">
        <v>254099</v>
      </c>
      <c r="M12" s="60">
        <v>1645508</v>
      </c>
      <c r="N12" s="59">
        <v>1899607</v>
      </c>
      <c r="O12" s="59">
        <v>4810066</v>
      </c>
      <c r="P12" s="60">
        <v>2204491</v>
      </c>
      <c r="Q12" s="60">
        <v>8608827</v>
      </c>
      <c r="R12" s="59">
        <v>15623384</v>
      </c>
      <c r="S12" s="59"/>
      <c r="T12" s="60"/>
      <c r="U12" s="60"/>
      <c r="V12" s="59"/>
      <c r="W12" s="59">
        <v>17522991</v>
      </c>
      <c r="X12" s="60">
        <v>3750000</v>
      </c>
      <c r="Y12" s="59">
        <v>13772991</v>
      </c>
      <c r="Z12" s="61">
        <v>367.28</v>
      </c>
      <c r="AA12" s="62">
        <v>5000000</v>
      </c>
    </row>
    <row r="13" spans="1:27" ht="12.75">
      <c r="A13" s="361" t="s">
        <v>208</v>
      </c>
      <c r="B13" s="136"/>
      <c r="C13" s="275">
        <f>+C14</f>
        <v>-76874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4290975</v>
      </c>
      <c r="J13" s="342">
        <f t="shared" si="4"/>
        <v>4290975</v>
      </c>
      <c r="K13" s="342">
        <f t="shared" si="4"/>
        <v>1328232</v>
      </c>
      <c r="L13" s="275">
        <f t="shared" si="4"/>
        <v>1397581</v>
      </c>
      <c r="M13" s="275">
        <f t="shared" si="4"/>
        <v>2031359</v>
      </c>
      <c r="N13" s="342">
        <f t="shared" si="4"/>
        <v>4757172</v>
      </c>
      <c r="O13" s="342">
        <f t="shared" si="4"/>
        <v>1709427</v>
      </c>
      <c r="P13" s="275">
        <f t="shared" si="4"/>
        <v>251754</v>
      </c>
      <c r="Q13" s="275">
        <f t="shared" si="4"/>
        <v>-1302562</v>
      </c>
      <c r="R13" s="342">
        <f t="shared" si="4"/>
        <v>658619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9706766</v>
      </c>
      <c r="X13" s="275">
        <f t="shared" si="4"/>
        <v>0</v>
      </c>
      <c r="Y13" s="342">
        <f t="shared" si="4"/>
        <v>9706766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-76874</v>
      </c>
      <c r="D14" s="340"/>
      <c r="E14" s="60"/>
      <c r="F14" s="59"/>
      <c r="G14" s="59"/>
      <c r="H14" s="60"/>
      <c r="I14" s="60">
        <v>4290975</v>
      </c>
      <c r="J14" s="59">
        <v>4290975</v>
      </c>
      <c r="K14" s="59">
        <v>1328232</v>
      </c>
      <c r="L14" s="60">
        <v>1397581</v>
      </c>
      <c r="M14" s="60">
        <v>2031359</v>
      </c>
      <c r="N14" s="59">
        <v>4757172</v>
      </c>
      <c r="O14" s="59">
        <v>1709427</v>
      </c>
      <c r="P14" s="60">
        <v>251754</v>
      </c>
      <c r="Q14" s="60">
        <v>-1302562</v>
      </c>
      <c r="R14" s="59">
        <v>658619</v>
      </c>
      <c r="S14" s="59"/>
      <c r="T14" s="60"/>
      <c r="U14" s="60"/>
      <c r="V14" s="59"/>
      <c r="W14" s="59">
        <v>9706766</v>
      </c>
      <c r="X14" s="60"/>
      <c r="Y14" s="59">
        <v>9706766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255379</v>
      </c>
      <c r="I15" s="60">
        <f t="shared" si="5"/>
        <v>0</v>
      </c>
      <c r="J15" s="59">
        <f t="shared" si="5"/>
        <v>255379</v>
      </c>
      <c r="K15" s="59">
        <f t="shared" si="5"/>
        <v>0</v>
      </c>
      <c r="L15" s="60">
        <f t="shared" si="5"/>
        <v>137646</v>
      </c>
      <c r="M15" s="60">
        <f t="shared" si="5"/>
        <v>265572</v>
      </c>
      <c r="N15" s="59">
        <f t="shared" si="5"/>
        <v>403218</v>
      </c>
      <c r="O15" s="59">
        <f t="shared" si="5"/>
        <v>-87664</v>
      </c>
      <c r="P15" s="60">
        <f t="shared" si="5"/>
        <v>-8147</v>
      </c>
      <c r="Q15" s="60">
        <f t="shared" si="5"/>
        <v>1808148</v>
      </c>
      <c r="R15" s="59">
        <f t="shared" si="5"/>
        <v>1712337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2370934</v>
      </c>
      <c r="X15" s="60">
        <f t="shared" si="5"/>
        <v>0</v>
      </c>
      <c r="Y15" s="59">
        <f t="shared" si="5"/>
        <v>2370934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>
        <v>255379</v>
      </c>
      <c r="I17" s="60"/>
      <c r="J17" s="59">
        <v>255379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255379</v>
      </c>
      <c r="X17" s="60"/>
      <c r="Y17" s="59">
        <v>255379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>
        <v>137646</v>
      </c>
      <c r="M18" s="60">
        <v>265572</v>
      </c>
      <c r="N18" s="59">
        <v>403218</v>
      </c>
      <c r="O18" s="59">
        <v>-87664</v>
      </c>
      <c r="P18" s="60">
        <v>-8147</v>
      </c>
      <c r="Q18" s="60">
        <v>8148</v>
      </c>
      <c r="R18" s="59">
        <v>-87663</v>
      </c>
      <c r="S18" s="59"/>
      <c r="T18" s="60"/>
      <c r="U18" s="60"/>
      <c r="V18" s="59"/>
      <c r="W18" s="59">
        <v>315555</v>
      </c>
      <c r="X18" s="60"/>
      <c r="Y18" s="59">
        <v>315555</v>
      </c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>
        <v>1800000</v>
      </c>
      <c r="R20" s="59">
        <v>1800000</v>
      </c>
      <c r="S20" s="59"/>
      <c r="T20" s="60"/>
      <c r="U20" s="60"/>
      <c r="V20" s="59"/>
      <c r="W20" s="59">
        <v>1800000</v>
      </c>
      <c r="X20" s="60"/>
      <c r="Y20" s="59">
        <v>1800000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727157</v>
      </c>
      <c r="D22" s="344">
        <f t="shared" si="6"/>
        <v>0</v>
      </c>
      <c r="E22" s="343">
        <f t="shared" si="6"/>
        <v>2000000</v>
      </c>
      <c r="F22" s="345">
        <f t="shared" si="6"/>
        <v>3484300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10579</v>
      </c>
      <c r="L22" s="343">
        <f t="shared" si="6"/>
        <v>577625</v>
      </c>
      <c r="M22" s="343">
        <f t="shared" si="6"/>
        <v>0</v>
      </c>
      <c r="N22" s="345">
        <f t="shared" si="6"/>
        <v>588204</v>
      </c>
      <c r="O22" s="345">
        <f t="shared" si="6"/>
        <v>5376465</v>
      </c>
      <c r="P22" s="343">
        <f t="shared" si="6"/>
        <v>1445984</v>
      </c>
      <c r="Q22" s="343">
        <f t="shared" si="6"/>
        <v>2113268</v>
      </c>
      <c r="R22" s="345">
        <f t="shared" si="6"/>
        <v>8935717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9523921</v>
      </c>
      <c r="X22" s="343">
        <f t="shared" si="6"/>
        <v>2613225</v>
      </c>
      <c r="Y22" s="345">
        <f t="shared" si="6"/>
        <v>6910696</v>
      </c>
      <c r="Z22" s="336">
        <f>+IF(X22&lt;&gt;0,+(Y22/X22)*100,0)</f>
        <v>264.4508605267438</v>
      </c>
      <c r="AA22" s="350">
        <f>SUM(AA23:AA32)</f>
        <v>3484300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>
        <v>5376465</v>
      </c>
      <c r="P24" s="60">
        <v>1338800</v>
      </c>
      <c r="Q24" s="60">
        <v>1051834</v>
      </c>
      <c r="R24" s="59">
        <v>7767099</v>
      </c>
      <c r="S24" s="59"/>
      <c r="T24" s="60"/>
      <c r="U24" s="60"/>
      <c r="V24" s="59"/>
      <c r="W24" s="59">
        <v>7767099</v>
      </c>
      <c r="X24" s="60"/>
      <c r="Y24" s="59">
        <v>7767099</v>
      </c>
      <c r="Z24" s="61"/>
      <c r="AA24" s="62"/>
    </row>
    <row r="25" spans="1:27" ht="12.75">
      <c r="A25" s="361" t="s">
        <v>239</v>
      </c>
      <c r="B25" s="142"/>
      <c r="C25" s="60">
        <v>500000</v>
      </c>
      <c r="D25" s="340"/>
      <c r="E25" s="60"/>
      <c r="F25" s="59">
        <v>1484300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>
        <v>34500</v>
      </c>
      <c r="R25" s="59">
        <v>34500</v>
      </c>
      <c r="S25" s="59"/>
      <c r="T25" s="60"/>
      <c r="U25" s="60"/>
      <c r="V25" s="59"/>
      <c r="W25" s="59">
        <v>34500</v>
      </c>
      <c r="X25" s="60">
        <v>1113225</v>
      </c>
      <c r="Y25" s="59">
        <v>-1078725</v>
      </c>
      <c r="Z25" s="61">
        <v>-96.9</v>
      </c>
      <c r="AA25" s="62">
        <v>1484300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226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>
        <v>10579</v>
      </c>
      <c r="L30" s="60">
        <v>77993</v>
      </c>
      <c r="M30" s="60"/>
      <c r="N30" s="59">
        <v>88572</v>
      </c>
      <c r="O30" s="59"/>
      <c r="P30" s="60">
        <v>107184</v>
      </c>
      <c r="Q30" s="60">
        <v>80230</v>
      </c>
      <c r="R30" s="59">
        <v>187414</v>
      </c>
      <c r="S30" s="59"/>
      <c r="T30" s="60"/>
      <c r="U30" s="60"/>
      <c r="V30" s="59"/>
      <c r="W30" s="59">
        <v>275986</v>
      </c>
      <c r="X30" s="60"/>
      <c r="Y30" s="59">
        <v>275986</v>
      </c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226931</v>
      </c>
      <c r="D32" s="340"/>
      <c r="E32" s="60">
        <v>2000000</v>
      </c>
      <c r="F32" s="59">
        <v>2000000</v>
      </c>
      <c r="G32" s="59"/>
      <c r="H32" s="60"/>
      <c r="I32" s="60"/>
      <c r="J32" s="59"/>
      <c r="K32" s="59"/>
      <c r="L32" s="60">
        <v>499632</v>
      </c>
      <c r="M32" s="60"/>
      <c r="N32" s="59">
        <v>499632</v>
      </c>
      <c r="O32" s="59"/>
      <c r="P32" s="60"/>
      <c r="Q32" s="60">
        <v>946704</v>
      </c>
      <c r="R32" s="59">
        <v>946704</v>
      </c>
      <c r="S32" s="59"/>
      <c r="T32" s="60"/>
      <c r="U32" s="60"/>
      <c r="V32" s="59"/>
      <c r="W32" s="59">
        <v>1446336</v>
      </c>
      <c r="X32" s="60">
        <v>1500000</v>
      </c>
      <c r="Y32" s="59">
        <v>-53664</v>
      </c>
      <c r="Z32" s="61">
        <v>-3.58</v>
      </c>
      <c r="AA32" s="62">
        <v>2000000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25370996</v>
      </c>
      <c r="D40" s="344">
        <f t="shared" si="9"/>
        <v>0</v>
      </c>
      <c r="E40" s="343">
        <f t="shared" si="9"/>
        <v>3000000</v>
      </c>
      <c r="F40" s="345">
        <f t="shared" si="9"/>
        <v>13261400</v>
      </c>
      <c r="G40" s="345">
        <f t="shared" si="9"/>
        <v>4651340</v>
      </c>
      <c r="H40" s="343">
        <f t="shared" si="9"/>
        <v>5011593</v>
      </c>
      <c r="I40" s="343">
        <f t="shared" si="9"/>
        <v>3327173</v>
      </c>
      <c r="J40" s="345">
        <f t="shared" si="9"/>
        <v>12990106</v>
      </c>
      <c r="K40" s="345">
        <f t="shared" si="9"/>
        <v>17589</v>
      </c>
      <c r="L40" s="343">
        <f t="shared" si="9"/>
        <v>14047</v>
      </c>
      <c r="M40" s="343">
        <f t="shared" si="9"/>
        <v>372063</v>
      </c>
      <c r="N40" s="345">
        <f t="shared" si="9"/>
        <v>403699</v>
      </c>
      <c r="O40" s="345">
        <f t="shared" si="9"/>
        <v>0</v>
      </c>
      <c r="P40" s="343">
        <f t="shared" si="9"/>
        <v>136811</v>
      </c>
      <c r="Q40" s="343">
        <f t="shared" si="9"/>
        <v>3277750</v>
      </c>
      <c r="R40" s="345">
        <f t="shared" si="9"/>
        <v>3414561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16808366</v>
      </c>
      <c r="X40" s="343">
        <f t="shared" si="9"/>
        <v>9946050</v>
      </c>
      <c r="Y40" s="345">
        <f t="shared" si="9"/>
        <v>6862316</v>
      </c>
      <c r="Z40" s="336">
        <f>+IF(X40&lt;&gt;0,+(Y40/X40)*100,0)</f>
        <v>68.99539012975</v>
      </c>
      <c r="AA40" s="350">
        <f>SUM(AA41:AA49)</f>
        <v>13261400</v>
      </c>
    </row>
    <row r="41" spans="1:27" ht="12.75">
      <c r="A41" s="361" t="s">
        <v>248</v>
      </c>
      <c r="B41" s="142"/>
      <c r="C41" s="362">
        <v>2500000</v>
      </c>
      <c r="D41" s="363"/>
      <c r="E41" s="362"/>
      <c r="F41" s="364">
        <v>6460500</v>
      </c>
      <c r="G41" s="364">
        <v>110340</v>
      </c>
      <c r="H41" s="362"/>
      <c r="I41" s="362"/>
      <c r="J41" s="364">
        <v>110340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110340</v>
      </c>
      <c r="X41" s="362">
        <v>4845375</v>
      </c>
      <c r="Y41" s="364">
        <v>-4735035</v>
      </c>
      <c r="Z41" s="365">
        <v>-97.72</v>
      </c>
      <c r="AA41" s="366">
        <v>6460500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19528459</v>
      </c>
      <c r="D43" s="369"/>
      <c r="E43" s="305"/>
      <c r="F43" s="370">
        <v>2108800</v>
      </c>
      <c r="G43" s="370"/>
      <c r="H43" s="305">
        <v>144337</v>
      </c>
      <c r="I43" s="305">
        <v>2735440</v>
      </c>
      <c r="J43" s="370">
        <v>2879777</v>
      </c>
      <c r="K43" s="370"/>
      <c r="L43" s="305"/>
      <c r="M43" s="305"/>
      <c r="N43" s="370"/>
      <c r="O43" s="370"/>
      <c r="P43" s="305">
        <v>34400</v>
      </c>
      <c r="Q43" s="305">
        <v>123853</v>
      </c>
      <c r="R43" s="370">
        <v>158253</v>
      </c>
      <c r="S43" s="370"/>
      <c r="T43" s="305"/>
      <c r="U43" s="305"/>
      <c r="V43" s="370"/>
      <c r="W43" s="370">
        <v>3038030</v>
      </c>
      <c r="X43" s="305">
        <v>1581600</v>
      </c>
      <c r="Y43" s="370">
        <v>1456430</v>
      </c>
      <c r="Z43" s="371">
        <v>92.09</v>
      </c>
      <c r="AA43" s="303">
        <v>2108800</v>
      </c>
    </row>
    <row r="44" spans="1:27" ht="12.75">
      <c r="A44" s="361" t="s">
        <v>251</v>
      </c>
      <c r="B44" s="136"/>
      <c r="C44" s="60">
        <v>2436310</v>
      </c>
      <c r="D44" s="368"/>
      <c r="E44" s="54"/>
      <c r="F44" s="53">
        <v>124100</v>
      </c>
      <c r="G44" s="53"/>
      <c r="H44" s="54"/>
      <c r="I44" s="54"/>
      <c r="J44" s="53"/>
      <c r="K44" s="53">
        <v>17589</v>
      </c>
      <c r="L44" s="54"/>
      <c r="M44" s="54">
        <v>21590</v>
      </c>
      <c r="N44" s="53">
        <v>39179</v>
      </c>
      <c r="O44" s="53"/>
      <c r="P44" s="54">
        <v>12974</v>
      </c>
      <c r="Q44" s="54">
        <v>2495</v>
      </c>
      <c r="R44" s="53">
        <v>15469</v>
      </c>
      <c r="S44" s="53"/>
      <c r="T44" s="54"/>
      <c r="U44" s="54"/>
      <c r="V44" s="53"/>
      <c r="W44" s="53">
        <v>54648</v>
      </c>
      <c r="X44" s="54">
        <v>93075</v>
      </c>
      <c r="Y44" s="53">
        <v>-38427</v>
      </c>
      <c r="Z44" s="94">
        <v>-41.29</v>
      </c>
      <c r="AA44" s="95">
        <v>124100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906227</v>
      </c>
      <c r="D47" s="368"/>
      <c r="E47" s="54">
        <v>3000000</v>
      </c>
      <c r="F47" s="53">
        <v>4568000</v>
      </c>
      <c r="G47" s="53"/>
      <c r="H47" s="54"/>
      <c r="I47" s="54">
        <v>591733</v>
      </c>
      <c r="J47" s="53">
        <v>591733</v>
      </c>
      <c r="K47" s="53"/>
      <c r="L47" s="54">
        <v>14047</v>
      </c>
      <c r="M47" s="54">
        <v>350473</v>
      </c>
      <c r="N47" s="53">
        <v>364520</v>
      </c>
      <c r="O47" s="53"/>
      <c r="P47" s="54">
        <v>89437</v>
      </c>
      <c r="Q47" s="54">
        <v>3151402</v>
      </c>
      <c r="R47" s="53">
        <v>3240839</v>
      </c>
      <c r="S47" s="53"/>
      <c r="T47" s="54"/>
      <c r="U47" s="54"/>
      <c r="V47" s="53"/>
      <c r="W47" s="53">
        <v>4197092</v>
      </c>
      <c r="X47" s="54">
        <v>3426000</v>
      </c>
      <c r="Y47" s="53">
        <v>771092</v>
      </c>
      <c r="Z47" s="94">
        <v>22.51</v>
      </c>
      <c r="AA47" s="95">
        <v>4568000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>
        <v>4541000</v>
      </c>
      <c r="H48" s="54">
        <v>4867256</v>
      </c>
      <c r="I48" s="54"/>
      <c r="J48" s="53">
        <v>9408256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9408256</v>
      </c>
      <c r="X48" s="54"/>
      <c r="Y48" s="53">
        <v>9408256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70327073</v>
      </c>
      <c r="D60" s="346">
        <f t="shared" si="14"/>
        <v>0</v>
      </c>
      <c r="E60" s="219">
        <f t="shared" si="14"/>
        <v>110000000</v>
      </c>
      <c r="F60" s="264">
        <f t="shared" si="14"/>
        <v>93634500</v>
      </c>
      <c r="G60" s="264">
        <f t="shared" si="14"/>
        <v>4651340</v>
      </c>
      <c r="H60" s="219">
        <f t="shared" si="14"/>
        <v>5266972</v>
      </c>
      <c r="I60" s="219">
        <f t="shared" si="14"/>
        <v>26025586</v>
      </c>
      <c r="J60" s="264">
        <f t="shared" si="14"/>
        <v>35943898</v>
      </c>
      <c r="K60" s="264">
        <f t="shared" si="14"/>
        <v>10295450</v>
      </c>
      <c r="L60" s="219">
        <f t="shared" si="14"/>
        <v>11465011</v>
      </c>
      <c r="M60" s="219">
        <f t="shared" si="14"/>
        <v>10707950</v>
      </c>
      <c r="N60" s="264">
        <f t="shared" si="14"/>
        <v>32468411</v>
      </c>
      <c r="O60" s="264">
        <f t="shared" si="14"/>
        <v>37803652</v>
      </c>
      <c r="P60" s="219">
        <f t="shared" si="14"/>
        <v>4965416</v>
      </c>
      <c r="Q60" s="219">
        <f t="shared" si="14"/>
        <v>21067680</v>
      </c>
      <c r="R60" s="264">
        <f t="shared" si="14"/>
        <v>63836748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132249057</v>
      </c>
      <c r="X60" s="219">
        <f t="shared" si="14"/>
        <v>70225875</v>
      </c>
      <c r="Y60" s="264">
        <f t="shared" si="14"/>
        <v>62023182</v>
      </c>
      <c r="Z60" s="337">
        <f>+IF(X60&lt;&gt;0,+(Y60/X60)*100,0)</f>
        <v>88.31955742808474</v>
      </c>
      <c r="AA60" s="232">
        <f>+AA57+AA54+AA51+AA40+AA37+AA34+AA22+AA5</f>
        <v>93634500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2017-05-05T09:33:08Z</dcterms:created>
  <dcterms:modified xsi:type="dcterms:W3CDTF">2017-05-05T09:33:11Z</dcterms:modified>
  <cp:category/>
  <cp:version/>
  <cp:contentType/>
  <cp:contentStatus/>
</cp:coreProperties>
</file>