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<sst xmlns="http://schemas.openxmlformats.org/spreadsheetml/2006/main" count="857" uniqueCount="303">
  <si>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Kwazulu-Natal: Mthonjaneni(KZN285) - Table C1 Schedule Quarterly Budget Statement Summary for 3rd Quarter ended 31 March 2017 (Figures Finalised as at 2017/05/04)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</si>
  <si>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</si>
  <si>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</si>
  <si>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</si>
  <si>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</si>
  <si>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</si>
  <si>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</si>
  <si>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</si>
  <si>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</si>
  <si>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</si>
  <si>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</si>
  <si>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</si>
  <si>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</si>
  <si>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</si>
  <si>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</si>
  <si>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</si>
  <si>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</si>
  <si>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</si>
  <si>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</si>
  <si>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</si>
  <si>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</si>
  <si>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</si>
  <si>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</si>
  <si>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</si>
  <si>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</si>
  <si>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</si>
  <si>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</si>
  <si>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</si>
  <si>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</si>
  <si>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</si>
  <si>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</si>
  <si>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</si>
  <si>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</si>
  <si>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</si>
  <si>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</si>
  <si>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</si>
  <si>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</si>
  <si>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</si>
  <si>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</si>
  <si>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</si>
  <si>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</si>
  <si>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</si>
  <si>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</si>
  <si>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</si>
  <si>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</si>
  <si>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</si>
  <si>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</si>
  <si>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</si>
  <si>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</si>
  <si>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</si>
  <si>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</si>
  <si>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</si>
  <si>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</si>
  <si>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</si>
  <si>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</si>
  <si>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</si>
  <si>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</si>
  <si>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</si>
  <si>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</si>
  <si>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</si>
  <si>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</si>
  <si>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</si>
  <si>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</si>
  <si>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</si>
  <si>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</si>
  <si>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</si>
  <si>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</si>
  <si>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</si>
  <si>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</si>
  <si>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</si>
  <si>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Mthonjaneni(KZN285) - Table C2 Quarterly Budget Statement - Financial Performance (standard classification) for 3rd Quarter ended 31 March 2017 (Figures Finalised as at 2017/05/04)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</si>
  <si>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</si>
  <si>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</si>
  <si>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</si>
  <si>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</si>
  <si>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</si>
  <si>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</si>
  <si>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</si>
  <si>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</si>
  <si>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</si>
  <si>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</si>
  <si>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</si>
  <si>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</si>
  <si>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</si>
  <si>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</si>
  <si>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</si>
  <si>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</si>
  <si>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</si>
  <si>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</si>
  <si>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</si>
  <si>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</si>
  <si>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</si>
  <si>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</si>
  <si>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</si>
  <si>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</si>
  <si>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</si>
  <si>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</si>
  <si>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</si>
  <si>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</si>
  <si>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</si>
  <si>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Mthonjaneni(KZN285) - Table C4 Quarterly Budget Statement - Financial Performance (revenue and expenditure) for 3rd Quarter ended 31 March 2017 (Figures Finalised as at 2017/05/04)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</si>
  <si>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</si>
  <si>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</si>
  <si>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</si>
  <si>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</si>
  <si>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</si>
  <si>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</si>
  <si>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</si>
  <si>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</si>
  <si>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</si>
  <si>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</si>
  <si>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</si>
  <si>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</si>
  <si>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</si>
  <si>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</si>
  <si>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</si>
  <si>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</si>
  <si>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</si>
  <si>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</si>
  <si>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</si>
  <si>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</si>
  <si>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</si>
  <si>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</si>
  <si>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</si>
  <si>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</si>
  <si>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</si>
  <si>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</si>
  <si>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</si>
  <si>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</si>
  <si>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Mthonjaneni(KZN285) - Table C5 Quarterly Budget Statement - Capital Expenditure by Standard Classification and Funding for 3rd Quarter ended 31 March 2017 (Figures Finalised as at 2017/05/04)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</si>
  <si>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</si>
  <si>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</si>
  <si>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</si>
  <si>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</si>
  <si>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</si>
  <si>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</si>
  <si>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</si>
  <si>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</si>
  <si>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</si>
  <si>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</si>
  <si>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Mthonjaneni(KZN285) - Table C6 Quarterly Budget Statement - Financial Position for 3rd Quarter ended 31 March 2017 (Figures Finalised as at 2017/05/04)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</si>
  <si>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</si>
  <si>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</si>
  <si>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</si>
  <si>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</si>
  <si>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</si>
  <si>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</si>
  <si>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</si>
  <si>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</si>
  <si>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</si>
  <si>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</si>
  <si>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</si>
  <si>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</si>
  <si>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</si>
  <si>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</si>
  <si>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</si>
  <si>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</si>
  <si>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</si>
  <si>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</si>
  <si>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</si>
  <si>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</si>
  <si>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</si>
  <si>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</si>
  <si>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</si>
  <si>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</si>
  <si>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</si>
  <si>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</si>
  <si>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</si>
  <si>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</si>
  <si>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</si>
  <si>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</si>
  <si>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</si>
  <si>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</si>
  <si>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</si>
  <si>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Mthonjaneni(KZN285) - Table C7 Quarterly Budget Statement - Cash Flows for 3rd Quarter ended 31 March 2017 (Figures Finalised as at 2017/05/04)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</si>
  <si>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</si>
  <si>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</si>
  <si>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</si>
  <si>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</si>
  <si>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</si>
  <si>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</si>
  <si>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</si>
  <si>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</si>
  <si>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</si>
  <si>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</si>
  <si>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</si>
  <si>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</si>
  <si>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</si>
  <si>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</si>
  <si>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</si>
  <si>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</si>
  <si>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</si>
  <si>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</si>
  <si>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</si>
  <si>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</si>
  <si>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</si>
  <si>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</si>
  <si>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</si>
  <si>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</si>
  <si>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</si>
  <si>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</si>
  <si>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</si>
  <si>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Mthonjaneni(KZN285) - Table C9 Quarterly Budget Statement - Capital Expenditure by Asset Clas for 3rd Quarter ended 31 March 2017 (Figures Finalised as at 2017/05/04)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</si>
  <si>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</si>
  <si>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</si>
  <si>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</si>
  <si>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</si>
  <si>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</si>
  <si>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</si>
  <si>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</si>
  <si>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</si>
  <si>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</si>
  <si>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</si>
  <si>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</si>
  <si>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</si>
  <si>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</si>
  <si>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</si>
  <si>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</si>
  <si>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</si>
  <si>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</si>
  <si>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</si>
  <si>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</si>
  <si>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</si>
  <si>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</si>
  <si>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</si>
  <si>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</si>
  <si>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</si>
  <si>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Mthonjaneni(KZN285) - Table SC13a Quarterly Budget Statement - Capital Expenditure on New Assets by Asset Class for 3rd Quarter ended 31 March 2017 (Figures Finalised as at 2017/05/04)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</si>
  <si>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</si>
  <si>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</si>
  <si>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</si>
  <si>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</si>
  <si>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</si>
  <si>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</si>
  <si>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</si>
  <si>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</si>
  <si>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</si>
  <si>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</si>
  <si>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</si>
  <si>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</si>
  <si>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</si>
  <si>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</si>
  <si>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</si>
  <si>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</si>
  <si>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</si>
  <si>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</si>
  <si>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</si>
  <si>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</si>
  <si>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</si>
  <si>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</si>
  <si>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</si>
  <si>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</si>
  <si>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</si>
  <si>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</si>
  <si>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</si>
  <si>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</si>
  <si>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</si>
  <si>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</si>
  <si>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</si>
  <si>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</si>
  <si>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</si>
  <si>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</si>
  <si>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</si>
  <si>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Mthonjaneni(KZN285) - Table SC13B Quarterly Budget Statement - Capital Expenditure on Renewal of existing assets by Asset Class for 3rd Quarter ended 31 March 2017 (Figures Finalised as at 2017/05/04)</t>
  </si>
  <si>
    <t>Capital Expenditure on Renewal of Existing Assets by Asset Class/Sub-class</t>
  </si>
  <si>
    <t>Total Capital Expenditure on Renewal of Existing Assets</t>
  </si>
  <si>
    <t>Kwazulu-Natal: Mthonjaneni(KZN285) - Table SC13C Quarterly Budget Statement - Repairs and Maintenance Expenditure by Asset Class for 3rd Quarter ended 31 March 2017 (Figures Finalised as at 2017/05/04)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</si>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</sst>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10451150</v>
      </c>
      <c r="C5" s="19">
        <v>0</v>
      </c>
      <c r="D5" s="59">
        <v>9900523</v>
      </c>
      <c r="E5" s="60">
        <v>10462323</v>
      </c>
      <c r="F5" s="60">
        <v>299758</v>
      </c>
      <c r="G5" s="60">
        <v>843454</v>
      </c>
      <c r="H5" s="60">
        <v>9659</v>
      </c>
      <c r="I5" s="60">
        <v>1152871</v>
      </c>
      <c r="J5" s="60">
        <v>1170916</v>
      </c>
      <c r="K5" s="60">
        <v>861963</v>
      </c>
      <c r="L5" s="60">
        <v>1035843</v>
      </c>
      <c r="M5" s="60">
        <v>3068722</v>
      </c>
      <c r="N5" s="60">
        <v>1020491</v>
      </c>
      <c r="O5" s="60">
        <v>1023383</v>
      </c>
      <c r="P5" s="60">
        <v>1036749</v>
      </c>
      <c r="Q5" s="60">
        <v>3080623</v>
      </c>
      <c r="R5" s="60">
        <v>0</v>
      </c>
      <c r="S5" s="60">
        <v>0</v>
      </c>
      <c r="T5" s="60">
        <v>0</v>
      </c>
      <c r="U5" s="60">
        <v>0</v>
      </c>
      <c r="V5" s="60">
        <v>7302216</v>
      </c>
      <c r="W5" s="60">
        <v>7846740</v>
      </c>
      <c r="X5" s="60">
        <v>-544524</v>
      </c>
      <c r="Y5" s="61">
        <v>-6.94</v>
      </c>
      <c r="Z5" s="62">
        <v>10462323</v>
      </c>
    </row>
    <row r="6" spans="1:26" ht="12.75">
      <c r="A6" s="58" t="s">
        <v>32</v>
      </c>
      <c r="B6" s="19">
        <v>20521760</v>
      </c>
      <c r="C6" s="19">
        <v>0</v>
      </c>
      <c r="D6" s="59">
        <v>23788372</v>
      </c>
      <c r="E6" s="60">
        <v>23343720</v>
      </c>
      <c r="F6" s="60">
        <v>8799107</v>
      </c>
      <c r="G6" s="60">
        <v>1665215</v>
      </c>
      <c r="H6" s="60">
        <v>1630860</v>
      </c>
      <c r="I6" s="60">
        <v>12095182</v>
      </c>
      <c r="J6" s="60">
        <v>1595925</v>
      </c>
      <c r="K6" s="60">
        <v>1683651</v>
      </c>
      <c r="L6" s="60">
        <v>1619135</v>
      </c>
      <c r="M6" s="60">
        <v>4898711</v>
      </c>
      <c r="N6" s="60">
        <v>1795989</v>
      </c>
      <c r="O6" s="60">
        <v>1040485</v>
      </c>
      <c r="P6" s="60">
        <v>1655460</v>
      </c>
      <c r="Q6" s="60">
        <v>4491934</v>
      </c>
      <c r="R6" s="60">
        <v>0</v>
      </c>
      <c r="S6" s="60">
        <v>0</v>
      </c>
      <c r="T6" s="60">
        <v>0</v>
      </c>
      <c r="U6" s="60">
        <v>0</v>
      </c>
      <c r="V6" s="60">
        <v>21485827</v>
      </c>
      <c r="W6" s="60">
        <v>17842374</v>
      </c>
      <c r="X6" s="60">
        <v>3643453</v>
      </c>
      <c r="Y6" s="61">
        <v>20.42</v>
      </c>
      <c r="Z6" s="62">
        <v>23343720</v>
      </c>
    </row>
    <row r="7" spans="1:26" ht="12.75">
      <c r="A7" s="58" t="s">
        <v>33</v>
      </c>
      <c r="B7" s="19">
        <v>3283879</v>
      </c>
      <c r="C7" s="19">
        <v>0</v>
      </c>
      <c r="D7" s="59">
        <v>3146080</v>
      </c>
      <c r="E7" s="60">
        <v>3146080</v>
      </c>
      <c r="F7" s="60">
        <v>228673</v>
      </c>
      <c r="G7" s="60">
        <v>68126</v>
      </c>
      <c r="H7" s="60">
        <v>172997</v>
      </c>
      <c r="I7" s="60">
        <v>469796</v>
      </c>
      <c r="J7" s="60">
        <v>190024</v>
      </c>
      <c r="K7" s="60">
        <v>0</v>
      </c>
      <c r="L7" s="60">
        <v>309541</v>
      </c>
      <c r="M7" s="60">
        <v>499565</v>
      </c>
      <c r="N7" s="60">
        <v>165287</v>
      </c>
      <c r="O7" s="60">
        <v>184305</v>
      </c>
      <c r="P7" s="60">
        <v>158463</v>
      </c>
      <c r="Q7" s="60">
        <v>508055</v>
      </c>
      <c r="R7" s="60">
        <v>0</v>
      </c>
      <c r="S7" s="60">
        <v>0</v>
      </c>
      <c r="T7" s="60">
        <v>0</v>
      </c>
      <c r="U7" s="60">
        <v>0</v>
      </c>
      <c r="V7" s="60">
        <v>1477416</v>
      </c>
      <c r="W7" s="60">
        <v>2359557</v>
      </c>
      <c r="X7" s="60">
        <v>-882141</v>
      </c>
      <c r="Y7" s="61">
        <v>-37.39</v>
      </c>
      <c r="Z7" s="62">
        <v>3146080</v>
      </c>
    </row>
    <row r="8" spans="1:26" ht="12.75">
      <c r="A8" s="58" t="s">
        <v>34</v>
      </c>
      <c r="B8" s="19">
        <v>44680000</v>
      </c>
      <c r="C8" s="19">
        <v>0</v>
      </c>
      <c r="D8" s="59">
        <v>77171800</v>
      </c>
      <c r="E8" s="60">
        <v>71851000</v>
      </c>
      <c r="F8" s="60">
        <v>9379464</v>
      </c>
      <c r="G8" s="60">
        <v>16702129</v>
      </c>
      <c r="H8" s="60">
        <v>473335</v>
      </c>
      <c r="I8" s="60">
        <v>26554928</v>
      </c>
      <c r="J8" s="60">
        <v>826412</v>
      </c>
      <c r="K8" s="60">
        <v>256898</v>
      </c>
      <c r="L8" s="60">
        <v>22293750</v>
      </c>
      <c r="M8" s="60">
        <v>23377060</v>
      </c>
      <c r="N8" s="60">
        <v>1091937</v>
      </c>
      <c r="O8" s="60">
        <v>1378523</v>
      </c>
      <c r="P8" s="60">
        <v>17053134</v>
      </c>
      <c r="Q8" s="60">
        <v>19523594</v>
      </c>
      <c r="R8" s="60">
        <v>0</v>
      </c>
      <c r="S8" s="60">
        <v>0</v>
      </c>
      <c r="T8" s="60">
        <v>0</v>
      </c>
      <c r="U8" s="60">
        <v>0</v>
      </c>
      <c r="V8" s="60">
        <v>69455582</v>
      </c>
      <c r="W8" s="60">
        <v>57457503</v>
      </c>
      <c r="X8" s="60">
        <v>11998079</v>
      </c>
      <c r="Y8" s="61">
        <v>20.88</v>
      </c>
      <c r="Z8" s="62">
        <v>71851000</v>
      </c>
    </row>
    <row r="9" spans="1:26" ht="12.75">
      <c r="A9" s="58" t="s">
        <v>35</v>
      </c>
      <c r="B9" s="19">
        <v>28007161</v>
      </c>
      <c r="C9" s="19">
        <v>0</v>
      </c>
      <c r="D9" s="59">
        <v>24918043</v>
      </c>
      <c r="E9" s="60">
        <v>67239839</v>
      </c>
      <c r="F9" s="60">
        <v>1730516</v>
      </c>
      <c r="G9" s="60">
        <v>2662955</v>
      </c>
      <c r="H9" s="60">
        <v>3045743</v>
      </c>
      <c r="I9" s="60">
        <v>7439214</v>
      </c>
      <c r="J9" s="60">
        <v>5745076</v>
      </c>
      <c r="K9" s="60">
        <v>2616358</v>
      </c>
      <c r="L9" s="60">
        <v>2669711</v>
      </c>
      <c r="M9" s="60">
        <v>11031145</v>
      </c>
      <c r="N9" s="60">
        <v>2909848</v>
      </c>
      <c r="O9" s="60">
        <v>236853</v>
      </c>
      <c r="P9" s="60">
        <v>4781901</v>
      </c>
      <c r="Q9" s="60">
        <v>7928602</v>
      </c>
      <c r="R9" s="60">
        <v>0</v>
      </c>
      <c r="S9" s="60">
        <v>0</v>
      </c>
      <c r="T9" s="60">
        <v>0</v>
      </c>
      <c r="U9" s="60">
        <v>0</v>
      </c>
      <c r="V9" s="60">
        <v>26398961</v>
      </c>
      <c r="W9" s="60">
        <v>18688527</v>
      </c>
      <c r="X9" s="60">
        <v>7710434</v>
      </c>
      <c r="Y9" s="61">
        <v>41.26</v>
      </c>
      <c r="Z9" s="62">
        <v>67239839</v>
      </c>
    </row>
    <row r="10" spans="1:26" ht="22.5">
      <c r="A10" s="63" t="s">
        <v>278</v>
      </c>
      <c r="B10" s="64">
        <f>SUM(B5:B9)</f>
        <v>106943950</v>
      </c>
      <c r="C10" s="64">
        <f>SUM(C5:C9)</f>
        <v>0</v>
      </c>
      <c r="D10" s="65">
        <f aca="true" t="shared" si="0" ref="D10:Z10">SUM(D5:D9)</f>
        <v>138924818</v>
      </c>
      <c r="E10" s="66">
        <f t="shared" si="0"/>
        <v>176042962</v>
      </c>
      <c r="F10" s="66">
        <f t="shared" si="0"/>
        <v>20437518</v>
      </c>
      <c r="G10" s="66">
        <f t="shared" si="0"/>
        <v>21941879</v>
      </c>
      <c r="H10" s="66">
        <f t="shared" si="0"/>
        <v>5332594</v>
      </c>
      <c r="I10" s="66">
        <f t="shared" si="0"/>
        <v>47711991</v>
      </c>
      <c r="J10" s="66">
        <f t="shared" si="0"/>
        <v>9528353</v>
      </c>
      <c r="K10" s="66">
        <f t="shared" si="0"/>
        <v>5418870</v>
      </c>
      <c r="L10" s="66">
        <f t="shared" si="0"/>
        <v>27927980</v>
      </c>
      <c r="M10" s="66">
        <f t="shared" si="0"/>
        <v>42875203</v>
      </c>
      <c r="N10" s="66">
        <f t="shared" si="0"/>
        <v>6983552</v>
      </c>
      <c r="O10" s="66">
        <f t="shared" si="0"/>
        <v>3863549</v>
      </c>
      <c r="P10" s="66">
        <f t="shared" si="0"/>
        <v>24685707</v>
      </c>
      <c r="Q10" s="66">
        <f t="shared" si="0"/>
        <v>35532808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126120002</v>
      </c>
      <c r="W10" s="66">
        <f t="shared" si="0"/>
        <v>104194701</v>
      </c>
      <c r="X10" s="66">
        <f t="shared" si="0"/>
        <v>21925301</v>
      </c>
      <c r="Y10" s="67">
        <f>+IF(W10&lt;&gt;0,(X10/W10)*100,0)</f>
        <v>21.0426257665445</v>
      </c>
      <c r="Z10" s="68">
        <f t="shared" si="0"/>
        <v>176042962</v>
      </c>
    </row>
    <row r="11" spans="1:26" ht="12.75">
      <c r="A11" s="58" t="s">
        <v>37</v>
      </c>
      <c r="B11" s="19">
        <v>24982178</v>
      </c>
      <c r="C11" s="19">
        <v>0</v>
      </c>
      <c r="D11" s="59">
        <v>42316575</v>
      </c>
      <c r="E11" s="60">
        <v>42332099</v>
      </c>
      <c r="F11" s="60">
        <v>2307095</v>
      </c>
      <c r="G11" s="60">
        <v>2230890</v>
      </c>
      <c r="H11" s="60">
        <v>2983192</v>
      </c>
      <c r="I11" s="60">
        <v>7521177</v>
      </c>
      <c r="J11" s="60">
        <v>2835791</v>
      </c>
      <c r="K11" s="60">
        <v>2227029</v>
      </c>
      <c r="L11" s="60">
        <v>3520228</v>
      </c>
      <c r="M11" s="60">
        <v>8583048</v>
      </c>
      <c r="N11" s="60">
        <v>2588212</v>
      </c>
      <c r="O11" s="60">
        <v>2596838</v>
      </c>
      <c r="P11" s="60">
        <v>2912336</v>
      </c>
      <c r="Q11" s="60">
        <v>8097386</v>
      </c>
      <c r="R11" s="60">
        <v>0</v>
      </c>
      <c r="S11" s="60">
        <v>0</v>
      </c>
      <c r="T11" s="60">
        <v>0</v>
      </c>
      <c r="U11" s="60">
        <v>0</v>
      </c>
      <c r="V11" s="60">
        <v>24201611</v>
      </c>
      <c r="W11" s="60">
        <v>31737429</v>
      </c>
      <c r="X11" s="60">
        <v>-7535818</v>
      </c>
      <c r="Y11" s="61">
        <v>-23.74</v>
      </c>
      <c r="Z11" s="62">
        <v>42332099</v>
      </c>
    </row>
    <row r="12" spans="1:26" ht="12.75">
      <c r="A12" s="58" t="s">
        <v>38</v>
      </c>
      <c r="B12" s="19">
        <v>3168002</v>
      </c>
      <c r="C12" s="19">
        <v>0</v>
      </c>
      <c r="D12" s="59">
        <v>6107445</v>
      </c>
      <c r="E12" s="60">
        <v>6909692</v>
      </c>
      <c r="F12" s="60">
        <v>179930</v>
      </c>
      <c r="G12" s="60">
        <v>459647</v>
      </c>
      <c r="H12" s="60">
        <v>550995</v>
      </c>
      <c r="I12" s="60">
        <v>1190572</v>
      </c>
      <c r="J12" s="60">
        <v>551769</v>
      </c>
      <c r="K12" s="60">
        <v>561258</v>
      </c>
      <c r="L12" s="60">
        <v>559999</v>
      </c>
      <c r="M12" s="60">
        <v>1673026</v>
      </c>
      <c r="N12" s="60">
        <v>521342</v>
      </c>
      <c r="O12" s="60">
        <v>612238</v>
      </c>
      <c r="P12" s="60">
        <v>496848</v>
      </c>
      <c r="Q12" s="60">
        <v>1630428</v>
      </c>
      <c r="R12" s="60">
        <v>0</v>
      </c>
      <c r="S12" s="60">
        <v>0</v>
      </c>
      <c r="T12" s="60">
        <v>0</v>
      </c>
      <c r="U12" s="60">
        <v>0</v>
      </c>
      <c r="V12" s="60">
        <v>4494026</v>
      </c>
      <c r="W12" s="60">
        <v>4580586</v>
      </c>
      <c r="X12" s="60">
        <v>-86560</v>
      </c>
      <c r="Y12" s="61">
        <v>-1.89</v>
      </c>
      <c r="Z12" s="62">
        <v>6909692</v>
      </c>
    </row>
    <row r="13" spans="1:26" ht="12.75">
      <c r="A13" s="58" t="s">
        <v>279</v>
      </c>
      <c r="B13" s="19">
        <v>5808917</v>
      </c>
      <c r="C13" s="19">
        <v>0</v>
      </c>
      <c r="D13" s="59">
        <v>3700000</v>
      </c>
      <c r="E13" s="60">
        <v>3700000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561471</v>
      </c>
      <c r="Q13" s="60">
        <v>561471</v>
      </c>
      <c r="R13" s="60">
        <v>0</v>
      </c>
      <c r="S13" s="60">
        <v>0</v>
      </c>
      <c r="T13" s="60">
        <v>0</v>
      </c>
      <c r="U13" s="60">
        <v>0</v>
      </c>
      <c r="V13" s="60">
        <v>561471</v>
      </c>
      <c r="W13" s="60">
        <v>2774997</v>
      </c>
      <c r="X13" s="60">
        <v>-2213526</v>
      </c>
      <c r="Y13" s="61">
        <v>-79.77</v>
      </c>
      <c r="Z13" s="62">
        <v>3700000</v>
      </c>
    </row>
    <row r="14" spans="1:26" ht="12.75">
      <c r="A14" s="58" t="s">
        <v>40</v>
      </c>
      <c r="B14" s="19">
        <v>0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/>
      <c r="X14" s="60">
        <v>0</v>
      </c>
      <c r="Y14" s="61">
        <v>0</v>
      </c>
      <c r="Z14" s="62">
        <v>0</v>
      </c>
    </row>
    <row r="15" spans="1:26" ht="12.75">
      <c r="A15" s="58" t="s">
        <v>41</v>
      </c>
      <c r="B15" s="19">
        <v>26855447</v>
      </c>
      <c r="C15" s="19">
        <v>0</v>
      </c>
      <c r="D15" s="59">
        <v>32435179</v>
      </c>
      <c r="E15" s="60">
        <v>32749985</v>
      </c>
      <c r="F15" s="60">
        <v>3591992</v>
      </c>
      <c r="G15" s="60">
        <v>2289838</v>
      </c>
      <c r="H15" s="60">
        <v>2062203</v>
      </c>
      <c r="I15" s="60">
        <v>7944033</v>
      </c>
      <c r="J15" s="60">
        <v>1550795</v>
      </c>
      <c r="K15" s="60">
        <v>1511418</v>
      </c>
      <c r="L15" s="60">
        <v>1489934</v>
      </c>
      <c r="M15" s="60">
        <v>4552147</v>
      </c>
      <c r="N15" s="60">
        <v>1526522</v>
      </c>
      <c r="O15" s="60">
        <v>1531431</v>
      </c>
      <c r="P15" s="60">
        <v>1469291</v>
      </c>
      <c r="Q15" s="60">
        <v>4527244</v>
      </c>
      <c r="R15" s="60">
        <v>0</v>
      </c>
      <c r="S15" s="60">
        <v>0</v>
      </c>
      <c r="T15" s="60">
        <v>0</v>
      </c>
      <c r="U15" s="60">
        <v>0</v>
      </c>
      <c r="V15" s="60">
        <v>17023424</v>
      </c>
      <c r="W15" s="60">
        <v>22826376</v>
      </c>
      <c r="X15" s="60">
        <v>-5802952</v>
      </c>
      <c r="Y15" s="61">
        <v>-25.42</v>
      </c>
      <c r="Z15" s="62">
        <v>32749985</v>
      </c>
    </row>
    <row r="16" spans="1:26" ht="12.75">
      <c r="A16" s="69" t="s">
        <v>42</v>
      </c>
      <c r="B16" s="19">
        <v>0</v>
      </c>
      <c r="C16" s="19">
        <v>0</v>
      </c>
      <c r="D16" s="59">
        <v>1188558</v>
      </c>
      <c r="E16" s="60">
        <v>1140000</v>
      </c>
      <c r="F16" s="60">
        <v>0</v>
      </c>
      <c r="G16" s="60">
        <v>22724</v>
      </c>
      <c r="H16" s="60">
        <v>28397</v>
      </c>
      <c r="I16" s="60">
        <v>51121</v>
      </c>
      <c r="J16" s="60">
        <v>33827</v>
      </c>
      <c r="K16" s="60">
        <v>868503</v>
      </c>
      <c r="L16" s="60">
        <v>1015137</v>
      </c>
      <c r="M16" s="60">
        <v>1917467</v>
      </c>
      <c r="N16" s="60">
        <v>1009648</v>
      </c>
      <c r="O16" s="60">
        <v>1126243</v>
      </c>
      <c r="P16" s="60">
        <v>639573</v>
      </c>
      <c r="Q16" s="60">
        <v>2775464</v>
      </c>
      <c r="R16" s="60">
        <v>0</v>
      </c>
      <c r="S16" s="60">
        <v>0</v>
      </c>
      <c r="T16" s="60">
        <v>0</v>
      </c>
      <c r="U16" s="60">
        <v>0</v>
      </c>
      <c r="V16" s="60">
        <v>4744052</v>
      </c>
      <c r="W16" s="60">
        <v>891414</v>
      </c>
      <c r="X16" s="60">
        <v>3852638</v>
      </c>
      <c r="Y16" s="61">
        <v>432.19</v>
      </c>
      <c r="Z16" s="62">
        <v>1140000</v>
      </c>
    </row>
    <row r="17" spans="1:26" ht="12.75">
      <c r="A17" s="58" t="s">
        <v>43</v>
      </c>
      <c r="B17" s="19">
        <v>46718903</v>
      </c>
      <c r="C17" s="19">
        <v>0</v>
      </c>
      <c r="D17" s="59">
        <v>53151964</v>
      </c>
      <c r="E17" s="60">
        <v>63955192</v>
      </c>
      <c r="F17" s="60">
        <v>1411614</v>
      </c>
      <c r="G17" s="60">
        <v>3163740</v>
      </c>
      <c r="H17" s="60">
        <v>3643069</v>
      </c>
      <c r="I17" s="60">
        <v>8218423</v>
      </c>
      <c r="J17" s="60">
        <v>1189856</v>
      </c>
      <c r="K17" s="60">
        <v>5574852</v>
      </c>
      <c r="L17" s="60">
        <v>4621593</v>
      </c>
      <c r="M17" s="60">
        <v>11386301</v>
      </c>
      <c r="N17" s="60">
        <v>2225930</v>
      </c>
      <c r="O17" s="60">
        <v>7721547</v>
      </c>
      <c r="P17" s="60">
        <v>5042664</v>
      </c>
      <c r="Q17" s="60">
        <v>14990141</v>
      </c>
      <c r="R17" s="60">
        <v>0</v>
      </c>
      <c r="S17" s="60">
        <v>0</v>
      </c>
      <c r="T17" s="60">
        <v>0</v>
      </c>
      <c r="U17" s="60">
        <v>0</v>
      </c>
      <c r="V17" s="60">
        <v>34594865</v>
      </c>
      <c r="W17" s="60">
        <v>41363973</v>
      </c>
      <c r="X17" s="60">
        <v>-6769108</v>
      </c>
      <c r="Y17" s="61">
        <v>-16.36</v>
      </c>
      <c r="Z17" s="62">
        <v>63955192</v>
      </c>
    </row>
    <row r="18" spans="1:26" ht="12.75">
      <c r="A18" s="70" t="s">
        <v>44</v>
      </c>
      <c r="B18" s="71">
        <f>SUM(B11:B17)</f>
        <v>107533447</v>
      </c>
      <c r="C18" s="71">
        <f>SUM(C11:C17)</f>
        <v>0</v>
      </c>
      <c r="D18" s="72">
        <f aca="true" t="shared" si="1" ref="D18:Z18">SUM(D11:D17)</f>
        <v>138899721</v>
      </c>
      <c r="E18" s="73">
        <f t="shared" si="1"/>
        <v>150786968</v>
      </c>
      <c r="F18" s="73">
        <f t="shared" si="1"/>
        <v>7490631</v>
      </c>
      <c r="G18" s="73">
        <f t="shared" si="1"/>
        <v>8166839</v>
      </c>
      <c r="H18" s="73">
        <f t="shared" si="1"/>
        <v>9267856</v>
      </c>
      <c r="I18" s="73">
        <f t="shared" si="1"/>
        <v>24925326</v>
      </c>
      <c r="J18" s="73">
        <f t="shared" si="1"/>
        <v>6162038</v>
      </c>
      <c r="K18" s="73">
        <f t="shared" si="1"/>
        <v>10743060</v>
      </c>
      <c r="L18" s="73">
        <f t="shared" si="1"/>
        <v>11206891</v>
      </c>
      <c r="M18" s="73">
        <f t="shared" si="1"/>
        <v>28111989</v>
      </c>
      <c r="N18" s="73">
        <f t="shared" si="1"/>
        <v>7871654</v>
      </c>
      <c r="O18" s="73">
        <f t="shared" si="1"/>
        <v>13588297</v>
      </c>
      <c r="P18" s="73">
        <f t="shared" si="1"/>
        <v>11122183</v>
      </c>
      <c r="Q18" s="73">
        <f t="shared" si="1"/>
        <v>32582134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85619449</v>
      </c>
      <c r="W18" s="73">
        <f t="shared" si="1"/>
        <v>104174775</v>
      </c>
      <c r="X18" s="73">
        <f t="shared" si="1"/>
        <v>-18555326</v>
      </c>
      <c r="Y18" s="67">
        <f>+IF(W18&lt;&gt;0,(X18/W18)*100,0)</f>
        <v>-17.811726495209612</v>
      </c>
      <c r="Z18" s="74">
        <f t="shared" si="1"/>
        <v>150786968</v>
      </c>
    </row>
    <row r="19" spans="1:26" ht="12.75">
      <c r="A19" s="70" t="s">
        <v>45</v>
      </c>
      <c r="B19" s="75">
        <f>+B10-B18</f>
        <v>-589497</v>
      </c>
      <c r="C19" s="75">
        <f>+C10-C18</f>
        <v>0</v>
      </c>
      <c r="D19" s="76">
        <f aca="true" t="shared" si="2" ref="D19:Z19">+D10-D18</f>
        <v>25097</v>
      </c>
      <c r="E19" s="77">
        <f t="shared" si="2"/>
        <v>25255994</v>
      </c>
      <c r="F19" s="77">
        <f t="shared" si="2"/>
        <v>12946887</v>
      </c>
      <c r="G19" s="77">
        <f t="shared" si="2"/>
        <v>13775040</v>
      </c>
      <c r="H19" s="77">
        <f t="shared" si="2"/>
        <v>-3935262</v>
      </c>
      <c r="I19" s="77">
        <f t="shared" si="2"/>
        <v>22786665</v>
      </c>
      <c r="J19" s="77">
        <f t="shared" si="2"/>
        <v>3366315</v>
      </c>
      <c r="K19" s="77">
        <f t="shared" si="2"/>
        <v>-5324190</v>
      </c>
      <c r="L19" s="77">
        <f t="shared" si="2"/>
        <v>16721089</v>
      </c>
      <c r="M19" s="77">
        <f t="shared" si="2"/>
        <v>14763214</v>
      </c>
      <c r="N19" s="77">
        <f t="shared" si="2"/>
        <v>-888102</v>
      </c>
      <c r="O19" s="77">
        <f t="shared" si="2"/>
        <v>-9724748</v>
      </c>
      <c r="P19" s="77">
        <f t="shared" si="2"/>
        <v>13563524</v>
      </c>
      <c r="Q19" s="77">
        <f t="shared" si="2"/>
        <v>2950674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40500553</v>
      </c>
      <c r="W19" s="77">
        <f>IF(E10=E18,0,W10-W18)</f>
        <v>19926</v>
      </c>
      <c r="X19" s="77">
        <f t="shared" si="2"/>
        <v>40480627</v>
      </c>
      <c r="Y19" s="78">
        <f>+IF(W19&lt;&gt;0,(X19/W19)*100,0)</f>
        <v>203154.80778881864</v>
      </c>
      <c r="Z19" s="79">
        <f t="shared" si="2"/>
        <v>25255994</v>
      </c>
    </row>
    <row r="20" spans="1:26" ht="12.75">
      <c r="A20" s="58" t="s">
        <v>46</v>
      </c>
      <c r="B20" s="19">
        <v>21022359</v>
      </c>
      <c r="C20" s="19">
        <v>0</v>
      </c>
      <c r="D20" s="59">
        <v>27399000</v>
      </c>
      <c r="E20" s="60">
        <v>27399000</v>
      </c>
      <c r="F20" s="60">
        <v>0</v>
      </c>
      <c r="G20" s="60">
        <v>3057368</v>
      </c>
      <c r="H20" s="60">
        <v>4483262</v>
      </c>
      <c r="I20" s="60">
        <v>7540630</v>
      </c>
      <c r="J20" s="60">
        <v>815647</v>
      </c>
      <c r="K20" s="60">
        <v>-2579297</v>
      </c>
      <c r="L20" s="60">
        <v>1326250</v>
      </c>
      <c r="M20" s="60">
        <v>-437400</v>
      </c>
      <c r="N20" s="60">
        <v>279939</v>
      </c>
      <c r="O20" s="60">
        <v>812084</v>
      </c>
      <c r="P20" s="60">
        <v>1718624</v>
      </c>
      <c r="Q20" s="60">
        <v>2810647</v>
      </c>
      <c r="R20" s="60">
        <v>0</v>
      </c>
      <c r="S20" s="60">
        <v>0</v>
      </c>
      <c r="T20" s="60">
        <v>0</v>
      </c>
      <c r="U20" s="60">
        <v>0</v>
      </c>
      <c r="V20" s="60">
        <v>9913877</v>
      </c>
      <c r="W20" s="60">
        <v>20549250</v>
      </c>
      <c r="X20" s="60">
        <v>-10635373</v>
      </c>
      <c r="Y20" s="61">
        <v>-51.76</v>
      </c>
      <c r="Z20" s="62">
        <v>27399000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20432862</v>
      </c>
      <c r="C22" s="86">
        <f>SUM(C19:C21)</f>
        <v>0</v>
      </c>
      <c r="D22" s="87">
        <f aca="true" t="shared" si="3" ref="D22:Z22">SUM(D19:D21)</f>
        <v>27424097</v>
      </c>
      <c r="E22" s="88">
        <f t="shared" si="3"/>
        <v>52654994</v>
      </c>
      <c r="F22" s="88">
        <f t="shared" si="3"/>
        <v>12946887</v>
      </c>
      <c r="G22" s="88">
        <f t="shared" si="3"/>
        <v>16832408</v>
      </c>
      <c r="H22" s="88">
        <f t="shared" si="3"/>
        <v>548000</v>
      </c>
      <c r="I22" s="88">
        <f t="shared" si="3"/>
        <v>30327295</v>
      </c>
      <c r="J22" s="88">
        <f t="shared" si="3"/>
        <v>4181962</v>
      </c>
      <c r="K22" s="88">
        <f t="shared" si="3"/>
        <v>-7903487</v>
      </c>
      <c r="L22" s="88">
        <f t="shared" si="3"/>
        <v>18047339</v>
      </c>
      <c r="M22" s="88">
        <f t="shared" si="3"/>
        <v>14325814</v>
      </c>
      <c r="N22" s="88">
        <f t="shared" si="3"/>
        <v>-608163</v>
      </c>
      <c r="O22" s="88">
        <f t="shared" si="3"/>
        <v>-8912664</v>
      </c>
      <c r="P22" s="88">
        <f t="shared" si="3"/>
        <v>15282148</v>
      </c>
      <c r="Q22" s="88">
        <f t="shared" si="3"/>
        <v>5761321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50414430</v>
      </c>
      <c r="W22" s="88">
        <f t="shared" si="3"/>
        <v>20569176</v>
      </c>
      <c r="X22" s="88">
        <f t="shared" si="3"/>
        <v>29845254</v>
      </c>
      <c r="Y22" s="89">
        <f>+IF(W22&lt;&gt;0,(X22/W22)*100,0)</f>
        <v>145.0969839530762</v>
      </c>
      <c r="Z22" s="90">
        <f t="shared" si="3"/>
        <v>52654994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20432862</v>
      </c>
      <c r="C24" s="75">
        <f>SUM(C22:C23)</f>
        <v>0</v>
      </c>
      <c r="D24" s="76">
        <f aca="true" t="shared" si="4" ref="D24:Z24">SUM(D22:D23)</f>
        <v>27424097</v>
      </c>
      <c r="E24" s="77">
        <f t="shared" si="4"/>
        <v>52654994</v>
      </c>
      <c r="F24" s="77">
        <f t="shared" si="4"/>
        <v>12946887</v>
      </c>
      <c r="G24" s="77">
        <f t="shared" si="4"/>
        <v>16832408</v>
      </c>
      <c r="H24" s="77">
        <f t="shared" si="4"/>
        <v>548000</v>
      </c>
      <c r="I24" s="77">
        <f t="shared" si="4"/>
        <v>30327295</v>
      </c>
      <c r="J24" s="77">
        <f t="shared" si="4"/>
        <v>4181962</v>
      </c>
      <c r="K24" s="77">
        <f t="shared" si="4"/>
        <v>-7903487</v>
      </c>
      <c r="L24" s="77">
        <f t="shared" si="4"/>
        <v>18047339</v>
      </c>
      <c r="M24" s="77">
        <f t="shared" si="4"/>
        <v>14325814</v>
      </c>
      <c r="N24" s="77">
        <f t="shared" si="4"/>
        <v>-608163</v>
      </c>
      <c r="O24" s="77">
        <f t="shared" si="4"/>
        <v>-8912664</v>
      </c>
      <c r="P24" s="77">
        <f t="shared" si="4"/>
        <v>15282148</v>
      </c>
      <c r="Q24" s="77">
        <f t="shared" si="4"/>
        <v>5761321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50414430</v>
      </c>
      <c r="W24" s="77">
        <f t="shared" si="4"/>
        <v>20569176</v>
      </c>
      <c r="X24" s="77">
        <f t="shared" si="4"/>
        <v>29845254</v>
      </c>
      <c r="Y24" s="78">
        <f>+IF(W24&lt;&gt;0,(X24/W24)*100,0)</f>
        <v>145.0969839530762</v>
      </c>
      <c r="Z24" s="79">
        <f t="shared" si="4"/>
        <v>52654994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33627730</v>
      </c>
      <c r="C27" s="22">
        <v>0</v>
      </c>
      <c r="D27" s="99">
        <v>34241576</v>
      </c>
      <c r="E27" s="100">
        <v>52654600</v>
      </c>
      <c r="F27" s="100">
        <v>90595</v>
      </c>
      <c r="G27" s="100">
        <v>3916302</v>
      </c>
      <c r="H27" s="100">
        <v>4018717</v>
      </c>
      <c r="I27" s="100">
        <v>8025614</v>
      </c>
      <c r="J27" s="100">
        <v>726762</v>
      </c>
      <c r="K27" s="100">
        <v>1989534</v>
      </c>
      <c r="L27" s="100">
        <v>5061678</v>
      </c>
      <c r="M27" s="100">
        <v>7777974</v>
      </c>
      <c r="N27" s="100">
        <v>7096142</v>
      </c>
      <c r="O27" s="100">
        <v>2128033</v>
      </c>
      <c r="P27" s="100">
        <v>3364861</v>
      </c>
      <c r="Q27" s="100">
        <v>12589036</v>
      </c>
      <c r="R27" s="100">
        <v>0</v>
      </c>
      <c r="S27" s="100">
        <v>0</v>
      </c>
      <c r="T27" s="100">
        <v>0</v>
      </c>
      <c r="U27" s="100">
        <v>0</v>
      </c>
      <c r="V27" s="100">
        <v>28392624</v>
      </c>
      <c r="W27" s="100">
        <v>39490950</v>
      </c>
      <c r="X27" s="100">
        <v>-11098326</v>
      </c>
      <c r="Y27" s="101">
        <v>-28.1</v>
      </c>
      <c r="Z27" s="102">
        <v>52654600</v>
      </c>
    </row>
    <row r="28" spans="1:26" ht="12.75">
      <c r="A28" s="103" t="s">
        <v>46</v>
      </c>
      <c r="B28" s="19">
        <v>29597947</v>
      </c>
      <c r="C28" s="19">
        <v>0</v>
      </c>
      <c r="D28" s="59">
        <v>27399000</v>
      </c>
      <c r="E28" s="60">
        <v>27399000</v>
      </c>
      <c r="F28" s="60">
        <v>0</v>
      </c>
      <c r="G28" s="60">
        <v>2696381</v>
      </c>
      <c r="H28" s="60">
        <v>3932687</v>
      </c>
      <c r="I28" s="60">
        <v>6629068</v>
      </c>
      <c r="J28" s="60">
        <v>715480</v>
      </c>
      <c r="K28" s="60">
        <v>954665</v>
      </c>
      <c r="L28" s="60">
        <v>3499236</v>
      </c>
      <c r="M28" s="60">
        <v>5169381</v>
      </c>
      <c r="N28" s="60">
        <v>6202110</v>
      </c>
      <c r="O28" s="60">
        <v>503735</v>
      </c>
      <c r="P28" s="60">
        <v>1507565</v>
      </c>
      <c r="Q28" s="60">
        <v>8213410</v>
      </c>
      <c r="R28" s="60">
        <v>0</v>
      </c>
      <c r="S28" s="60">
        <v>0</v>
      </c>
      <c r="T28" s="60">
        <v>0</v>
      </c>
      <c r="U28" s="60">
        <v>0</v>
      </c>
      <c r="V28" s="60">
        <v>20011859</v>
      </c>
      <c r="W28" s="60">
        <v>20549250</v>
      </c>
      <c r="X28" s="60">
        <v>-537391</v>
      </c>
      <c r="Y28" s="61">
        <v>-2.62</v>
      </c>
      <c r="Z28" s="62">
        <v>27399000</v>
      </c>
    </row>
    <row r="29" spans="1:26" ht="12.75">
      <c r="A29" s="58" t="s">
        <v>283</v>
      </c>
      <c r="B29" s="19">
        <v>756332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11282</v>
      </c>
      <c r="K29" s="60">
        <v>1034869</v>
      </c>
      <c r="L29" s="60">
        <v>1562442</v>
      </c>
      <c r="M29" s="60">
        <v>2608593</v>
      </c>
      <c r="N29" s="60">
        <v>894032</v>
      </c>
      <c r="O29" s="60">
        <v>1624298</v>
      </c>
      <c r="P29" s="60">
        <v>1857296</v>
      </c>
      <c r="Q29" s="60">
        <v>4375626</v>
      </c>
      <c r="R29" s="60">
        <v>0</v>
      </c>
      <c r="S29" s="60">
        <v>0</v>
      </c>
      <c r="T29" s="60">
        <v>0</v>
      </c>
      <c r="U29" s="60">
        <v>0</v>
      </c>
      <c r="V29" s="60">
        <v>6984219</v>
      </c>
      <c r="W29" s="60"/>
      <c r="X29" s="60">
        <v>6984219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3273451</v>
      </c>
      <c r="C31" s="19">
        <v>0</v>
      </c>
      <c r="D31" s="59">
        <v>6842576</v>
      </c>
      <c r="E31" s="60">
        <v>25255600</v>
      </c>
      <c r="F31" s="60">
        <v>90595</v>
      </c>
      <c r="G31" s="60">
        <v>1219921</v>
      </c>
      <c r="H31" s="60">
        <v>86030</v>
      </c>
      <c r="I31" s="60">
        <v>1396546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1396546</v>
      </c>
      <c r="W31" s="60">
        <v>18941700</v>
      </c>
      <c r="X31" s="60">
        <v>-17545154</v>
      </c>
      <c r="Y31" s="61">
        <v>-92.63</v>
      </c>
      <c r="Z31" s="62">
        <v>25255600</v>
      </c>
    </row>
    <row r="32" spans="1:26" ht="12.75">
      <c r="A32" s="70" t="s">
        <v>54</v>
      </c>
      <c r="B32" s="22">
        <f>SUM(B28:B31)</f>
        <v>33627730</v>
      </c>
      <c r="C32" s="22">
        <f>SUM(C28:C31)</f>
        <v>0</v>
      </c>
      <c r="D32" s="99">
        <f aca="true" t="shared" si="5" ref="D32:Z32">SUM(D28:D31)</f>
        <v>34241576</v>
      </c>
      <c r="E32" s="100">
        <f t="shared" si="5"/>
        <v>52654600</v>
      </c>
      <c r="F32" s="100">
        <f t="shared" si="5"/>
        <v>90595</v>
      </c>
      <c r="G32" s="100">
        <f t="shared" si="5"/>
        <v>3916302</v>
      </c>
      <c r="H32" s="100">
        <f t="shared" si="5"/>
        <v>4018717</v>
      </c>
      <c r="I32" s="100">
        <f t="shared" si="5"/>
        <v>8025614</v>
      </c>
      <c r="J32" s="100">
        <f t="shared" si="5"/>
        <v>726762</v>
      </c>
      <c r="K32" s="100">
        <f t="shared" si="5"/>
        <v>1989534</v>
      </c>
      <c r="L32" s="100">
        <f t="shared" si="5"/>
        <v>5061678</v>
      </c>
      <c r="M32" s="100">
        <f t="shared" si="5"/>
        <v>7777974</v>
      </c>
      <c r="N32" s="100">
        <f t="shared" si="5"/>
        <v>7096142</v>
      </c>
      <c r="O32" s="100">
        <f t="shared" si="5"/>
        <v>2128033</v>
      </c>
      <c r="P32" s="100">
        <f t="shared" si="5"/>
        <v>3364861</v>
      </c>
      <c r="Q32" s="100">
        <f t="shared" si="5"/>
        <v>12589036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28392624</v>
      </c>
      <c r="W32" s="100">
        <f t="shared" si="5"/>
        <v>39490950</v>
      </c>
      <c r="X32" s="100">
        <f t="shared" si="5"/>
        <v>-11098326</v>
      </c>
      <c r="Y32" s="101">
        <f>+IF(W32&lt;&gt;0,(X32/W32)*100,0)</f>
        <v>-28.103466743646326</v>
      </c>
      <c r="Z32" s="102">
        <f t="shared" si="5"/>
        <v>52654600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67309264</v>
      </c>
      <c r="C35" s="19">
        <v>0</v>
      </c>
      <c r="D35" s="59">
        <v>123032000</v>
      </c>
      <c r="E35" s="60">
        <v>76561272</v>
      </c>
      <c r="F35" s="60">
        <v>67300268</v>
      </c>
      <c r="G35" s="60">
        <v>67300268</v>
      </c>
      <c r="H35" s="60">
        <v>67300268</v>
      </c>
      <c r="I35" s="60">
        <v>67300268</v>
      </c>
      <c r="J35" s="60">
        <v>116671823</v>
      </c>
      <c r="K35" s="60">
        <v>111455117</v>
      </c>
      <c r="L35" s="60">
        <v>135850078</v>
      </c>
      <c r="M35" s="60">
        <v>135850078</v>
      </c>
      <c r="N35" s="60">
        <v>133506256</v>
      </c>
      <c r="O35" s="60">
        <v>125671080</v>
      </c>
      <c r="P35" s="60">
        <v>113559765</v>
      </c>
      <c r="Q35" s="60">
        <v>113559765</v>
      </c>
      <c r="R35" s="60">
        <v>0</v>
      </c>
      <c r="S35" s="60">
        <v>0</v>
      </c>
      <c r="T35" s="60">
        <v>0</v>
      </c>
      <c r="U35" s="60">
        <v>0</v>
      </c>
      <c r="V35" s="60">
        <v>113559765</v>
      </c>
      <c r="W35" s="60">
        <v>57420954</v>
      </c>
      <c r="X35" s="60">
        <v>56138811</v>
      </c>
      <c r="Y35" s="61">
        <v>97.77</v>
      </c>
      <c r="Z35" s="62">
        <v>76561272</v>
      </c>
    </row>
    <row r="36" spans="1:26" ht="12.75">
      <c r="A36" s="58" t="s">
        <v>57</v>
      </c>
      <c r="B36" s="19">
        <v>192735185</v>
      </c>
      <c r="C36" s="19">
        <v>0</v>
      </c>
      <c r="D36" s="59">
        <v>195459000</v>
      </c>
      <c r="E36" s="60">
        <v>195458167</v>
      </c>
      <c r="F36" s="60">
        <v>192738626</v>
      </c>
      <c r="G36" s="60">
        <v>192738626</v>
      </c>
      <c r="H36" s="60">
        <v>192738626</v>
      </c>
      <c r="I36" s="60">
        <v>192738626</v>
      </c>
      <c r="J36" s="60">
        <v>192735185</v>
      </c>
      <c r="K36" s="60">
        <v>192834182</v>
      </c>
      <c r="L36" s="60">
        <v>192735184</v>
      </c>
      <c r="M36" s="60">
        <v>192735184</v>
      </c>
      <c r="N36" s="60">
        <v>192738900</v>
      </c>
      <c r="O36" s="60">
        <v>188242628</v>
      </c>
      <c r="P36" s="60">
        <v>192735185</v>
      </c>
      <c r="Q36" s="60">
        <v>192735185</v>
      </c>
      <c r="R36" s="60">
        <v>0</v>
      </c>
      <c r="S36" s="60">
        <v>0</v>
      </c>
      <c r="T36" s="60">
        <v>0</v>
      </c>
      <c r="U36" s="60">
        <v>0</v>
      </c>
      <c r="V36" s="60">
        <v>192735185</v>
      </c>
      <c r="W36" s="60">
        <v>146593625</v>
      </c>
      <c r="X36" s="60">
        <v>46141560</v>
      </c>
      <c r="Y36" s="61">
        <v>31.48</v>
      </c>
      <c r="Z36" s="62">
        <v>195458167</v>
      </c>
    </row>
    <row r="37" spans="1:26" ht="12.75">
      <c r="A37" s="58" t="s">
        <v>58</v>
      </c>
      <c r="B37" s="19">
        <v>10203300</v>
      </c>
      <c r="C37" s="19">
        <v>0</v>
      </c>
      <c r="D37" s="59">
        <v>25645000</v>
      </c>
      <c r="E37" s="60">
        <v>25643435</v>
      </c>
      <c r="F37" s="60">
        <v>10075387</v>
      </c>
      <c r="G37" s="60">
        <v>10075387</v>
      </c>
      <c r="H37" s="60">
        <v>10075387</v>
      </c>
      <c r="I37" s="60">
        <v>10075387</v>
      </c>
      <c r="J37" s="60">
        <v>62454238</v>
      </c>
      <c r="K37" s="60">
        <v>63018457</v>
      </c>
      <c r="L37" s="60">
        <v>63949966</v>
      </c>
      <c r="M37" s="60">
        <v>63949966</v>
      </c>
      <c r="N37" s="60">
        <v>63566236</v>
      </c>
      <c r="O37" s="60">
        <v>62802345</v>
      </c>
      <c r="P37" s="60">
        <v>63665595</v>
      </c>
      <c r="Q37" s="60">
        <v>63665595</v>
      </c>
      <c r="R37" s="60">
        <v>0</v>
      </c>
      <c r="S37" s="60">
        <v>0</v>
      </c>
      <c r="T37" s="60">
        <v>0</v>
      </c>
      <c r="U37" s="60">
        <v>0</v>
      </c>
      <c r="V37" s="60">
        <v>63665595</v>
      </c>
      <c r="W37" s="60">
        <v>19232576</v>
      </c>
      <c r="X37" s="60">
        <v>44433019</v>
      </c>
      <c r="Y37" s="61">
        <v>231.03</v>
      </c>
      <c r="Z37" s="62">
        <v>25643435</v>
      </c>
    </row>
    <row r="38" spans="1:26" ht="12.75">
      <c r="A38" s="58" t="s">
        <v>59</v>
      </c>
      <c r="B38" s="19">
        <v>7211794</v>
      </c>
      <c r="C38" s="19">
        <v>0</v>
      </c>
      <c r="D38" s="59">
        <v>2746000</v>
      </c>
      <c r="E38" s="60">
        <v>2746497</v>
      </c>
      <c r="F38" s="60">
        <v>4849736</v>
      </c>
      <c r="G38" s="60">
        <v>4849736</v>
      </c>
      <c r="H38" s="60">
        <v>4849736</v>
      </c>
      <c r="I38" s="60">
        <v>4849736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2059873</v>
      </c>
      <c r="X38" s="60">
        <v>-2059873</v>
      </c>
      <c r="Y38" s="61">
        <v>-100</v>
      </c>
      <c r="Z38" s="62">
        <v>2746497</v>
      </c>
    </row>
    <row r="39" spans="1:26" ht="12.75">
      <c r="A39" s="58" t="s">
        <v>60</v>
      </c>
      <c r="B39" s="19">
        <v>242629355</v>
      </c>
      <c r="C39" s="19">
        <v>0</v>
      </c>
      <c r="D39" s="59">
        <v>290100000</v>
      </c>
      <c r="E39" s="60">
        <v>243629506</v>
      </c>
      <c r="F39" s="60">
        <v>245113771</v>
      </c>
      <c r="G39" s="60">
        <v>245113771</v>
      </c>
      <c r="H39" s="60">
        <v>245113771</v>
      </c>
      <c r="I39" s="60">
        <v>245113771</v>
      </c>
      <c r="J39" s="60">
        <v>246952770</v>
      </c>
      <c r="K39" s="60">
        <v>241270842</v>
      </c>
      <c r="L39" s="60">
        <v>264635296</v>
      </c>
      <c r="M39" s="60">
        <v>264635296</v>
      </c>
      <c r="N39" s="60">
        <v>262678920</v>
      </c>
      <c r="O39" s="60">
        <v>251111363</v>
      </c>
      <c r="P39" s="60">
        <v>242629355</v>
      </c>
      <c r="Q39" s="60">
        <v>242629355</v>
      </c>
      <c r="R39" s="60">
        <v>0</v>
      </c>
      <c r="S39" s="60">
        <v>0</v>
      </c>
      <c r="T39" s="60">
        <v>0</v>
      </c>
      <c r="U39" s="60">
        <v>0</v>
      </c>
      <c r="V39" s="60">
        <v>242629355</v>
      </c>
      <c r="W39" s="60">
        <v>182722130</v>
      </c>
      <c r="X39" s="60">
        <v>59907225</v>
      </c>
      <c r="Y39" s="61">
        <v>32.79</v>
      </c>
      <c r="Z39" s="62">
        <v>243629506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26838949</v>
      </c>
      <c r="C42" s="19">
        <v>0</v>
      </c>
      <c r="D42" s="59">
        <v>27423588</v>
      </c>
      <c r="E42" s="60">
        <v>27670388</v>
      </c>
      <c r="F42" s="60">
        <v>11285563</v>
      </c>
      <c r="G42" s="60">
        <v>25974582</v>
      </c>
      <c r="H42" s="60">
        <v>-4321073</v>
      </c>
      <c r="I42" s="60">
        <v>32939072</v>
      </c>
      <c r="J42" s="60">
        <v>-3319343</v>
      </c>
      <c r="K42" s="60">
        <v>-239043</v>
      </c>
      <c r="L42" s="60">
        <v>27387200</v>
      </c>
      <c r="M42" s="60">
        <v>23828814</v>
      </c>
      <c r="N42" s="60">
        <v>-1362620</v>
      </c>
      <c r="O42" s="60">
        <v>-6460265</v>
      </c>
      <c r="P42" s="60">
        <v>26215917</v>
      </c>
      <c r="Q42" s="60">
        <v>18393032</v>
      </c>
      <c r="R42" s="60">
        <v>0</v>
      </c>
      <c r="S42" s="60">
        <v>0</v>
      </c>
      <c r="T42" s="60">
        <v>0</v>
      </c>
      <c r="U42" s="60">
        <v>0</v>
      </c>
      <c r="V42" s="60">
        <v>75160918</v>
      </c>
      <c r="W42" s="60">
        <v>45878138</v>
      </c>
      <c r="X42" s="60">
        <v>29282780</v>
      </c>
      <c r="Y42" s="61">
        <v>63.83</v>
      </c>
      <c r="Z42" s="62">
        <v>27670388</v>
      </c>
    </row>
    <row r="43" spans="1:26" ht="12.75">
      <c r="A43" s="58" t="s">
        <v>63</v>
      </c>
      <c r="B43" s="19">
        <v>-33627730</v>
      </c>
      <c r="C43" s="19">
        <v>0</v>
      </c>
      <c r="D43" s="59">
        <v>-34241580</v>
      </c>
      <c r="E43" s="60">
        <v>-50074973</v>
      </c>
      <c r="F43" s="60">
        <v>-7326908</v>
      </c>
      <c r="G43" s="60">
        <v>-4464585</v>
      </c>
      <c r="H43" s="60">
        <v>-4483262</v>
      </c>
      <c r="I43" s="60">
        <v>-16274755</v>
      </c>
      <c r="J43" s="60">
        <v>-828509</v>
      </c>
      <c r="K43" s="60">
        <v>-2268069</v>
      </c>
      <c r="L43" s="60">
        <v>-5061678</v>
      </c>
      <c r="M43" s="60">
        <v>-8158256</v>
      </c>
      <c r="N43" s="60">
        <v>-1335792</v>
      </c>
      <c r="O43" s="60">
        <v>-2307087</v>
      </c>
      <c r="P43" s="60">
        <v>-4611398</v>
      </c>
      <c r="Q43" s="60">
        <v>-8254277</v>
      </c>
      <c r="R43" s="60">
        <v>0</v>
      </c>
      <c r="S43" s="60">
        <v>0</v>
      </c>
      <c r="T43" s="60">
        <v>0</v>
      </c>
      <c r="U43" s="60">
        <v>0</v>
      </c>
      <c r="V43" s="60">
        <v>-32687288</v>
      </c>
      <c r="W43" s="60">
        <v>-36231239</v>
      </c>
      <c r="X43" s="60">
        <v>3543951</v>
      </c>
      <c r="Y43" s="61">
        <v>-9.78</v>
      </c>
      <c r="Z43" s="62">
        <v>-50074973</v>
      </c>
    </row>
    <row r="44" spans="1:26" ht="12.7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42470254</v>
      </c>
      <c r="C45" s="22">
        <v>0</v>
      </c>
      <c r="D45" s="99">
        <v>42441108</v>
      </c>
      <c r="E45" s="100">
        <v>20065735</v>
      </c>
      <c r="F45" s="100">
        <v>46097655</v>
      </c>
      <c r="G45" s="100">
        <v>67607652</v>
      </c>
      <c r="H45" s="100">
        <v>58803317</v>
      </c>
      <c r="I45" s="100">
        <v>58803317</v>
      </c>
      <c r="J45" s="100">
        <v>54655465</v>
      </c>
      <c r="K45" s="100">
        <v>52148353</v>
      </c>
      <c r="L45" s="100">
        <v>74473875</v>
      </c>
      <c r="M45" s="100">
        <v>74473875</v>
      </c>
      <c r="N45" s="100">
        <v>71775463</v>
      </c>
      <c r="O45" s="100">
        <v>63008111</v>
      </c>
      <c r="P45" s="100">
        <v>84612630</v>
      </c>
      <c r="Q45" s="100">
        <v>84612630</v>
      </c>
      <c r="R45" s="100">
        <v>0</v>
      </c>
      <c r="S45" s="100">
        <v>0</v>
      </c>
      <c r="T45" s="100">
        <v>0</v>
      </c>
      <c r="U45" s="100">
        <v>0</v>
      </c>
      <c r="V45" s="100">
        <v>84612630</v>
      </c>
      <c r="W45" s="100">
        <v>52117219</v>
      </c>
      <c r="X45" s="100">
        <v>32495411</v>
      </c>
      <c r="Y45" s="101">
        <v>62.35</v>
      </c>
      <c r="Z45" s="102">
        <v>20065735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3550942</v>
      </c>
      <c r="C49" s="52">
        <v>0</v>
      </c>
      <c r="D49" s="129">
        <v>559499</v>
      </c>
      <c r="E49" s="54">
        <v>515318</v>
      </c>
      <c r="F49" s="54">
        <v>0</v>
      </c>
      <c r="G49" s="54">
        <v>0</v>
      </c>
      <c r="H49" s="54">
        <v>0</v>
      </c>
      <c r="I49" s="54">
        <v>1034813</v>
      </c>
      <c r="J49" s="54">
        <v>0</v>
      </c>
      <c r="K49" s="54">
        <v>0</v>
      </c>
      <c r="L49" s="54">
        <v>0</v>
      </c>
      <c r="M49" s="54">
        <v>529966</v>
      </c>
      <c r="N49" s="54">
        <v>0</v>
      </c>
      <c r="O49" s="54">
        <v>0</v>
      </c>
      <c r="P49" s="54">
        <v>0</v>
      </c>
      <c r="Q49" s="54">
        <v>5910468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12101006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168027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168027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69.81463555405182</v>
      </c>
      <c r="C58" s="5">
        <f>IF(C67=0,0,+(C76/C67)*100)</f>
        <v>0</v>
      </c>
      <c r="D58" s="6">
        <f aca="true" t="shared" si="6" ref="D58:Z58">IF(D67=0,0,+(D76/D67)*100)</f>
        <v>99.99981273904842</v>
      </c>
      <c r="E58" s="7">
        <f t="shared" si="6"/>
        <v>87.52700368078928</v>
      </c>
      <c r="F58" s="7">
        <f t="shared" si="6"/>
        <v>15.076087020363419</v>
      </c>
      <c r="G58" s="7">
        <f t="shared" si="6"/>
        <v>87.14607019024004</v>
      </c>
      <c r="H58" s="7">
        <f t="shared" si="6"/>
        <v>104.84201200714567</v>
      </c>
      <c r="I58" s="7">
        <f t="shared" si="6"/>
        <v>41.723876349539296</v>
      </c>
      <c r="J58" s="7">
        <f t="shared" si="6"/>
        <v>51.399955772097904</v>
      </c>
      <c r="K58" s="7">
        <f t="shared" si="6"/>
        <v>91.83841788263408</v>
      </c>
      <c r="L58" s="7">
        <f t="shared" si="6"/>
        <v>95.20688809658728</v>
      </c>
      <c r="M58" s="7">
        <f t="shared" si="6"/>
        <v>79.81788670607695</v>
      </c>
      <c r="N58" s="7">
        <f t="shared" si="6"/>
        <v>110.31525725088736</v>
      </c>
      <c r="O58" s="7">
        <f t="shared" si="6"/>
        <v>108.76832197893924</v>
      </c>
      <c r="P58" s="7">
        <f t="shared" si="6"/>
        <v>101.5588163147841</v>
      </c>
      <c r="Q58" s="7">
        <f t="shared" si="6"/>
        <v>106.78049307726516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68.65670199363608</v>
      </c>
      <c r="W58" s="7">
        <f t="shared" si="6"/>
        <v>86.36739722925772</v>
      </c>
      <c r="X58" s="7">
        <f t="shared" si="6"/>
        <v>0</v>
      </c>
      <c r="Y58" s="7">
        <f t="shared" si="6"/>
        <v>0</v>
      </c>
      <c r="Z58" s="8">
        <f t="shared" si="6"/>
        <v>87.52700368078928</v>
      </c>
    </row>
    <row r="59" spans="1:26" ht="12.75">
      <c r="A59" s="37" t="s">
        <v>31</v>
      </c>
      <c r="B59" s="9">
        <f aca="true" t="shared" si="7" ref="B59:Z66">IF(B68=0,0,+(B77/B68)*100)</f>
        <v>65.11791176655417</v>
      </c>
      <c r="C59" s="9">
        <f t="shared" si="7"/>
        <v>0</v>
      </c>
      <c r="D59" s="2">
        <f t="shared" si="7"/>
        <v>100.00002145806246</v>
      </c>
      <c r="E59" s="10">
        <f t="shared" si="7"/>
        <v>72.09550078696208</v>
      </c>
      <c r="F59" s="10">
        <f t="shared" si="7"/>
        <v>100.00044528752214</v>
      </c>
      <c r="G59" s="10">
        <f t="shared" si="7"/>
        <v>39.85992859104642</v>
      </c>
      <c r="H59" s="10">
        <f t="shared" si="7"/>
        <v>4446.184905269697</v>
      </c>
      <c r="I59" s="10">
        <f t="shared" si="7"/>
        <v>95.9915622375088</v>
      </c>
      <c r="J59" s="10">
        <f t="shared" si="7"/>
        <v>49.03646768438453</v>
      </c>
      <c r="K59" s="10">
        <f t="shared" si="7"/>
        <v>66.89681786211365</v>
      </c>
      <c r="L59" s="10">
        <f t="shared" si="7"/>
        <v>71.6695167872815</v>
      </c>
      <c r="M59" s="10">
        <f t="shared" si="7"/>
        <v>62.69044684054356</v>
      </c>
      <c r="N59" s="10">
        <f t="shared" si="7"/>
        <v>113.58264286139507</v>
      </c>
      <c r="O59" s="10">
        <f t="shared" si="7"/>
        <v>58.96723115856618</v>
      </c>
      <c r="P59" s="10">
        <f t="shared" si="7"/>
        <v>51.106848757279785</v>
      </c>
      <c r="Q59" s="10">
        <f t="shared" si="7"/>
        <v>74.47794972433559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72.61679190200121</v>
      </c>
      <c r="W59" s="10">
        <f t="shared" si="7"/>
        <v>72.09553781339702</v>
      </c>
      <c r="X59" s="10">
        <f t="shared" si="7"/>
        <v>0</v>
      </c>
      <c r="Y59" s="10">
        <f t="shared" si="7"/>
        <v>0</v>
      </c>
      <c r="Z59" s="11">
        <f t="shared" si="7"/>
        <v>72.09550078696208</v>
      </c>
    </row>
    <row r="60" spans="1:26" ht="12.75">
      <c r="A60" s="38" t="s">
        <v>32</v>
      </c>
      <c r="B60" s="12">
        <f t="shared" si="7"/>
        <v>72.03985428150412</v>
      </c>
      <c r="C60" s="12">
        <f t="shared" si="7"/>
        <v>0</v>
      </c>
      <c r="D60" s="3">
        <f t="shared" si="7"/>
        <v>99.99973096099221</v>
      </c>
      <c r="E60" s="13">
        <f t="shared" si="7"/>
        <v>94.05975996970491</v>
      </c>
      <c r="F60" s="13">
        <f t="shared" si="7"/>
        <v>12.908616749404228</v>
      </c>
      <c r="G60" s="13">
        <f t="shared" si="7"/>
        <v>108.85825554057584</v>
      </c>
      <c r="H60" s="13">
        <f t="shared" si="7"/>
        <v>106.16778877402106</v>
      </c>
      <c r="I60" s="13">
        <f t="shared" si="7"/>
        <v>38.69321685279312</v>
      </c>
      <c r="J60" s="13">
        <f t="shared" si="7"/>
        <v>52.773344612058835</v>
      </c>
      <c r="K60" s="13">
        <f t="shared" si="7"/>
        <v>106.77141521609883</v>
      </c>
      <c r="L60" s="13">
        <f t="shared" si="7"/>
        <v>108.8421904288401</v>
      </c>
      <c r="M60" s="13">
        <f t="shared" si="7"/>
        <v>89.86410915034587</v>
      </c>
      <c r="N60" s="13">
        <f t="shared" si="7"/>
        <v>108.63446268323469</v>
      </c>
      <c r="O60" s="13">
        <f t="shared" si="7"/>
        <v>152.9496340648832</v>
      </c>
      <c r="P60" s="13">
        <f t="shared" si="7"/>
        <v>130.0001812185133</v>
      </c>
      <c r="Q60" s="13">
        <f t="shared" si="7"/>
        <v>126.77350112445997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68.77454612289301</v>
      </c>
      <c r="W60" s="13">
        <f t="shared" si="7"/>
        <v>92.29592990260153</v>
      </c>
      <c r="X60" s="13">
        <f t="shared" si="7"/>
        <v>0</v>
      </c>
      <c r="Y60" s="13">
        <f t="shared" si="7"/>
        <v>0</v>
      </c>
      <c r="Z60" s="14">
        <f t="shared" si="7"/>
        <v>94.05975996970491</v>
      </c>
    </row>
    <row r="61" spans="1:26" ht="12.75">
      <c r="A61" s="39" t="s">
        <v>103</v>
      </c>
      <c r="B61" s="12">
        <f t="shared" si="7"/>
        <v>71.08995093687707</v>
      </c>
      <c r="C61" s="12">
        <f t="shared" si="7"/>
        <v>0</v>
      </c>
      <c r="D61" s="3">
        <f t="shared" si="7"/>
        <v>99.99972689700643</v>
      </c>
      <c r="E61" s="13">
        <f t="shared" si="7"/>
        <v>92.73592056633633</v>
      </c>
      <c r="F61" s="13">
        <f t="shared" si="7"/>
        <v>11.093487499618442</v>
      </c>
      <c r="G61" s="13">
        <f t="shared" si="7"/>
        <v>111.9151737616034</v>
      </c>
      <c r="H61" s="13">
        <f t="shared" si="7"/>
        <v>109.44468831584611</v>
      </c>
      <c r="I61" s="13">
        <f t="shared" si="7"/>
        <v>37.05804698110258</v>
      </c>
      <c r="J61" s="13">
        <f t="shared" si="7"/>
        <v>54.03620054113932</v>
      </c>
      <c r="K61" s="13">
        <f t="shared" si="7"/>
        <v>108.08453942677885</v>
      </c>
      <c r="L61" s="13">
        <f t="shared" si="7"/>
        <v>111.36218987899392</v>
      </c>
      <c r="M61" s="13">
        <f t="shared" si="7"/>
        <v>91.61574469928209</v>
      </c>
      <c r="N61" s="13">
        <f t="shared" si="7"/>
        <v>107.60211578722088</v>
      </c>
      <c r="O61" s="13">
        <f t="shared" si="7"/>
        <v>159.20890537711202</v>
      </c>
      <c r="P61" s="13">
        <f t="shared" si="7"/>
        <v>133.27981780917875</v>
      </c>
      <c r="Q61" s="13">
        <f t="shared" si="7"/>
        <v>128.66897475167204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67.75033089740944</v>
      </c>
      <c r="W61" s="13">
        <f t="shared" si="7"/>
        <v>90.9185728963638</v>
      </c>
      <c r="X61" s="13">
        <f t="shared" si="7"/>
        <v>0</v>
      </c>
      <c r="Y61" s="13">
        <f t="shared" si="7"/>
        <v>0</v>
      </c>
      <c r="Z61" s="14">
        <f t="shared" si="7"/>
        <v>92.73592056633633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85.48269321498422</v>
      </c>
      <c r="C64" s="12">
        <f t="shared" si="7"/>
        <v>0</v>
      </c>
      <c r="D64" s="3">
        <f t="shared" si="7"/>
        <v>99.99981589116959</v>
      </c>
      <c r="E64" s="13">
        <f t="shared" si="7"/>
        <v>121.17744398130976</v>
      </c>
      <c r="F64" s="13">
        <f t="shared" si="7"/>
        <v>146.9380464736502</v>
      </c>
      <c r="G64" s="13">
        <f t="shared" si="7"/>
        <v>69.10286709110942</v>
      </c>
      <c r="H64" s="13">
        <f t="shared" si="7"/>
        <v>63.352451593427915</v>
      </c>
      <c r="I64" s="13">
        <f t="shared" si="7"/>
        <v>93.17798750347599</v>
      </c>
      <c r="J64" s="13">
        <f t="shared" si="7"/>
        <v>37.105703077091086</v>
      </c>
      <c r="K64" s="13">
        <f t="shared" si="7"/>
        <v>88.47426356451628</v>
      </c>
      <c r="L64" s="13">
        <f t="shared" si="7"/>
        <v>76.96827162991436</v>
      </c>
      <c r="M64" s="13">
        <f t="shared" si="7"/>
        <v>67.12812346609134</v>
      </c>
      <c r="N64" s="13">
        <f t="shared" si="7"/>
        <v>122.64771039754608</v>
      </c>
      <c r="O64" s="13">
        <f t="shared" si="7"/>
        <v>104.55125300031891</v>
      </c>
      <c r="P64" s="13">
        <f t="shared" si="7"/>
        <v>86.10823913742321</v>
      </c>
      <c r="Q64" s="13">
        <f t="shared" si="7"/>
        <v>104.85143307914804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88.50470427572262</v>
      </c>
      <c r="W64" s="13">
        <f t="shared" si="7"/>
        <v>121.0415869934006</v>
      </c>
      <c r="X64" s="13">
        <f t="shared" si="7"/>
        <v>0</v>
      </c>
      <c r="Y64" s="13">
        <f t="shared" si="7"/>
        <v>0</v>
      </c>
      <c r="Z64" s="14">
        <f t="shared" si="7"/>
        <v>121.17744398130976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286</v>
      </c>
      <c r="B67" s="24">
        <v>30244581</v>
      </c>
      <c r="C67" s="24"/>
      <c r="D67" s="25">
        <v>33108878</v>
      </c>
      <c r="E67" s="26">
        <v>33226026</v>
      </c>
      <c r="F67" s="26">
        <v>9023681</v>
      </c>
      <c r="G67" s="26">
        <v>2429825</v>
      </c>
      <c r="H67" s="26">
        <v>2061106</v>
      </c>
      <c r="I67" s="26">
        <v>13514612</v>
      </c>
      <c r="J67" s="26">
        <v>2523294</v>
      </c>
      <c r="K67" s="26">
        <v>2691684</v>
      </c>
      <c r="L67" s="26">
        <v>2557107</v>
      </c>
      <c r="M67" s="26">
        <v>7772085</v>
      </c>
      <c r="N67" s="26">
        <v>2719874</v>
      </c>
      <c r="O67" s="26">
        <v>1963557</v>
      </c>
      <c r="P67" s="26">
        <v>2588695</v>
      </c>
      <c r="Q67" s="26">
        <v>7272126</v>
      </c>
      <c r="R67" s="26"/>
      <c r="S67" s="26"/>
      <c r="T67" s="26"/>
      <c r="U67" s="26"/>
      <c r="V67" s="26">
        <v>28558823</v>
      </c>
      <c r="W67" s="26">
        <v>25254099</v>
      </c>
      <c r="X67" s="26"/>
      <c r="Y67" s="25"/>
      <c r="Z67" s="27">
        <v>33226026</v>
      </c>
    </row>
    <row r="68" spans="1:26" ht="12.75" hidden="1">
      <c r="A68" s="37" t="s">
        <v>31</v>
      </c>
      <c r="B68" s="19">
        <v>9722821</v>
      </c>
      <c r="C68" s="19"/>
      <c r="D68" s="20">
        <v>9320506</v>
      </c>
      <c r="E68" s="21">
        <v>9882306</v>
      </c>
      <c r="F68" s="21">
        <v>224574</v>
      </c>
      <c r="G68" s="21">
        <v>764610</v>
      </c>
      <c r="H68" s="21">
        <v>9659</v>
      </c>
      <c r="I68" s="21">
        <v>998843</v>
      </c>
      <c r="J68" s="21">
        <v>927369</v>
      </c>
      <c r="K68" s="21">
        <v>1008033</v>
      </c>
      <c r="L68" s="21">
        <v>937972</v>
      </c>
      <c r="M68" s="21">
        <v>2873374</v>
      </c>
      <c r="N68" s="21">
        <v>923885</v>
      </c>
      <c r="O68" s="21">
        <v>923072</v>
      </c>
      <c r="P68" s="21">
        <v>933235</v>
      </c>
      <c r="Q68" s="21">
        <v>2780192</v>
      </c>
      <c r="R68" s="21"/>
      <c r="S68" s="21"/>
      <c r="T68" s="21"/>
      <c r="U68" s="21"/>
      <c r="V68" s="21">
        <v>6652409</v>
      </c>
      <c r="W68" s="21">
        <v>7411725</v>
      </c>
      <c r="X68" s="21"/>
      <c r="Y68" s="20"/>
      <c r="Z68" s="23">
        <v>9882306</v>
      </c>
    </row>
    <row r="69" spans="1:26" ht="12.75" hidden="1">
      <c r="A69" s="38" t="s">
        <v>32</v>
      </c>
      <c r="B69" s="19">
        <v>20521760</v>
      </c>
      <c r="C69" s="19"/>
      <c r="D69" s="20">
        <v>23788372</v>
      </c>
      <c r="E69" s="21">
        <v>23343720</v>
      </c>
      <c r="F69" s="21">
        <v>8799107</v>
      </c>
      <c r="G69" s="21">
        <v>1665215</v>
      </c>
      <c r="H69" s="21">
        <v>1630860</v>
      </c>
      <c r="I69" s="21">
        <v>12095182</v>
      </c>
      <c r="J69" s="21">
        <v>1595925</v>
      </c>
      <c r="K69" s="21">
        <v>1683651</v>
      </c>
      <c r="L69" s="21">
        <v>1619135</v>
      </c>
      <c r="M69" s="21">
        <v>4898711</v>
      </c>
      <c r="N69" s="21">
        <v>1795989</v>
      </c>
      <c r="O69" s="21">
        <v>1040485</v>
      </c>
      <c r="P69" s="21">
        <v>1655460</v>
      </c>
      <c r="Q69" s="21">
        <v>4491934</v>
      </c>
      <c r="R69" s="21"/>
      <c r="S69" s="21"/>
      <c r="T69" s="21"/>
      <c r="U69" s="21"/>
      <c r="V69" s="21">
        <v>21485827</v>
      </c>
      <c r="W69" s="21">
        <v>17842374</v>
      </c>
      <c r="X69" s="21"/>
      <c r="Y69" s="20"/>
      <c r="Z69" s="23">
        <v>23343720</v>
      </c>
    </row>
    <row r="70" spans="1:26" ht="12.75" hidden="1">
      <c r="A70" s="39" t="s">
        <v>103</v>
      </c>
      <c r="B70" s="19">
        <v>19167349</v>
      </c>
      <c r="C70" s="19"/>
      <c r="D70" s="20">
        <v>22702058</v>
      </c>
      <c r="E70" s="21">
        <v>22257163</v>
      </c>
      <c r="F70" s="21">
        <v>8681535</v>
      </c>
      <c r="G70" s="21">
        <v>1546314</v>
      </c>
      <c r="H70" s="21">
        <v>1514915</v>
      </c>
      <c r="I70" s="21">
        <v>11742764</v>
      </c>
      <c r="J70" s="21">
        <v>1476884</v>
      </c>
      <c r="K70" s="21">
        <v>1570912</v>
      </c>
      <c r="L70" s="21">
        <v>1500503</v>
      </c>
      <c r="M70" s="21">
        <v>4548299</v>
      </c>
      <c r="N70" s="21">
        <v>1672758</v>
      </c>
      <c r="O70" s="21">
        <v>921331</v>
      </c>
      <c r="P70" s="21">
        <v>1540363</v>
      </c>
      <c r="Q70" s="21">
        <v>4134452</v>
      </c>
      <c r="R70" s="21"/>
      <c r="S70" s="21"/>
      <c r="T70" s="21"/>
      <c r="U70" s="21"/>
      <c r="V70" s="21">
        <v>20425515</v>
      </c>
      <c r="W70" s="21">
        <v>17026542</v>
      </c>
      <c r="X70" s="21"/>
      <c r="Y70" s="20"/>
      <c r="Z70" s="23">
        <v>22257163</v>
      </c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>
        <v>1354411</v>
      </c>
      <c r="C73" s="19"/>
      <c r="D73" s="20">
        <v>1086314</v>
      </c>
      <c r="E73" s="21">
        <v>1086557</v>
      </c>
      <c r="F73" s="21">
        <v>117572</v>
      </c>
      <c r="G73" s="21">
        <v>118901</v>
      </c>
      <c r="H73" s="21">
        <v>115945</v>
      </c>
      <c r="I73" s="21">
        <v>352418</v>
      </c>
      <c r="J73" s="21">
        <v>119041</v>
      </c>
      <c r="K73" s="21">
        <v>112739</v>
      </c>
      <c r="L73" s="21">
        <v>118632</v>
      </c>
      <c r="M73" s="21">
        <v>350412</v>
      </c>
      <c r="N73" s="21">
        <v>123231</v>
      </c>
      <c r="O73" s="21">
        <v>119154</v>
      </c>
      <c r="P73" s="21">
        <v>115097</v>
      </c>
      <c r="Q73" s="21">
        <v>357482</v>
      </c>
      <c r="R73" s="21"/>
      <c r="S73" s="21"/>
      <c r="T73" s="21"/>
      <c r="U73" s="21"/>
      <c r="V73" s="21">
        <v>1060312</v>
      </c>
      <c r="W73" s="21">
        <v>815832</v>
      </c>
      <c r="X73" s="21"/>
      <c r="Y73" s="20"/>
      <c r="Z73" s="23">
        <v>1086557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/>
      <c r="C75" s="28"/>
      <c r="D75" s="29"/>
      <c r="E75" s="30"/>
      <c r="F75" s="30"/>
      <c r="G75" s="30"/>
      <c r="H75" s="30">
        <v>420587</v>
      </c>
      <c r="I75" s="30">
        <v>420587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>
        <v>420587</v>
      </c>
      <c r="W75" s="30"/>
      <c r="X75" s="30"/>
      <c r="Y75" s="29"/>
      <c r="Z75" s="31"/>
    </row>
    <row r="76" spans="1:26" ht="12.75" hidden="1">
      <c r="A76" s="42" t="s">
        <v>287</v>
      </c>
      <c r="B76" s="32">
        <v>21115144</v>
      </c>
      <c r="C76" s="32"/>
      <c r="D76" s="33">
        <v>33108816</v>
      </c>
      <c r="E76" s="34">
        <v>29081745</v>
      </c>
      <c r="F76" s="34">
        <v>1360418</v>
      </c>
      <c r="G76" s="34">
        <v>2117497</v>
      </c>
      <c r="H76" s="34">
        <v>2160905</v>
      </c>
      <c r="I76" s="34">
        <v>5638820</v>
      </c>
      <c r="J76" s="34">
        <v>1296972</v>
      </c>
      <c r="K76" s="34">
        <v>2472000</v>
      </c>
      <c r="L76" s="34">
        <v>2434542</v>
      </c>
      <c r="M76" s="34">
        <v>6203514</v>
      </c>
      <c r="N76" s="34">
        <v>3000436</v>
      </c>
      <c r="O76" s="34">
        <v>2135728</v>
      </c>
      <c r="P76" s="34">
        <v>2629048</v>
      </c>
      <c r="Q76" s="34">
        <v>7765212</v>
      </c>
      <c r="R76" s="34"/>
      <c r="S76" s="34"/>
      <c r="T76" s="34"/>
      <c r="U76" s="34"/>
      <c r="V76" s="34">
        <v>19607546</v>
      </c>
      <c r="W76" s="34">
        <v>21811308</v>
      </c>
      <c r="X76" s="34"/>
      <c r="Y76" s="33"/>
      <c r="Z76" s="35">
        <v>29081745</v>
      </c>
    </row>
    <row r="77" spans="1:26" ht="12.75" hidden="1">
      <c r="A77" s="37" t="s">
        <v>31</v>
      </c>
      <c r="B77" s="19">
        <v>6331298</v>
      </c>
      <c r="C77" s="19"/>
      <c r="D77" s="20">
        <v>9320508</v>
      </c>
      <c r="E77" s="21">
        <v>7124698</v>
      </c>
      <c r="F77" s="21">
        <v>224575</v>
      </c>
      <c r="G77" s="21">
        <v>304773</v>
      </c>
      <c r="H77" s="21">
        <v>429457</v>
      </c>
      <c r="I77" s="21">
        <v>958805</v>
      </c>
      <c r="J77" s="21">
        <v>454749</v>
      </c>
      <c r="K77" s="21">
        <v>674342</v>
      </c>
      <c r="L77" s="21">
        <v>672240</v>
      </c>
      <c r="M77" s="21">
        <v>1801331</v>
      </c>
      <c r="N77" s="21">
        <v>1049373</v>
      </c>
      <c r="O77" s="21">
        <v>544310</v>
      </c>
      <c r="P77" s="21">
        <v>476947</v>
      </c>
      <c r="Q77" s="21">
        <v>2070630</v>
      </c>
      <c r="R77" s="21"/>
      <c r="S77" s="21"/>
      <c r="T77" s="21"/>
      <c r="U77" s="21"/>
      <c r="V77" s="21">
        <v>4830766</v>
      </c>
      <c r="W77" s="21">
        <v>5343523</v>
      </c>
      <c r="X77" s="21"/>
      <c r="Y77" s="20"/>
      <c r="Z77" s="23">
        <v>7124698</v>
      </c>
    </row>
    <row r="78" spans="1:26" ht="12.75" hidden="1">
      <c r="A78" s="38" t="s">
        <v>32</v>
      </c>
      <c r="B78" s="19">
        <v>14783846</v>
      </c>
      <c r="C78" s="19"/>
      <c r="D78" s="20">
        <v>23788308</v>
      </c>
      <c r="E78" s="21">
        <v>21957047</v>
      </c>
      <c r="F78" s="21">
        <v>1135843</v>
      </c>
      <c r="G78" s="21">
        <v>1812724</v>
      </c>
      <c r="H78" s="21">
        <v>1731448</v>
      </c>
      <c r="I78" s="21">
        <v>4680015</v>
      </c>
      <c r="J78" s="21">
        <v>842223</v>
      </c>
      <c r="K78" s="21">
        <v>1797658</v>
      </c>
      <c r="L78" s="21">
        <v>1762302</v>
      </c>
      <c r="M78" s="21">
        <v>4402183</v>
      </c>
      <c r="N78" s="21">
        <v>1951063</v>
      </c>
      <c r="O78" s="21">
        <v>1591418</v>
      </c>
      <c r="P78" s="21">
        <v>2152101</v>
      </c>
      <c r="Q78" s="21">
        <v>5694582</v>
      </c>
      <c r="R78" s="21"/>
      <c r="S78" s="21"/>
      <c r="T78" s="21"/>
      <c r="U78" s="21"/>
      <c r="V78" s="21">
        <v>14776780</v>
      </c>
      <c r="W78" s="21">
        <v>16467785</v>
      </c>
      <c r="X78" s="21"/>
      <c r="Y78" s="20"/>
      <c r="Z78" s="23">
        <v>21957047</v>
      </c>
    </row>
    <row r="79" spans="1:26" ht="12.75" hidden="1">
      <c r="A79" s="39" t="s">
        <v>103</v>
      </c>
      <c r="B79" s="19">
        <v>13626059</v>
      </c>
      <c r="C79" s="19"/>
      <c r="D79" s="20">
        <v>22701996</v>
      </c>
      <c r="E79" s="21">
        <v>20640385</v>
      </c>
      <c r="F79" s="21">
        <v>963085</v>
      </c>
      <c r="G79" s="21">
        <v>1730560</v>
      </c>
      <c r="H79" s="21">
        <v>1657994</v>
      </c>
      <c r="I79" s="21">
        <v>4351639</v>
      </c>
      <c r="J79" s="21">
        <v>798052</v>
      </c>
      <c r="K79" s="21">
        <v>1697913</v>
      </c>
      <c r="L79" s="21">
        <v>1670993</v>
      </c>
      <c r="M79" s="21">
        <v>4166958</v>
      </c>
      <c r="N79" s="21">
        <v>1799923</v>
      </c>
      <c r="O79" s="21">
        <v>1466841</v>
      </c>
      <c r="P79" s="21">
        <v>2052993</v>
      </c>
      <c r="Q79" s="21">
        <v>5319757</v>
      </c>
      <c r="R79" s="21"/>
      <c r="S79" s="21"/>
      <c r="T79" s="21"/>
      <c r="U79" s="21"/>
      <c r="V79" s="21">
        <v>13838354</v>
      </c>
      <c r="W79" s="21">
        <v>15480289</v>
      </c>
      <c r="X79" s="21"/>
      <c r="Y79" s="20"/>
      <c r="Z79" s="23">
        <v>20640385</v>
      </c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>
        <v>1157787</v>
      </c>
      <c r="C82" s="19"/>
      <c r="D82" s="20">
        <v>1086312</v>
      </c>
      <c r="E82" s="21">
        <v>1316662</v>
      </c>
      <c r="F82" s="21">
        <v>172758</v>
      </c>
      <c r="G82" s="21">
        <v>82164</v>
      </c>
      <c r="H82" s="21">
        <v>73454</v>
      </c>
      <c r="I82" s="21">
        <v>328376</v>
      </c>
      <c r="J82" s="21">
        <v>44171</v>
      </c>
      <c r="K82" s="21">
        <v>99745</v>
      </c>
      <c r="L82" s="21">
        <v>91309</v>
      </c>
      <c r="M82" s="21">
        <v>235225</v>
      </c>
      <c r="N82" s="21">
        <v>151140</v>
      </c>
      <c r="O82" s="21">
        <v>124577</v>
      </c>
      <c r="P82" s="21">
        <v>99108</v>
      </c>
      <c r="Q82" s="21">
        <v>374825</v>
      </c>
      <c r="R82" s="21"/>
      <c r="S82" s="21"/>
      <c r="T82" s="21"/>
      <c r="U82" s="21"/>
      <c r="V82" s="21">
        <v>938426</v>
      </c>
      <c r="W82" s="21">
        <v>987496</v>
      </c>
      <c r="X82" s="21"/>
      <c r="Y82" s="20"/>
      <c r="Z82" s="23">
        <v>1316662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5500000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5000000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>
        <v>5000000</v>
      </c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500000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500000</v>
      </c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4631194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4631194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10131194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59634786</v>
      </c>
      <c r="D5" s="153">
        <f>SUM(D6:D8)</f>
        <v>0</v>
      </c>
      <c r="E5" s="154">
        <f t="shared" si="0"/>
        <v>90353858</v>
      </c>
      <c r="F5" s="100">
        <f t="shared" si="0"/>
        <v>124308540</v>
      </c>
      <c r="G5" s="100">
        <f t="shared" si="0"/>
        <v>10012666</v>
      </c>
      <c r="H5" s="100">
        <f t="shared" si="0"/>
        <v>17747399</v>
      </c>
      <c r="I5" s="100">
        <f t="shared" si="0"/>
        <v>1445188</v>
      </c>
      <c r="J5" s="100">
        <f t="shared" si="0"/>
        <v>29205253</v>
      </c>
      <c r="K5" s="100">
        <f t="shared" si="0"/>
        <v>5960430</v>
      </c>
      <c r="L5" s="100">
        <f t="shared" si="0"/>
        <v>1110815</v>
      </c>
      <c r="M5" s="100">
        <f t="shared" si="0"/>
        <v>24514842</v>
      </c>
      <c r="N5" s="100">
        <f t="shared" si="0"/>
        <v>31586087</v>
      </c>
      <c r="O5" s="100">
        <f t="shared" si="0"/>
        <v>2402985</v>
      </c>
      <c r="P5" s="100">
        <f t="shared" si="0"/>
        <v>2683293</v>
      </c>
      <c r="Q5" s="100">
        <f t="shared" si="0"/>
        <v>16319859</v>
      </c>
      <c r="R5" s="100">
        <f t="shared" si="0"/>
        <v>21406137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82197477</v>
      </c>
      <c r="X5" s="100">
        <f t="shared" si="0"/>
        <v>68099067</v>
      </c>
      <c r="Y5" s="100">
        <f t="shared" si="0"/>
        <v>14098410</v>
      </c>
      <c r="Z5" s="137">
        <f>+IF(X5&lt;&gt;0,+(Y5/X5)*100,0)</f>
        <v>20.702794650622746</v>
      </c>
      <c r="AA5" s="153">
        <f>SUM(AA6:AA8)</f>
        <v>124308540</v>
      </c>
    </row>
    <row r="6" spans="1:27" ht="12.75">
      <c r="A6" s="138" t="s">
        <v>75</v>
      </c>
      <c r="B6" s="136"/>
      <c r="C6" s="155"/>
      <c r="D6" s="155"/>
      <c r="E6" s="156">
        <v>7286000</v>
      </c>
      <c r="F6" s="60">
        <v>6315000</v>
      </c>
      <c r="G6" s="60"/>
      <c r="H6" s="60">
        <v>173060</v>
      </c>
      <c r="I6" s="60"/>
      <c r="J6" s="60">
        <v>173060</v>
      </c>
      <c r="K6" s="60">
        <v>312003</v>
      </c>
      <c r="L6" s="60"/>
      <c r="M6" s="60">
        <v>1108922</v>
      </c>
      <c r="N6" s="60">
        <v>1420925</v>
      </c>
      <c r="O6" s="60">
        <v>597156</v>
      </c>
      <c r="P6" s="60">
        <v>523917</v>
      </c>
      <c r="Q6" s="60">
        <v>433477</v>
      </c>
      <c r="R6" s="60">
        <v>1554550</v>
      </c>
      <c r="S6" s="60"/>
      <c r="T6" s="60"/>
      <c r="U6" s="60"/>
      <c r="V6" s="60"/>
      <c r="W6" s="60">
        <v>3148535</v>
      </c>
      <c r="X6" s="60">
        <v>5464503</v>
      </c>
      <c r="Y6" s="60">
        <v>-2315968</v>
      </c>
      <c r="Z6" s="140">
        <v>-42.38</v>
      </c>
      <c r="AA6" s="155">
        <v>6315000</v>
      </c>
    </row>
    <row r="7" spans="1:27" ht="12.75">
      <c r="A7" s="138" t="s">
        <v>76</v>
      </c>
      <c r="B7" s="136"/>
      <c r="C7" s="157">
        <v>59622475</v>
      </c>
      <c r="D7" s="157"/>
      <c r="E7" s="158">
        <v>83062240</v>
      </c>
      <c r="F7" s="159">
        <v>117987922</v>
      </c>
      <c r="G7" s="159">
        <v>10012666</v>
      </c>
      <c r="H7" s="159">
        <v>17574339</v>
      </c>
      <c r="I7" s="159">
        <v>1444988</v>
      </c>
      <c r="J7" s="159">
        <v>29031993</v>
      </c>
      <c r="K7" s="159">
        <v>5587000</v>
      </c>
      <c r="L7" s="159">
        <v>1110615</v>
      </c>
      <c r="M7" s="159">
        <v>23405920</v>
      </c>
      <c r="N7" s="159">
        <v>30103535</v>
      </c>
      <c r="O7" s="159">
        <v>1805829</v>
      </c>
      <c r="P7" s="159">
        <v>2159376</v>
      </c>
      <c r="Q7" s="159">
        <v>15886382</v>
      </c>
      <c r="R7" s="159">
        <v>19851587</v>
      </c>
      <c r="S7" s="159"/>
      <c r="T7" s="159"/>
      <c r="U7" s="159"/>
      <c r="V7" s="159"/>
      <c r="W7" s="159">
        <v>78987115</v>
      </c>
      <c r="X7" s="159">
        <v>62634564</v>
      </c>
      <c r="Y7" s="159">
        <v>16352551</v>
      </c>
      <c r="Z7" s="141">
        <v>26.11</v>
      </c>
      <c r="AA7" s="157">
        <v>117987922</v>
      </c>
    </row>
    <row r="8" spans="1:27" ht="12.75">
      <c r="A8" s="138" t="s">
        <v>77</v>
      </c>
      <c r="B8" s="136"/>
      <c r="C8" s="155">
        <v>12311</v>
      </c>
      <c r="D8" s="155"/>
      <c r="E8" s="156">
        <v>5618</v>
      </c>
      <c r="F8" s="60">
        <v>5618</v>
      </c>
      <c r="G8" s="60"/>
      <c r="H8" s="60"/>
      <c r="I8" s="60">
        <v>200</v>
      </c>
      <c r="J8" s="60">
        <v>200</v>
      </c>
      <c r="K8" s="60">
        <v>61427</v>
      </c>
      <c r="L8" s="60">
        <v>200</v>
      </c>
      <c r="M8" s="60"/>
      <c r="N8" s="60">
        <v>61627</v>
      </c>
      <c r="O8" s="60"/>
      <c r="P8" s="60"/>
      <c r="Q8" s="60"/>
      <c r="R8" s="60"/>
      <c r="S8" s="60"/>
      <c r="T8" s="60"/>
      <c r="U8" s="60"/>
      <c r="V8" s="60"/>
      <c r="W8" s="60">
        <v>61827</v>
      </c>
      <c r="X8" s="60"/>
      <c r="Y8" s="60">
        <v>61827</v>
      </c>
      <c r="Z8" s="140">
        <v>0</v>
      </c>
      <c r="AA8" s="155">
        <v>5618</v>
      </c>
    </row>
    <row r="9" spans="1:27" ht="12.75">
      <c r="A9" s="135" t="s">
        <v>78</v>
      </c>
      <c r="B9" s="136"/>
      <c r="C9" s="153">
        <f aca="true" t="shared" si="1" ref="C9:Y9">SUM(C10:C14)</f>
        <v>408014</v>
      </c>
      <c r="D9" s="153">
        <f>SUM(D10:D14)</f>
        <v>0</v>
      </c>
      <c r="E9" s="154">
        <f t="shared" si="1"/>
        <v>1821253</v>
      </c>
      <c r="F9" s="100">
        <f t="shared" si="1"/>
        <v>774517</v>
      </c>
      <c r="G9" s="100">
        <f t="shared" si="1"/>
        <v>1333210</v>
      </c>
      <c r="H9" s="100">
        <f t="shared" si="1"/>
        <v>38688</v>
      </c>
      <c r="I9" s="100">
        <f t="shared" si="1"/>
        <v>61649</v>
      </c>
      <c r="J9" s="100">
        <f t="shared" si="1"/>
        <v>1433547</v>
      </c>
      <c r="K9" s="100">
        <f t="shared" si="1"/>
        <v>17940</v>
      </c>
      <c r="L9" s="100">
        <f t="shared" si="1"/>
        <v>39545</v>
      </c>
      <c r="M9" s="100">
        <f t="shared" si="1"/>
        <v>40682</v>
      </c>
      <c r="N9" s="100">
        <f t="shared" si="1"/>
        <v>98167</v>
      </c>
      <c r="O9" s="100">
        <f t="shared" si="1"/>
        <v>33039</v>
      </c>
      <c r="P9" s="100">
        <f t="shared" si="1"/>
        <v>16711</v>
      </c>
      <c r="Q9" s="100">
        <f t="shared" si="1"/>
        <v>2352654</v>
      </c>
      <c r="R9" s="100">
        <f t="shared" si="1"/>
        <v>2402404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3934118</v>
      </c>
      <c r="X9" s="100">
        <f t="shared" si="1"/>
        <v>1365939</v>
      </c>
      <c r="Y9" s="100">
        <f t="shared" si="1"/>
        <v>2568179</v>
      </c>
      <c r="Z9" s="137">
        <f>+IF(X9&lt;&gt;0,+(Y9/X9)*100,0)</f>
        <v>188.01564345113508</v>
      </c>
      <c r="AA9" s="153">
        <f>SUM(AA10:AA14)</f>
        <v>774517</v>
      </c>
    </row>
    <row r="10" spans="1:27" ht="12.75">
      <c r="A10" s="138" t="s">
        <v>79</v>
      </c>
      <c r="B10" s="136"/>
      <c r="C10" s="155">
        <v>408014</v>
      </c>
      <c r="D10" s="155"/>
      <c r="E10" s="156">
        <v>1821253</v>
      </c>
      <c r="F10" s="60">
        <v>774517</v>
      </c>
      <c r="G10" s="60">
        <v>1333210</v>
      </c>
      <c r="H10" s="60">
        <v>38688</v>
      </c>
      <c r="I10" s="60">
        <v>61649</v>
      </c>
      <c r="J10" s="60">
        <v>1433547</v>
      </c>
      <c r="K10" s="60">
        <v>17940</v>
      </c>
      <c r="L10" s="60">
        <v>39545</v>
      </c>
      <c r="M10" s="60">
        <v>40682</v>
      </c>
      <c r="N10" s="60">
        <v>98167</v>
      </c>
      <c r="O10" s="60">
        <v>33039</v>
      </c>
      <c r="P10" s="60">
        <v>16711</v>
      </c>
      <c r="Q10" s="60">
        <v>2352654</v>
      </c>
      <c r="R10" s="60">
        <v>2402404</v>
      </c>
      <c r="S10" s="60"/>
      <c r="T10" s="60"/>
      <c r="U10" s="60"/>
      <c r="V10" s="60"/>
      <c r="W10" s="60">
        <v>3934118</v>
      </c>
      <c r="X10" s="60">
        <v>1365939</v>
      </c>
      <c r="Y10" s="60">
        <v>2568179</v>
      </c>
      <c r="Z10" s="140">
        <v>188.02</v>
      </c>
      <c r="AA10" s="155">
        <v>774517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39283390</v>
      </c>
      <c r="D15" s="153">
        <f>SUM(D16:D18)</f>
        <v>0</v>
      </c>
      <c r="E15" s="154">
        <f t="shared" si="2"/>
        <v>41415440</v>
      </c>
      <c r="F15" s="100">
        <f t="shared" si="2"/>
        <v>46069077</v>
      </c>
      <c r="G15" s="100">
        <f t="shared" si="2"/>
        <v>292535</v>
      </c>
      <c r="H15" s="100">
        <f t="shared" si="2"/>
        <v>4192744</v>
      </c>
      <c r="I15" s="100">
        <f t="shared" si="2"/>
        <v>6678159</v>
      </c>
      <c r="J15" s="100">
        <f t="shared" si="2"/>
        <v>11163438</v>
      </c>
      <c r="K15" s="100">
        <f t="shared" si="2"/>
        <v>2769705</v>
      </c>
      <c r="L15" s="100">
        <f t="shared" si="2"/>
        <v>5562</v>
      </c>
      <c r="M15" s="100">
        <f t="shared" si="2"/>
        <v>3079571</v>
      </c>
      <c r="N15" s="100">
        <f t="shared" si="2"/>
        <v>5854838</v>
      </c>
      <c r="O15" s="100">
        <f t="shared" si="2"/>
        <v>3031478</v>
      </c>
      <c r="P15" s="100">
        <f t="shared" si="2"/>
        <v>935144</v>
      </c>
      <c r="Q15" s="100">
        <f t="shared" si="2"/>
        <v>6076358</v>
      </c>
      <c r="R15" s="100">
        <f t="shared" si="2"/>
        <v>10042980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27061256</v>
      </c>
      <c r="X15" s="100">
        <f t="shared" si="2"/>
        <v>31061583</v>
      </c>
      <c r="Y15" s="100">
        <f t="shared" si="2"/>
        <v>-4000327</v>
      </c>
      <c r="Z15" s="137">
        <f>+IF(X15&lt;&gt;0,+(Y15/X15)*100,0)</f>
        <v>-12.878696491418355</v>
      </c>
      <c r="AA15" s="153">
        <f>SUM(AA16:AA18)</f>
        <v>46069077</v>
      </c>
    </row>
    <row r="16" spans="1:27" ht="12.75">
      <c r="A16" s="138" t="s">
        <v>85</v>
      </c>
      <c r="B16" s="136"/>
      <c r="C16" s="155"/>
      <c r="D16" s="155"/>
      <c r="E16" s="156"/>
      <c r="F16" s="60">
        <v>4653637</v>
      </c>
      <c r="G16" s="60"/>
      <c r="H16" s="60"/>
      <c r="I16" s="60">
        <v>4483262</v>
      </c>
      <c r="J16" s="60">
        <v>4483262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4483262</v>
      </c>
      <c r="X16" s="60"/>
      <c r="Y16" s="60">
        <v>4483262</v>
      </c>
      <c r="Z16" s="140">
        <v>0</v>
      </c>
      <c r="AA16" s="155">
        <v>4653637</v>
      </c>
    </row>
    <row r="17" spans="1:27" ht="12.75">
      <c r="A17" s="138" t="s">
        <v>86</v>
      </c>
      <c r="B17" s="136"/>
      <c r="C17" s="155">
        <v>39283390</v>
      </c>
      <c r="D17" s="155"/>
      <c r="E17" s="156">
        <v>41415440</v>
      </c>
      <c r="F17" s="60">
        <v>41415440</v>
      </c>
      <c r="G17" s="60">
        <v>292535</v>
      </c>
      <c r="H17" s="60">
        <v>4192744</v>
      </c>
      <c r="I17" s="60">
        <v>2194897</v>
      </c>
      <c r="J17" s="60">
        <v>6680176</v>
      </c>
      <c r="K17" s="60">
        <v>2769705</v>
      </c>
      <c r="L17" s="60">
        <v>5562</v>
      </c>
      <c r="M17" s="60">
        <v>3079571</v>
      </c>
      <c r="N17" s="60">
        <v>5854838</v>
      </c>
      <c r="O17" s="60">
        <v>3031478</v>
      </c>
      <c r="P17" s="60">
        <v>935144</v>
      </c>
      <c r="Q17" s="60">
        <v>6076358</v>
      </c>
      <c r="R17" s="60">
        <v>10042980</v>
      </c>
      <c r="S17" s="60"/>
      <c r="T17" s="60"/>
      <c r="U17" s="60"/>
      <c r="V17" s="60"/>
      <c r="W17" s="60">
        <v>22577994</v>
      </c>
      <c r="X17" s="60">
        <v>31061583</v>
      </c>
      <c r="Y17" s="60">
        <v>-8483589</v>
      </c>
      <c r="Z17" s="140">
        <v>-27.31</v>
      </c>
      <c r="AA17" s="155">
        <v>41415440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28640119</v>
      </c>
      <c r="D19" s="153">
        <f>SUM(D20:D23)</f>
        <v>0</v>
      </c>
      <c r="E19" s="154">
        <f t="shared" si="3"/>
        <v>32733267</v>
      </c>
      <c r="F19" s="100">
        <f t="shared" si="3"/>
        <v>32289828</v>
      </c>
      <c r="G19" s="100">
        <f t="shared" si="3"/>
        <v>8799107</v>
      </c>
      <c r="H19" s="100">
        <f t="shared" si="3"/>
        <v>3020416</v>
      </c>
      <c r="I19" s="100">
        <f t="shared" si="3"/>
        <v>1630860</v>
      </c>
      <c r="J19" s="100">
        <f t="shared" si="3"/>
        <v>13450383</v>
      </c>
      <c r="K19" s="100">
        <f t="shared" si="3"/>
        <v>1595925</v>
      </c>
      <c r="L19" s="100">
        <f t="shared" si="3"/>
        <v>1683651</v>
      </c>
      <c r="M19" s="100">
        <f t="shared" si="3"/>
        <v>1619135</v>
      </c>
      <c r="N19" s="100">
        <f t="shared" si="3"/>
        <v>4898711</v>
      </c>
      <c r="O19" s="100">
        <f t="shared" si="3"/>
        <v>1795989</v>
      </c>
      <c r="P19" s="100">
        <f t="shared" si="3"/>
        <v>1040485</v>
      </c>
      <c r="Q19" s="100">
        <f t="shared" si="3"/>
        <v>1655460</v>
      </c>
      <c r="R19" s="100">
        <f t="shared" si="3"/>
        <v>4491934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22841028</v>
      </c>
      <c r="X19" s="100">
        <f t="shared" si="3"/>
        <v>24217380</v>
      </c>
      <c r="Y19" s="100">
        <f t="shared" si="3"/>
        <v>-1376352</v>
      </c>
      <c r="Z19" s="137">
        <f>+IF(X19&lt;&gt;0,+(Y19/X19)*100,0)</f>
        <v>-5.683323299217339</v>
      </c>
      <c r="AA19" s="153">
        <f>SUM(AA20:AA23)</f>
        <v>32289828</v>
      </c>
    </row>
    <row r="20" spans="1:27" ht="12.75">
      <c r="A20" s="138" t="s">
        <v>89</v>
      </c>
      <c r="B20" s="136"/>
      <c r="C20" s="155">
        <v>27285708</v>
      </c>
      <c r="D20" s="155"/>
      <c r="E20" s="156">
        <v>31646953</v>
      </c>
      <c r="F20" s="60">
        <v>31202058</v>
      </c>
      <c r="G20" s="60">
        <v>8681535</v>
      </c>
      <c r="H20" s="60">
        <v>2901515</v>
      </c>
      <c r="I20" s="60">
        <v>1514915</v>
      </c>
      <c r="J20" s="60">
        <v>13097965</v>
      </c>
      <c r="K20" s="60">
        <v>1476884</v>
      </c>
      <c r="L20" s="60">
        <v>1570912</v>
      </c>
      <c r="M20" s="60">
        <v>1500503</v>
      </c>
      <c r="N20" s="60">
        <v>4548299</v>
      </c>
      <c r="O20" s="60">
        <v>1672758</v>
      </c>
      <c r="P20" s="60">
        <v>921331</v>
      </c>
      <c r="Q20" s="60">
        <v>1540363</v>
      </c>
      <c r="R20" s="60">
        <v>4134452</v>
      </c>
      <c r="S20" s="60"/>
      <c r="T20" s="60"/>
      <c r="U20" s="60"/>
      <c r="V20" s="60"/>
      <c r="W20" s="60">
        <v>21780716</v>
      </c>
      <c r="X20" s="60">
        <v>23401548</v>
      </c>
      <c r="Y20" s="60">
        <v>-1620832</v>
      </c>
      <c r="Z20" s="140">
        <v>-6.93</v>
      </c>
      <c r="AA20" s="155">
        <v>31202058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>
        <v>1354411</v>
      </c>
      <c r="D23" s="155"/>
      <c r="E23" s="156">
        <v>1086314</v>
      </c>
      <c r="F23" s="60">
        <v>1087770</v>
      </c>
      <c r="G23" s="60">
        <v>117572</v>
      </c>
      <c r="H23" s="60">
        <v>118901</v>
      </c>
      <c r="I23" s="60">
        <v>115945</v>
      </c>
      <c r="J23" s="60">
        <v>352418</v>
      </c>
      <c r="K23" s="60">
        <v>119041</v>
      </c>
      <c r="L23" s="60">
        <v>112739</v>
      </c>
      <c r="M23" s="60">
        <v>118632</v>
      </c>
      <c r="N23" s="60">
        <v>350412</v>
      </c>
      <c r="O23" s="60">
        <v>123231</v>
      </c>
      <c r="P23" s="60">
        <v>119154</v>
      </c>
      <c r="Q23" s="60">
        <v>115097</v>
      </c>
      <c r="R23" s="60">
        <v>357482</v>
      </c>
      <c r="S23" s="60"/>
      <c r="T23" s="60"/>
      <c r="U23" s="60"/>
      <c r="V23" s="60"/>
      <c r="W23" s="60">
        <v>1060312</v>
      </c>
      <c r="X23" s="60">
        <v>815832</v>
      </c>
      <c r="Y23" s="60">
        <v>244480</v>
      </c>
      <c r="Z23" s="140">
        <v>29.97</v>
      </c>
      <c r="AA23" s="155">
        <v>1087770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127966309</v>
      </c>
      <c r="D25" s="168">
        <f>+D5+D9+D15+D19+D24</f>
        <v>0</v>
      </c>
      <c r="E25" s="169">
        <f t="shared" si="4"/>
        <v>166323818</v>
      </c>
      <c r="F25" s="73">
        <f t="shared" si="4"/>
        <v>203441962</v>
      </c>
      <c r="G25" s="73">
        <f t="shared" si="4"/>
        <v>20437518</v>
      </c>
      <c r="H25" s="73">
        <f t="shared" si="4"/>
        <v>24999247</v>
      </c>
      <c r="I25" s="73">
        <f t="shared" si="4"/>
        <v>9815856</v>
      </c>
      <c r="J25" s="73">
        <f t="shared" si="4"/>
        <v>55252621</v>
      </c>
      <c r="K25" s="73">
        <f t="shared" si="4"/>
        <v>10344000</v>
      </c>
      <c r="L25" s="73">
        <f t="shared" si="4"/>
        <v>2839573</v>
      </c>
      <c r="M25" s="73">
        <f t="shared" si="4"/>
        <v>29254230</v>
      </c>
      <c r="N25" s="73">
        <f t="shared" si="4"/>
        <v>42437803</v>
      </c>
      <c r="O25" s="73">
        <f t="shared" si="4"/>
        <v>7263491</v>
      </c>
      <c r="P25" s="73">
        <f t="shared" si="4"/>
        <v>4675633</v>
      </c>
      <c r="Q25" s="73">
        <f t="shared" si="4"/>
        <v>26404331</v>
      </c>
      <c r="R25" s="73">
        <f t="shared" si="4"/>
        <v>38343455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136033879</v>
      </c>
      <c r="X25" s="73">
        <f t="shared" si="4"/>
        <v>124743969</v>
      </c>
      <c r="Y25" s="73">
        <f t="shared" si="4"/>
        <v>11289910</v>
      </c>
      <c r="Z25" s="170">
        <f>+IF(X25&lt;&gt;0,+(Y25/X25)*100,0)</f>
        <v>9.050465598060295</v>
      </c>
      <c r="AA25" s="168">
        <f>+AA5+AA9+AA15+AA19+AA24</f>
        <v>203441962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58335829</v>
      </c>
      <c r="D28" s="153">
        <f>SUM(D29:D31)</f>
        <v>0</v>
      </c>
      <c r="E28" s="154">
        <f t="shared" si="5"/>
        <v>67189265</v>
      </c>
      <c r="F28" s="100">
        <f t="shared" si="5"/>
        <v>76629470</v>
      </c>
      <c r="G28" s="100">
        <f t="shared" si="5"/>
        <v>2438433</v>
      </c>
      <c r="H28" s="100">
        <f t="shared" si="5"/>
        <v>3867167</v>
      </c>
      <c r="I28" s="100">
        <f t="shared" si="5"/>
        <v>4788048</v>
      </c>
      <c r="J28" s="100">
        <f t="shared" si="5"/>
        <v>11093648</v>
      </c>
      <c r="K28" s="100">
        <f t="shared" si="5"/>
        <v>2421572</v>
      </c>
      <c r="L28" s="100">
        <f t="shared" si="5"/>
        <v>5278683</v>
      </c>
      <c r="M28" s="100">
        <f t="shared" si="5"/>
        <v>4865884</v>
      </c>
      <c r="N28" s="100">
        <f t="shared" si="5"/>
        <v>12566139</v>
      </c>
      <c r="O28" s="100">
        <f t="shared" si="5"/>
        <v>3547294</v>
      </c>
      <c r="P28" s="100">
        <f t="shared" si="5"/>
        <v>4003491</v>
      </c>
      <c r="Q28" s="100">
        <f t="shared" si="5"/>
        <v>3684156</v>
      </c>
      <c r="R28" s="100">
        <f t="shared" si="5"/>
        <v>11234941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34894728</v>
      </c>
      <c r="X28" s="100">
        <f t="shared" si="5"/>
        <v>50309451</v>
      </c>
      <c r="Y28" s="100">
        <f t="shared" si="5"/>
        <v>-15414723</v>
      </c>
      <c r="Z28" s="137">
        <f>+IF(X28&lt;&gt;0,+(Y28/X28)*100,0)</f>
        <v>-30.63981556864932</v>
      </c>
      <c r="AA28" s="153">
        <f>SUM(AA29:AA31)</f>
        <v>76629470</v>
      </c>
    </row>
    <row r="29" spans="1:27" ht="12.75">
      <c r="A29" s="138" t="s">
        <v>75</v>
      </c>
      <c r="B29" s="136"/>
      <c r="C29" s="155">
        <v>14970266</v>
      </c>
      <c r="D29" s="155"/>
      <c r="E29" s="156">
        <v>22659328</v>
      </c>
      <c r="F29" s="60">
        <v>27037494</v>
      </c>
      <c r="G29" s="60">
        <v>1285389</v>
      </c>
      <c r="H29" s="60">
        <v>1193545</v>
      </c>
      <c r="I29" s="60">
        <v>2647670</v>
      </c>
      <c r="J29" s="60">
        <v>5126604</v>
      </c>
      <c r="K29" s="60">
        <v>1719236</v>
      </c>
      <c r="L29" s="60">
        <v>2434037</v>
      </c>
      <c r="M29" s="60">
        <v>1743591</v>
      </c>
      <c r="N29" s="60">
        <v>5896864</v>
      </c>
      <c r="O29" s="60">
        <v>1775147</v>
      </c>
      <c r="P29" s="60">
        <v>1864266</v>
      </c>
      <c r="Q29" s="60">
        <v>1790900</v>
      </c>
      <c r="R29" s="60">
        <v>5430313</v>
      </c>
      <c r="S29" s="60"/>
      <c r="T29" s="60"/>
      <c r="U29" s="60"/>
      <c r="V29" s="60"/>
      <c r="W29" s="60">
        <v>16453781</v>
      </c>
      <c r="X29" s="60">
        <v>16994493</v>
      </c>
      <c r="Y29" s="60">
        <v>-540712</v>
      </c>
      <c r="Z29" s="140">
        <v>-3.18</v>
      </c>
      <c r="AA29" s="155">
        <v>27037494</v>
      </c>
    </row>
    <row r="30" spans="1:27" ht="12.75">
      <c r="A30" s="138" t="s">
        <v>76</v>
      </c>
      <c r="B30" s="136"/>
      <c r="C30" s="157">
        <v>34571104</v>
      </c>
      <c r="D30" s="157"/>
      <c r="E30" s="158">
        <v>27526450</v>
      </c>
      <c r="F30" s="159">
        <v>28680000</v>
      </c>
      <c r="G30" s="159">
        <v>501909</v>
      </c>
      <c r="H30" s="159">
        <v>1154584</v>
      </c>
      <c r="I30" s="159">
        <v>852736</v>
      </c>
      <c r="J30" s="159">
        <v>2509229</v>
      </c>
      <c r="K30" s="159">
        <v>314797</v>
      </c>
      <c r="L30" s="159">
        <v>2102591</v>
      </c>
      <c r="M30" s="159">
        <v>1439280</v>
      </c>
      <c r="N30" s="159">
        <v>3856668</v>
      </c>
      <c r="O30" s="159">
        <v>609984</v>
      </c>
      <c r="P30" s="159">
        <v>594179</v>
      </c>
      <c r="Q30" s="159">
        <v>757330</v>
      </c>
      <c r="R30" s="159">
        <v>1961493</v>
      </c>
      <c r="S30" s="159"/>
      <c r="T30" s="159"/>
      <c r="U30" s="159"/>
      <c r="V30" s="159"/>
      <c r="W30" s="159">
        <v>8327390</v>
      </c>
      <c r="X30" s="159">
        <v>20644839</v>
      </c>
      <c r="Y30" s="159">
        <v>-12317449</v>
      </c>
      <c r="Z30" s="141">
        <v>-59.66</v>
      </c>
      <c r="AA30" s="157">
        <v>28680000</v>
      </c>
    </row>
    <row r="31" spans="1:27" ht="12.75">
      <c r="A31" s="138" t="s">
        <v>77</v>
      </c>
      <c r="B31" s="136"/>
      <c r="C31" s="155">
        <v>8794459</v>
      </c>
      <c r="D31" s="155"/>
      <c r="E31" s="156">
        <v>17003487</v>
      </c>
      <c r="F31" s="60">
        <v>20911976</v>
      </c>
      <c r="G31" s="60">
        <v>651135</v>
      </c>
      <c r="H31" s="60">
        <v>1519038</v>
      </c>
      <c r="I31" s="60">
        <v>1287642</v>
      </c>
      <c r="J31" s="60">
        <v>3457815</v>
      </c>
      <c r="K31" s="60">
        <v>387539</v>
      </c>
      <c r="L31" s="60">
        <v>742055</v>
      </c>
      <c r="M31" s="60">
        <v>1683013</v>
      </c>
      <c r="N31" s="60">
        <v>2812607</v>
      </c>
      <c r="O31" s="60">
        <v>1162163</v>
      </c>
      <c r="P31" s="60">
        <v>1545046</v>
      </c>
      <c r="Q31" s="60">
        <v>1135926</v>
      </c>
      <c r="R31" s="60">
        <v>3843135</v>
      </c>
      <c r="S31" s="60"/>
      <c r="T31" s="60"/>
      <c r="U31" s="60"/>
      <c r="V31" s="60"/>
      <c r="W31" s="60">
        <v>10113557</v>
      </c>
      <c r="X31" s="60">
        <v>12670119</v>
      </c>
      <c r="Y31" s="60">
        <v>-2556562</v>
      </c>
      <c r="Z31" s="140">
        <v>-20.18</v>
      </c>
      <c r="AA31" s="155">
        <v>20911976</v>
      </c>
    </row>
    <row r="32" spans="1:27" ht="12.75">
      <c r="A32" s="135" t="s">
        <v>78</v>
      </c>
      <c r="B32" s="136"/>
      <c r="C32" s="153">
        <f aca="true" t="shared" si="6" ref="C32:Y32">SUM(C33:C37)</f>
        <v>18389909</v>
      </c>
      <c r="D32" s="153">
        <f>SUM(D33:D37)</f>
        <v>0</v>
      </c>
      <c r="E32" s="154">
        <f t="shared" si="6"/>
        <v>27046585</v>
      </c>
      <c r="F32" s="100">
        <f t="shared" si="6"/>
        <v>5291251</v>
      </c>
      <c r="G32" s="100">
        <f t="shared" si="6"/>
        <v>2346906</v>
      </c>
      <c r="H32" s="100">
        <f t="shared" si="6"/>
        <v>1043148</v>
      </c>
      <c r="I32" s="100">
        <f t="shared" si="6"/>
        <v>1410681</v>
      </c>
      <c r="J32" s="100">
        <f t="shared" si="6"/>
        <v>4800735</v>
      </c>
      <c r="K32" s="100">
        <f t="shared" si="6"/>
        <v>1747468</v>
      </c>
      <c r="L32" s="100">
        <f t="shared" si="6"/>
        <v>1784750</v>
      </c>
      <c r="M32" s="100">
        <f t="shared" si="6"/>
        <v>1604569</v>
      </c>
      <c r="N32" s="100">
        <f t="shared" si="6"/>
        <v>5136787</v>
      </c>
      <c r="O32" s="100">
        <f t="shared" si="6"/>
        <v>1618446</v>
      </c>
      <c r="P32" s="100">
        <f t="shared" si="6"/>
        <v>7048301</v>
      </c>
      <c r="Q32" s="100">
        <f t="shared" si="6"/>
        <v>3976662</v>
      </c>
      <c r="R32" s="100">
        <f t="shared" si="6"/>
        <v>12643409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22580931</v>
      </c>
      <c r="X32" s="100">
        <f t="shared" si="6"/>
        <v>20284947</v>
      </c>
      <c r="Y32" s="100">
        <f t="shared" si="6"/>
        <v>2295984</v>
      </c>
      <c r="Z32" s="137">
        <f>+IF(X32&lt;&gt;0,+(Y32/X32)*100,0)</f>
        <v>11.318659102239705</v>
      </c>
      <c r="AA32" s="153">
        <f>SUM(AA33:AA37)</f>
        <v>5291251</v>
      </c>
    </row>
    <row r="33" spans="1:27" ht="12.75">
      <c r="A33" s="138" t="s">
        <v>79</v>
      </c>
      <c r="B33" s="136"/>
      <c r="C33" s="155">
        <v>18312958</v>
      </c>
      <c r="D33" s="155"/>
      <c r="E33" s="156">
        <v>22731763</v>
      </c>
      <c r="F33" s="60">
        <v>976429</v>
      </c>
      <c r="G33" s="60">
        <v>2346906</v>
      </c>
      <c r="H33" s="60">
        <v>1005346</v>
      </c>
      <c r="I33" s="60">
        <v>1409031</v>
      </c>
      <c r="J33" s="60">
        <v>4761283</v>
      </c>
      <c r="K33" s="60">
        <v>1589606</v>
      </c>
      <c r="L33" s="60">
        <v>1327263</v>
      </c>
      <c r="M33" s="60">
        <v>1347624</v>
      </c>
      <c r="N33" s="60">
        <v>4264493</v>
      </c>
      <c r="O33" s="60">
        <v>1434020</v>
      </c>
      <c r="P33" s="60">
        <v>6853290</v>
      </c>
      <c r="Q33" s="60">
        <v>3793495</v>
      </c>
      <c r="R33" s="60">
        <v>12080805</v>
      </c>
      <c r="S33" s="60"/>
      <c r="T33" s="60"/>
      <c r="U33" s="60"/>
      <c r="V33" s="60"/>
      <c r="W33" s="60">
        <v>21106581</v>
      </c>
      <c r="X33" s="60">
        <v>17048826</v>
      </c>
      <c r="Y33" s="60">
        <v>4057755</v>
      </c>
      <c r="Z33" s="140">
        <v>23.8</v>
      </c>
      <c r="AA33" s="155">
        <v>976429</v>
      </c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>
        <v>76951</v>
      </c>
      <c r="D35" s="155"/>
      <c r="E35" s="156">
        <v>4314822</v>
      </c>
      <c r="F35" s="60">
        <v>4314822</v>
      </c>
      <c r="G35" s="60"/>
      <c r="H35" s="60">
        <v>37802</v>
      </c>
      <c r="I35" s="60">
        <v>1650</v>
      </c>
      <c r="J35" s="60">
        <v>39452</v>
      </c>
      <c r="K35" s="60">
        <v>157862</v>
      </c>
      <c r="L35" s="60">
        <v>457487</v>
      </c>
      <c r="M35" s="60">
        <v>256945</v>
      </c>
      <c r="N35" s="60">
        <v>872294</v>
      </c>
      <c r="O35" s="60">
        <v>184426</v>
      </c>
      <c r="P35" s="60">
        <v>195011</v>
      </c>
      <c r="Q35" s="60">
        <v>183167</v>
      </c>
      <c r="R35" s="60">
        <v>562604</v>
      </c>
      <c r="S35" s="60"/>
      <c r="T35" s="60"/>
      <c r="U35" s="60"/>
      <c r="V35" s="60"/>
      <c r="W35" s="60">
        <v>1474350</v>
      </c>
      <c r="X35" s="60">
        <v>3236121</v>
      </c>
      <c r="Y35" s="60">
        <v>-1761771</v>
      </c>
      <c r="Z35" s="140">
        <v>-54.44</v>
      </c>
      <c r="AA35" s="155">
        <v>4314822</v>
      </c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6732481</v>
      </c>
      <c r="D38" s="153">
        <f>SUM(D39:D41)</f>
        <v>0</v>
      </c>
      <c r="E38" s="154">
        <f t="shared" si="7"/>
        <v>16632526</v>
      </c>
      <c r="F38" s="100">
        <f t="shared" si="7"/>
        <v>38474902</v>
      </c>
      <c r="G38" s="100">
        <f t="shared" si="7"/>
        <v>522291</v>
      </c>
      <c r="H38" s="100">
        <f t="shared" si="7"/>
        <v>685355</v>
      </c>
      <c r="I38" s="100">
        <f t="shared" si="7"/>
        <v>656307</v>
      </c>
      <c r="J38" s="100">
        <f t="shared" si="7"/>
        <v>1863953</v>
      </c>
      <c r="K38" s="100">
        <f t="shared" si="7"/>
        <v>458670</v>
      </c>
      <c r="L38" s="100">
        <f t="shared" si="7"/>
        <v>1354781</v>
      </c>
      <c r="M38" s="100">
        <f t="shared" si="7"/>
        <v>2603657</v>
      </c>
      <c r="N38" s="100">
        <f t="shared" si="7"/>
        <v>4417108</v>
      </c>
      <c r="O38" s="100">
        <f t="shared" si="7"/>
        <v>703969</v>
      </c>
      <c r="P38" s="100">
        <f t="shared" si="7"/>
        <v>633479</v>
      </c>
      <c r="Q38" s="100">
        <f t="shared" si="7"/>
        <v>848576</v>
      </c>
      <c r="R38" s="100">
        <f t="shared" si="7"/>
        <v>2186024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8467085</v>
      </c>
      <c r="X38" s="100">
        <f t="shared" si="7"/>
        <v>10974393</v>
      </c>
      <c r="Y38" s="100">
        <f t="shared" si="7"/>
        <v>-2507308</v>
      </c>
      <c r="Z38" s="137">
        <f>+IF(X38&lt;&gt;0,+(Y38/X38)*100,0)</f>
        <v>-22.846894584511418</v>
      </c>
      <c r="AA38" s="153">
        <f>SUM(AA39:AA41)</f>
        <v>38474902</v>
      </c>
    </row>
    <row r="39" spans="1:27" ht="12.75">
      <c r="A39" s="138" t="s">
        <v>85</v>
      </c>
      <c r="B39" s="136"/>
      <c r="C39" s="155"/>
      <c r="D39" s="155"/>
      <c r="E39" s="156"/>
      <c r="F39" s="60">
        <v>22934902</v>
      </c>
      <c r="G39" s="60"/>
      <c r="H39" s="60"/>
      <c r="I39" s="60">
        <v>306</v>
      </c>
      <c r="J39" s="60">
        <v>306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306</v>
      </c>
      <c r="X39" s="60"/>
      <c r="Y39" s="60">
        <v>306</v>
      </c>
      <c r="Z39" s="140">
        <v>0</v>
      </c>
      <c r="AA39" s="155">
        <v>22934902</v>
      </c>
    </row>
    <row r="40" spans="1:27" ht="12.75">
      <c r="A40" s="138" t="s">
        <v>86</v>
      </c>
      <c r="B40" s="136"/>
      <c r="C40" s="155">
        <v>6732481</v>
      </c>
      <c r="D40" s="155"/>
      <c r="E40" s="156">
        <v>16632526</v>
      </c>
      <c r="F40" s="60">
        <v>15540000</v>
      </c>
      <c r="G40" s="60">
        <v>522291</v>
      </c>
      <c r="H40" s="60">
        <v>685355</v>
      </c>
      <c r="I40" s="60">
        <v>656001</v>
      </c>
      <c r="J40" s="60">
        <v>1863647</v>
      </c>
      <c r="K40" s="60">
        <v>458670</v>
      </c>
      <c r="L40" s="60">
        <v>1354781</v>
      </c>
      <c r="M40" s="60">
        <v>2603657</v>
      </c>
      <c r="N40" s="60">
        <v>4417108</v>
      </c>
      <c r="O40" s="60">
        <v>703969</v>
      </c>
      <c r="P40" s="60">
        <v>633479</v>
      </c>
      <c r="Q40" s="60">
        <v>848576</v>
      </c>
      <c r="R40" s="60">
        <v>2186024</v>
      </c>
      <c r="S40" s="60"/>
      <c r="T40" s="60"/>
      <c r="U40" s="60"/>
      <c r="V40" s="60"/>
      <c r="W40" s="60">
        <v>8466779</v>
      </c>
      <c r="X40" s="60">
        <v>10974393</v>
      </c>
      <c r="Y40" s="60">
        <v>-2507614</v>
      </c>
      <c r="Z40" s="140">
        <v>-22.85</v>
      </c>
      <c r="AA40" s="155">
        <v>15540000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24075228</v>
      </c>
      <c r="D42" s="153">
        <f>SUM(D43:D46)</f>
        <v>0</v>
      </c>
      <c r="E42" s="154">
        <f t="shared" si="8"/>
        <v>28031345</v>
      </c>
      <c r="F42" s="100">
        <f t="shared" si="8"/>
        <v>30391345</v>
      </c>
      <c r="G42" s="100">
        <f t="shared" si="8"/>
        <v>2183001</v>
      </c>
      <c r="H42" s="100">
        <f t="shared" si="8"/>
        <v>2571169</v>
      </c>
      <c r="I42" s="100">
        <f t="shared" si="8"/>
        <v>2412820</v>
      </c>
      <c r="J42" s="100">
        <f t="shared" si="8"/>
        <v>7166990</v>
      </c>
      <c r="K42" s="100">
        <f t="shared" si="8"/>
        <v>1534328</v>
      </c>
      <c r="L42" s="100">
        <f t="shared" si="8"/>
        <v>2324846</v>
      </c>
      <c r="M42" s="100">
        <f t="shared" si="8"/>
        <v>2132781</v>
      </c>
      <c r="N42" s="100">
        <f t="shared" si="8"/>
        <v>5991955</v>
      </c>
      <c r="O42" s="100">
        <f t="shared" si="8"/>
        <v>2001945</v>
      </c>
      <c r="P42" s="100">
        <f t="shared" si="8"/>
        <v>1903026</v>
      </c>
      <c r="Q42" s="100">
        <f t="shared" si="8"/>
        <v>2612789</v>
      </c>
      <c r="R42" s="100">
        <f t="shared" si="8"/>
        <v>6517760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19676705</v>
      </c>
      <c r="X42" s="100">
        <f t="shared" si="8"/>
        <v>22606011</v>
      </c>
      <c r="Y42" s="100">
        <f t="shared" si="8"/>
        <v>-2929306</v>
      </c>
      <c r="Z42" s="137">
        <f>+IF(X42&lt;&gt;0,+(Y42/X42)*100,0)</f>
        <v>-12.958084467003046</v>
      </c>
      <c r="AA42" s="153">
        <f>SUM(AA43:AA46)</f>
        <v>30391345</v>
      </c>
    </row>
    <row r="43" spans="1:27" ht="12.75">
      <c r="A43" s="138" t="s">
        <v>89</v>
      </c>
      <c r="B43" s="136"/>
      <c r="C43" s="155">
        <v>22233662</v>
      </c>
      <c r="D43" s="155"/>
      <c r="E43" s="156">
        <v>26149012</v>
      </c>
      <c r="F43" s="60">
        <v>28439012</v>
      </c>
      <c r="G43" s="60">
        <v>2120920</v>
      </c>
      <c r="H43" s="60">
        <v>2449467</v>
      </c>
      <c r="I43" s="60">
        <v>2331761</v>
      </c>
      <c r="J43" s="60">
        <v>6902148</v>
      </c>
      <c r="K43" s="60">
        <v>1476589</v>
      </c>
      <c r="L43" s="60">
        <v>2153583</v>
      </c>
      <c r="M43" s="60">
        <v>1975054</v>
      </c>
      <c r="N43" s="60">
        <v>5605226</v>
      </c>
      <c r="O43" s="60">
        <v>1828964</v>
      </c>
      <c r="P43" s="60">
        <v>1793637</v>
      </c>
      <c r="Q43" s="60">
        <v>2529769</v>
      </c>
      <c r="R43" s="60">
        <v>6152370</v>
      </c>
      <c r="S43" s="60"/>
      <c r="T43" s="60"/>
      <c r="U43" s="60"/>
      <c r="V43" s="60"/>
      <c r="W43" s="60">
        <v>18659744</v>
      </c>
      <c r="X43" s="60">
        <v>21194262</v>
      </c>
      <c r="Y43" s="60">
        <v>-2534518</v>
      </c>
      <c r="Z43" s="140">
        <v>-11.96</v>
      </c>
      <c r="AA43" s="155">
        <v>28439012</v>
      </c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>
        <v>1841566</v>
      </c>
      <c r="D46" s="155"/>
      <c r="E46" s="156">
        <v>1882333</v>
      </c>
      <c r="F46" s="60">
        <v>1952333</v>
      </c>
      <c r="G46" s="60">
        <v>62081</v>
      </c>
      <c r="H46" s="60">
        <v>121702</v>
      </c>
      <c r="I46" s="60">
        <v>81059</v>
      </c>
      <c r="J46" s="60">
        <v>264842</v>
      </c>
      <c r="K46" s="60">
        <v>57739</v>
      </c>
      <c r="L46" s="60">
        <v>171263</v>
      </c>
      <c r="M46" s="60">
        <v>157727</v>
      </c>
      <c r="N46" s="60">
        <v>386729</v>
      </c>
      <c r="O46" s="60">
        <v>172981</v>
      </c>
      <c r="P46" s="60">
        <v>109389</v>
      </c>
      <c r="Q46" s="60">
        <v>83020</v>
      </c>
      <c r="R46" s="60">
        <v>365390</v>
      </c>
      <c r="S46" s="60"/>
      <c r="T46" s="60"/>
      <c r="U46" s="60"/>
      <c r="V46" s="60"/>
      <c r="W46" s="60">
        <v>1016961</v>
      </c>
      <c r="X46" s="60">
        <v>1411749</v>
      </c>
      <c r="Y46" s="60">
        <v>-394788</v>
      </c>
      <c r="Z46" s="140">
        <v>-27.96</v>
      </c>
      <c r="AA46" s="155">
        <v>1952333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107533447</v>
      </c>
      <c r="D48" s="168">
        <f>+D28+D32+D38+D42+D47</f>
        <v>0</v>
      </c>
      <c r="E48" s="169">
        <f t="shared" si="9"/>
        <v>138899721</v>
      </c>
      <c r="F48" s="73">
        <f t="shared" si="9"/>
        <v>150786968</v>
      </c>
      <c r="G48" s="73">
        <f t="shared" si="9"/>
        <v>7490631</v>
      </c>
      <c r="H48" s="73">
        <f t="shared" si="9"/>
        <v>8166839</v>
      </c>
      <c r="I48" s="73">
        <f t="shared" si="9"/>
        <v>9267856</v>
      </c>
      <c r="J48" s="73">
        <f t="shared" si="9"/>
        <v>24925326</v>
      </c>
      <c r="K48" s="73">
        <f t="shared" si="9"/>
        <v>6162038</v>
      </c>
      <c r="L48" s="73">
        <f t="shared" si="9"/>
        <v>10743060</v>
      </c>
      <c r="M48" s="73">
        <f t="shared" si="9"/>
        <v>11206891</v>
      </c>
      <c r="N48" s="73">
        <f t="shared" si="9"/>
        <v>28111989</v>
      </c>
      <c r="O48" s="73">
        <f t="shared" si="9"/>
        <v>7871654</v>
      </c>
      <c r="P48" s="73">
        <f t="shared" si="9"/>
        <v>13588297</v>
      </c>
      <c r="Q48" s="73">
        <f t="shared" si="9"/>
        <v>11122183</v>
      </c>
      <c r="R48" s="73">
        <f t="shared" si="9"/>
        <v>32582134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85619449</v>
      </c>
      <c r="X48" s="73">
        <f t="shared" si="9"/>
        <v>104174802</v>
      </c>
      <c r="Y48" s="73">
        <f t="shared" si="9"/>
        <v>-18555353</v>
      </c>
      <c r="Z48" s="170">
        <f>+IF(X48&lt;&gt;0,+(Y48/X48)*100,0)</f>
        <v>-17.81174779674647</v>
      </c>
      <c r="AA48" s="168">
        <f>+AA28+AA32+AA38+AA42+AA47</f>
        <v>150786968</v>
      </c>
    </row>
    <row r="49" spans="1:27" ht="12.75">
      <c r="A49" s="148" t="s">
        <v>49</v>
      </c>
      <c r="B49" s="149"/>
      <c r="C49" s="171">
        <f aca="true" t="shared" si="10" ref="C49:Y49">+C25-C48</f>
        <v>20432862</v>
      </c>
      <c r="D49" s="171">
        <f>+D25-D48</f>
        <v>0</v>
      </c>
      <c r="E49" s="172">
        <f t="shared" si="10"/>
        <v>27424097</v>
      </c>
      <c r="F49" s="173">
        <f t="shared" si="10"/>
        <v>52654994</v>
      </c>
      <c r="G49" s="173">
        <f t="shared" si="10"/>
        <v>12946887</v>
      </c>
      <c r="H49" s="173">
        <f t="shared" si="10"/>
        <v>16832408</v>
      </c>
      <c r="I49" s="173">
        <f t="shared" si="10"/>
        <v>548000</v>
      </c>
      <c r="J49" s="173">
        <f t="shared" si="10"/>
        <v>30327295</v>
      </c>
      <c r="K49" s="173">
        <f t="shared" si="10"/>
        <v>4181962</v>
      </c>
      <c r="L49" s="173">
        <f t="shared" si="10"/>
        <v>-7903487</v>
      </c>
      <c r="M49" s="173">
        <f t="shared" si="10"/>
        <v>18047339</v>
      </c>
      <c r="N49" s="173">
        <f t="shared" si="10"/>
        <v>14325814</v>
      </c>
      <c r="O49" s="173">
        <f t="shared" si="10"/>
        <v>-608163</v>
      </c>
      <c r="P49" s="173">
        <f t="shared" si="10"/>
        <v>-8912664</v>
      </c>
      <c r="Q49" s="173">
        <f t="shared" si="10"/>
        <v>15282148</v>
      </c>
      <c r="R49" s="173">
        <f t="shared" si="10"/>
        <v>5761321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50414430</v>
      </c>
      <c r="X49" s="173">
        <f>IF(F25=F48,0,X25-X48)</f>
        <v>20569167</v>
      </c>
      <c r="Y49" s="173">
        <f t="shared" si="10"/>
        <v>29845263</v>
      </c>
      <c r="Z49" s="174">
        <f>+IF(X49&lt;&gt;0,+(Y49/X49)*100,0)</f>
        <v>145.09709119479658</v>
      </c>
      <c r="AA49" s="171">
        <f>+AA25-AA48</f>
        <v>52654994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9722821</v>
      </c>
      <c r="D5" s="155">
        <v>0</v>
      </c>
      <c r="E5" s="156">
        <v>9320506</v>
      </c>
      <c r="F5" s="60">
        <v>9882306</v>
      </c>
      <c r="G5" s="60">
        <v>224574</v>
      </c>
      <c r="H5" s="60">
        <v>764610</v>
      </c>
      <c r="I5" s="60">
        <v>9659</v>
      </c>
      <c r="J5" s="60">
        <v>998843</v>
      </c>
      <c r="K5" s="60">
        <v>927369</v>
      </c>
      <c r="L5" s="60">
        <v>1008033</v>
      </c>
      <c r="M5" s="60">
        <v>937972</v>
      </c>
      <c r="N5" s="60">
        <v>2873374</v>
      </c>
      <c r="O5" s="60">
        <v>923885</v>
      </c>
      <c r="P5" s="60">
        <v>923072</v>
      </c>
      <c r="Q5" s="60">
        <v>933235</v>
      </c>
      <c r="R5" s="60">
        <v>2780192</v>
      </c>
      <c r="S5" s="60">
        <v>0</v>
      </c>
      <c r="T5" s="60">
        <v>0</v>
      </c>
      <c r="U5" s="60">
        <v>0</v>
      </c>
      <c r="V5" s="60">
        <v>0</v>
      </c>
      <c r="W5" s="60">
        <v>6652409</v>
      </c>
      <c r="X5" s="60">
        <v>7411725</v>
      </c>
      <c r="Y5" s="60">
        <v>-759316</v>
      </c>
      <c r="Z5" s="140">
        <v>-10.24</v>
      </c>
      <c r="AA5" s="155">
        <v>9882306</v>
      </c>
    </row>
    <row r="6" spans="1:27" ht="12.75">
      <c r="A6" s="181" t="s">
        <v>102</v>
      </c>
      <c r="B6" s="182"/>
      <c r="C6" s="155">
        <v>728329</v>
      </c>
      <c r="D6" s="155">
        <v>0</v>
      </c>
      <c r="E6" s="156">
        <v>580017</v>
      </c>
      <c r="F6" s="60">
        <v>580017</v>
      </c>
      <c r="G6" s="60">
        <v>75184</v>
      </c>
      <c r="H6" s="60">
        <v>78844</v>
      </c>
      <c r="I6" s="60">
        <v>0</v>
      </c>
      <c r="J6" s="60">
        <v>154028</v>
      </c>
      <c r="K6" s="60">
        <v>243547</v>
      </c>
      <c r="L6" s="60">
        <v>-146070</v>
      </c>
      <c r="M6" s="60">
        <v>97871</v>
      </c>
      <c r="N6" s="60">
        <v>195348</v>
      </c>
      <c r="O6" s="60">
        <v>96606</v>
      </c>
      <c r="P6" s="60">
        <v>100311</v>
      </c>
      <c r="Q6" s="60">
        <v>103514</v>
      </c>
      <c r="R6" s="60">
        <v>300431</v>
      </c>
      <c r="S6" s="60">
        <v>0</v>
      </c>
      <c r="T6" s="60">
        <v>0</v>
      </c>
      <c r="U6" s="60">
        <v>0</v>
      </c>
      <c r="V6" s="60">
        <v>0</v>
      </c>
      <c r="W6" s="60">
        <v>649807</v>
      </c>
      <c r="X6" s="60">
        <v>435015</v>
      </c>
      <c r="Y6" s="60">
        <v>214792</v>
      </c>
      <c r="Z6" s="140">
        <v>49.38</v>
      </c>
      <c r="AA6" s="155">
        <v>580017</v>
      </c>
    </row>
    <row r="7" spans="1:27" ht="12.75">
      <c r="A7" s="183" t="s">
        <v>103</v>
      </c>
      <c r="B7" s="182"/>
      <c r="C7" s="155">
        <v>19167349</v>
      </c>
      <c r="D7" s="155">
        <v>0</v>
      </c>
      <c r="E7" s="156">
        <v>22702058</v>
      </c>
      <c r="F7" s="60">
        <v>22257163</v>
      </c>
      <c r="G7" s="60">
        <v>8681535</v>
      </c>
      <c r="H7" s="60">
        <v>1546314</v>
      </c>
      <c r="I7" s="60">
        <v>1514915</v>
      </c>
      <c r="J7" s="60">
        <v>11742764</v>
      </c>
      <c r="K7" s="60">
        <v>1476884</v>
      </c>
      <c r="L7" s="60">
        <v>1570912</v>
      </c>
      <c r="M7" s="60">
        <v>1500503</v>
      </c>
      <c r="N7" s="60">
        <v>4548299</v>
      </c>
      <c r="O7" s="60">
        <v>1672758</v>
      </c>
      <c r="P7" s="60">
        <v>921331</v>
      </c>
      <c r="Q7" s="60">
        <v>1540363</v>
      </c>
      <c r="R7" s="60">
        <v>4134452</v>
      </c>
      <c r="S7" s="60">
        <v>0</v>
      </c>
      <c r="T7" s="60">
        <v>0</v>
      </c>
      <c r="U7" s="60">
        <v>0</v>
      </c>
      <c r="V7" s="60">
        <v>0</v>
      </c>
      <c r="W7" s="60">
        <v>20425515</v>
      </c>
      <c r="X7" s="60">
        <v>17026542</v>
      </c>
      <c r="Y7" s="60">
        <v>3398973</v>
      </c>
      <c r="Z7" s="140">
        <v>19.96</v>
      </c>
      <c r="AA7" s="155">
        <v>22257163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1354411</v>
      </c>
      <c r="D10" s="155">
        <v>0</v>
      </c>
      <c r="E10" s="156">
        <v>1086314</v>
      </c>
      <c r="F10" s="54">
        <v>1086557</v>
      </c>
      <c r="G10" s="54">
        <v>117572</v>
      </c>
      <c r="H10" s="54">
        <v>118901</v>
      </c>
      <c r="I10" s="54">
        <v>115945</v>
      </c>
      <c r="J10" s="54">
        <v>352418</v>
      </c>
      <c r="K10" s="54">
        <v>119041</v>
      </c>
      <c r="L10" s="54">
        <v>112739</v>
      </c>
      <c r="M10" s="54">
        <v>118632</v>
      </c>
      <c r="N10" s="54">
        <v>350412</v>
      </c>
      <c r="O10" s="54">
        <v>123231</v>
      </c>
      <c r="P10" s="54">
        <v>119154</v>
      </c>
      <c r="Q10" s="54">
        <v>115097</v>
      </c>
      <c r="R10" s="54">
        <v>357482</v>
      </c>
      <c r="S10" s="54">
        <v>0</v>
      </c>
      <c r="T10" s="54">
        <v>0</v>
      </c>
      <c r="U10" s="54">
        <v>0</v>
      </c>
      <c r="V10" s="54">
        <v>0</v>
      </c>
      <c r="W10" s="54">
        <v>1060312</v>
      </c>
      <c r="X10" s="54">
        <v>815832</v>
      </c>
      <c r="Y10" s="54">
        <v>244480</v>
      </c>
      <c r="Z10" s="184">
        <v>29.97</v>
      </c>
      <c r="AA10" s="130">
        <v>1086557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247045</v>
      </c>
      <c r="D12" s="155">
        <v>0</v>
      </c>
      <c r="E12" s="156">
        <v>506609</v>
      </c>
      <c r="F12" s="60">
        <v>235372</v>
      </c>
      <c r="G12" s="60">
        <v>9640</v>
      </c>
      <c r="H12" s="60">
        <v>26787</v>
      </c>
      <c r="I12" s="60">
        <v>0</v>
      </c>
      <c r="J12" s="60">
        <v>36427</v>
      </c>
      <c r="K12" s="60">
        <v>15412</v>
      </c>
      <c r="L12" s="60">
        <v>17323</v>
      </c>
      <c r="M12" s="60">
        <v>31891</v>
      </c>
      <c r="N12" s="60">
        <v>64626</v>
      </c>
      <c r="O12" s="60">
        <v>19029</v>
      </c>
      <c r="P12" s="60">
        <v>12104</v>
      </c>
      <c r="Q12" s="60">
        <v>12714</v>
      </c>
      <c r="R12" s="60">
        <v>43847</v>
      </c>
      <c r="S12" s="60">
        <v>0</v>
      </c>
      <c r="T12" s="60">
        <v>0</v>
      </c>
      <c r="U12" s="60">
        <v>0</v>
      </c>
      <c r="V12" s="60">
        <v>0</v>
      </c>
      <c r="W12" s="60">
        <v>144900</v>
      </c>
      <c r="X12" s="60">
        <v>379953</v>
      </c>
      <c r="Y12" s="60">
        <v>-235053</v>
      </c>
      <c r="Z12" s="140">
        <v>-61.86</v>
      </c>
      <c r="AA12" s="155">
        <v>235372</v>
      </c>
    </row>
    <row r="13" spans="1:27" ht="12.75">
      <c r="A13" s="181" t="s">
        <v>109</v>
      </c>
      <c r="B13" s="185"/>
      <c r="C13" s="155">
        <v>3283879</v>
      </c>
      <c r="D13" s="155">
        <v>0</v>
      </c>
      <c r="E13" s="156">
        <v>3146080</v>
      </c>
      <c r="F13" s="60">
        <v>3146080</v>
      </c>
      <c r="G13" s="60">
        <v>228673</v>
      </c>
      <c r="H13" s="60">
        <v>68126</v>
      </c>
      <c r="I13" s="60">
        <v>172997</v>
      </c>
      <c r="J13" s="60">
        <v>469796</v>
      </c>
      <c r="K13" s="60">
        <v>190024</v>
      </c>
      <c r="L13" s="60">
        <v>0</v>
      </c>
      <c r="M13" s="60">
        <v>309541</v>
      </c>
      <c r="N13" s="60">
        <v>499565</v>
      </c>
      <c r="O13" s="60">
        <v>165287</v>
      </c>
      <c r="P13" s="60">
        <v>184305</v>
      </c>
      <c r="Q13" s="60">
        <v>158463</v>
      </c>
      <c r="R13" s="60">
        <v>508055</v>
      </c>
      <c r="S13" s="60">
        <v>0</v>
      </c>
      <c r="T13" s="60">
        <v>0</v>
      </c>
      <c r="U13" s="60">
        <v>0</v>
      </c>
      <c r="V13" s="60">
        <v>0</v>
      </c>
      <c r="W13" s="60">
        <v>1477416</v>
      </c>
      <c r="X13" s="60">
        <v>2359557</v>
      </c>
      <c r="Y13" s="60">
        <v>-882141</v>
      </c>
      <c r="Z13" s="140">
        <v>-37.39</v>
      </c>
      <c r="AA13" s="155">
        <v>3146080</v>
      </c>
    </row>
    <row r="14" spans="1:27" ht="12.7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420587</v>
      </c>
      <c r="J14" s="60">
        <v>420587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420587</v>
      </c>
      <c r="X14" s="60"/>
      <c r="Y14" s="60">
        <v>420587</v>
      </c>
      <c r="Z14" s="140">
        <v>0</v>
      </c>
      <c r="AA14" s="155">
        <v>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24308963</v>
      </c>
      <c r="D16" s="155">
        <v>0</v>
      </c>
      <c r="E16" s="156">
        <v>20000000</v>
      </c>
      <c r="F16" s="60">
        <v>20000000</v>
      </c>
      <c r="G16" s="60">
        <v>0</v>
      </c>
      <c r="H16" s="60">
        <v>2267850</v>
      </c>
      <c r="I16" s="60">
        <v>2005650</v>
      </c>
      <c r="J16" s="60">
        <v>4273500</v>
      </c>
      <c r="K16" s="60">
        <v>1902800</v>
      </c>
      <c r="L16" s="60">
        <v>2330500</v>
      </c>
      <c r="M16" s="60">
        <v>1678150</v>
      </c>
      <c r="N16" s="60">
        <v>5911450</v>
      </c>
      <c r="O16" s="60">
        <v>2595150</v>
      </c>
      <c r="P16" s="60">
        <v>0</v>
      </c>
      <c r="Q16" s="60">
        <v>4205800</v>
      </c>
      <c r="R16" s="60">
        <v>6800950</v>
      </c>
      <c r="S16" s="60">
        <v>0</v>
      </c>
      <c r="T16" s="60">
        <v>0</v>
      </c>
      <c r="U16" s="60">
        <v>0</v>
      </c>
      <c r="V16" s="60">
        <v>0</v>
      </c>
      <c r="W16" s="60">
        <v>16985900</v>
      </c>
      <c r="X16" s="60">
        <v>15000003</v>
      </c>
      <c r="Y16" s="60">
        <v>1985897</v>
      </c>
      <c r="Z16" s="140">
        <v>13.24</v>
      </c>
      <c r="AA16" s="155">
        <v>20000000</v>
      </c>
    </row>
    <row r="17" spans="1:27" ht="12.75">
      <c r="A17" s="181" t="s">
        <v>113</v>
      </c>
      <c r="B17" s="185"/>
      <c r="C17" s="155">
        <v>2070427</v>
      </c>
      <c r="D17" s="155">
        <v>0</v>
      </c>
      <c r="E17" s="156">
        <v>2516440</v>
      </c>
      <c r="F17" s="60">
        <v>2516440</v>
      </c>
      <c r="G17" s="60">
        <v>119777</v>
      </c>
      <c r="H17" s="60">
        <v>217111</v>
      </c>
      <c r="I17" s="60">
        <v>189247</v>
      </c>
      <c r="J17" s="60">
        <v>526135</v>
      </c>
      <c r="K17" s="60">
        <v>51858</v>
      </c>
      <c r="L17" s="60">
        <v>254559</v>
      </c>
      <c r="M17" s="60">
        <v>75171</v>
      </c>
      <c r="N17" s="60">
        <v>381588</v>
      </c>
      <c r="O17" s="60">
        <v>156389</v>
      </c>
      <c r="P17" s="60">
        <v>123060</v>
      </c>
      <c r="Q17" s="60">
        <v>151934</v>
      </c>
      <c r="R17" s="60">
        <v>431383</v>
      </c>
      <c r="S17" s="60">
        <v>0</v>
      </c>
      <c r="T17" s="60">
        <v>0</v>
      </c>
      <c r="U17" s="60">
        <v>0</v>
      </c>
      <c r="V17" s="60">
        <v>0</v>
      </c>
      <c r="W17" s="60">
        <v>1339106</v>
      </c>
      <c r="X17" s="60">
        <v>1887327</v>
      </c>
      <c r="Y17" s="60">
        <v>-548221</v>
      </c>
      <c r="Z17" s="140">
        <v>-29.05</v>
      </c>
      <c r="AA17" s="155">
        <v>2516440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44680000</v>
      </c>
      <c r="D19" s="155">
        <v>0</v>
      </c>
      <c r="E19" s="156">
        <v>77171800</v>
      </c>
      <c r="F19" s="60">
        <v>71851000</v>
      </c>
      <c r="G19" s="60">
        <v>9379464</v>
      </c>
      <c r="H19" s="60">
        <v>16702129</v>
      </c>
      <c r="I19" s="60">
        <v>473335</v>
      </c>
      <c r="J19" s="60">
        <v>26554928</v>
      </c>
      <c r="K19" s="60">
        <v>826412</v>
      </c>
      <c r="L19" s="60">
        <v>256898</v>
      </c>
      <c r="M19" s="60">
        <v>22293750</v>
      </c>
      <c r="N19" s="60">
        <v>23377060</v>
      </c>
      <c r="O19" s="60">
        <v>1091937</v>
      </c>
      <c r="P19" s="60">
        <v>1378523</v>
      </c>
      <c r="Q19" s="60">
        <v>17053134</v>
      </c>
      <c r="R19" s="60">
        <v>19523594</v>
      </c>
      <c r="S19" s="60">
        <v>0</v>
      </c>
      <c r="T19" s="60">
        <v>0</v>
      </c>
      <c r="U19" s="60">
        <v>0</v>
      </c>
      <c r="V19" s="60">
        <v>0</v>
      </c>
      <c r="W19" s="60">
        <v>69455582</v>
      </c>
      <c r="X19" s="60">
        <v>57457503</v>
      </c>
      <c r="Y19" s="60">
        <v>11998079</v>
      </c>
      <c r="Z19" s="140">
        <v>20.88</v>
      </c>
      <c r="AA19" s="155">
        <v>71851000</v>
      </c>
    </row>
    <row r="20" spans="1:27" ht="12.75">
      <c r="A20" s="181" t="s">
        <v>35</v>
      </c>
      <c r="B20" s="185"/>
      <c r="C20" s="155">
        <v>1380726</v>
      </c>
      <c r="D20" s="155">
        <v>0</v>
      </c>
      <c r="E20" s="156">
        <v>1287105</v>
      </c>
      <c r="F20" s="54">
        <v>43050027</v>
      </c>
      <c r="G20" s="54">
        <v>1601099</v>
      </c>
      <c r="H20" s="54">
        <v>151207</v>
      </c>
      <c r="I20" s="54">
        <v>430259</v>
      </c>
      <c r="J20" s="54">
        <v>2182565</v>
      </c>
      <c r="K20" s="54">
        <v>3775006</v>
      </c>
      <c r="L20" s="54">
        <v>13976</v>
      </c>
      <c r="M20" s="54">
        <v>884499</v>
      </c>
      <c r="N20" s="54">
        <v>4673481</v>
      </c>
      <c r="O20" s="54">
        <v>139280</v>
      </c>
      <c r="P20" s="54">
        <v>101689</v>
      </c>
      <c r="Q20" s="54">
        <v>411453</v>
      </c>
      <c r="R20" s="54">
        <v>652422</v>
      </c>
      <c r="S20" s="54">
        <v>0</v>
      </c>
      <c r="T20" s="54">
        <v>0</v>
      </c>
      <c r="U20" s="54">
        <v>0</v>
      </c>
      <c r="V20" s="54">
        <v>0</v>
      </c>
      <c r="W20" s="54">
        <v>7508468</v>
      </c>
      <c r="X20" s="54">
        <v>965331</v>
      </c>
      <c r="Y20" s="54">
        <v>6543137</v>
      </c>
      <c r="Z20" s="184">
        <v>677.81</v>
      </c>
      <c r="AA20" s="130">
        <v>43050027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607889</v>
      </c>
      <c r="F21" s="60">
        <v>1438000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455913</v>
      </c>
      <c r="Y21" s="60">
        <v>-455913</v>
      </c>
      <c r="Z21" s="140">
        <v>-100</v>
      </c>
      <c r="AA21" s="155">
        <v>1438000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106943950</v>
      </c>
      <c r="D22" s="188">
        <f>SUM(D5:D21)</f>
        <v>0</v>
      </c>
      <c r="E22" s="189">
        <f t="shared" si="0"/>
        <v>138924818</v>
      </c>
      <c r="F22" s="190">
        <f t="shared" si="0"/>
        <v>176042962</v>
      </c>
      <c r="G22" s="190">
        <f t="shared" si="0"/>
        <v>20437518</v>
      </c>
      <c r="H22" s="190">
        <f t="shared" si="0"/>
        <v>21941879</v>
      </c>
      <c r="I22" s="190">
        <f t="shared" si="0"/>
        <v>5332594</v>
      </c>
      <c r="J22" s="190">
        <f t="shared" si="0"/>
        <v>47711991</v>
      </c>
      <c r="K22" s="190">
        <f t="shared" si="0"/>
        <v>9528353</v>
      </c>
      <c r="L22" s="190">
        <f t="shared" si="0"/>
        <v>5418870</v>
      </c>
      <c r="M22" s="190">
        <f t="shared" si="0"/>
        <v>27927980</v>
      </c>
      <c r="N22" s="190">
        <f t="shared" si="0"/>
        <v>42875203</v>
      </c>
      <c r="O22" s="190">
        <f t="shared" si="0"/>
        <v>6983552</v>
      </c>
      <c r="P22" s="190">
        <f t="shared" si="0"/>
        <v>3863549</v>
      </c>
      <c r="Q22" s="190">
        <f t="shared" si="0"/>
        <v>24685707</v>
      </c>
      <c r="R22" s="190">
        <f t="shared" si="0"/>
        <v>35532808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126120002</v>
      </c>
      <c r="X22" s="190">
        <f t="shared" si="0"/>
        <v>104194701</v>
      </c>
      <c r="Y22" s="190">
        <f t="shared" si="0"/>
        <v>21925301</v>
      </c>
      <c r="Z22" s="191">
        <f>+IF(X22&lt;&gt;0,+(Y22/X22)*100,0)</f>
        <v>21.0426257665445</v>
      </c>
      <c r="AA22" s="188">
        <f>SUM(AA5:AA21)</f>
        <v>176042962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24982178</v>
      </c>
      <c r="D25" s="155">
        <v>0</v>
      </c>
      <c r="E25" s="156">
        <v>42316575</v>
      </c>
      <c r="F25" s="60">
        <v>42332099</v>
      </c>
      <c r="G25" s="60">
        <v>2307095</v>
      </c>
      <c r="H25" s="60">
        <v>2230890</v>
      </c>
      <c r="I25" s="60">
        <v>2983192</v>
      </c>
      <c r="J25" s="60">
        <v>7521177</v>
      </c>
      <c r="K25" s="60">
        <v>2835791</v>
      </c>
      <c r="L25" s="60">
        <v>2227029</v>
      </c>
      <c r="M25" s="60">
        <v>3520228</v>
      </c>
      <c r="N25" s="60">
        <v>8583048</v>
      </c>
      <c r="O25" s="60">
        <v>2588212</v>
      </c>
      <c r="P25" s="60">
        <v>2596838</v>
      </c>
      <c r="Q25" s="60">
        <v>2912336</v>
      </c>
      <c r="R25" s="60">
        <v>8097386</v>
      </c>
      <c r="S25" s="60">
        <v>0</v>
      </c>
      <c r="T25" s="60">
        <v>0</v>
      </c>
      <c r="U25" s="60">
        <v>0</v>
      </c>
      <c r="V25" s="60">
        <v>0</v>
      </c>
      <c r="W25" s="60">
        <v>24201611</v>
      </c>
      <c r="X25" s="60">
        <v>31737429</v>
      </c>
      <c r="Y25" s="60">
        <v>-7535818</v>
      </c>
      <c r="Z25" s="140">
        <v>-23.74</v>
      </c>
      <c r="AA25" s="155">
        <v>42332099</v>
      </c>
    </row>
    <row r="26" spans="1:27" ht="12.75">
      <c r="A26" s="183" t="s">
        <v>38</v>
      </c>
      <c r="B26" s="182"/>
      <c r="C26" s="155">
        <v>3168002</v>
      </c>
      <c r="D26" s="155">
        <v>0</v>
      </c>
      <c r="E26" s="156">
        <v>6107445</v>
      </c>
      <c r="F26" s="60">
        <v>6909692</v>
      </c>
      <c r="G26" s="60">
        <v>179930</v>
      </c>
      <c r="H26" s="60">
        <v>459647</v>
      </c>
      <c r="I26" s="60">
        <v>550995</v>
      </c>
      <c r="J26" s="60">
        <v>1190572</v>
      </c>
      <c r="K26" s="60">
        <v>551769</v>
      </c>
      <c r="L26" s="60">
        <v>561258</v>
      </c>
      <c r="M26" s="60">
        <v>559999</v>
      </c>
      <c r="N26" s="60">
        <v>1673026</v>
      </c>
      <c r="O26" s="60">
        <v>521342</v>
      </c>
      <c r="P26" s="60">
        <v>612238</v>
      </c>
      <c r="Q26" s="60">
        <v>496848</v>
      </c>
      <c r="R26" s="60">
        <v>1630428</v>
      </c>
      <c r="S26" s="60">
        <v>0</v>
      </c>
      <c r="T26" s="60">
        <v>0</v>
      </c>
      <c r="U26" s="60">
        <v>0</v>
      </c>
      <c r="V26" s="60">
        <v>0</v>
      </c>
      <c r="W26" s="60">
        <v>4494026</v>
      </c>
      <c r="X26" s="60">
        <v>4580586</v>
      </c>
      <c r="Y26" s="60">
        <v>-86560</v>
      </c>
      <c r="Z26" s="140">
        <v>-1.89</v>
      </c>
      <c r="AA26" s="155">
        <v>6909692</v>
      </c>
    </row>
    <row r="27" spans="1:27" ht="12.75">
      <c r="A27" s="183" t="s">
        <v>118</v>
      </c>
      <c r="B27" s="182"/>
      <c r="C27" s="155">
        <v>0</v>
      </c>
      <c r="D27" s="155">
        <v>0</v>
      </c>
      <c r="E27" s="156">
        <v>11130286</v>
      </c>
      <c r="F27" s="60">
        <v>11130000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8347716</v>
      </c>
      <c r="Y27" s="60">
        <v>-8347716</v>
      </c>
      <c r="Z27" s="140">
        <v>-100</v>
      </c>
      <c r="AA27" s="155">
        <v>11130000</v>
      </c>
    </row>
    <row r="28" spans="1:27" ht="12.75">
      <c r="A28" s="183" t="s">
        <v>39</v>
      </c>
      <c r="B28" s="182"/>
      <c r="C28" s="155">
        <v>5808917</v>
      </c>
      <c r="D28" s="155">
        <v>0</v>
      </c>
      <c r="E28" s="156">
        <v>3700000</v>
      </c>
      <c r="F28" s="60">
        <v>3700000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561471</v>
      </c>
      <c r="R28" s="60">
        <v>561471</v>
      </c>
      <c r="S28" s="60">
        <v>0</v>
      </c>
      <c r="T28" s="60">
        <v>0</v>
      </c>
      <c r="U28" s="60">
        <v>0</v>
      </c>
      <c r="V28" s="60">
        <v>0</v>
      </c>
      <c r="W28" s="60">
        <v>561471</v>
      </c>
      <c r="X28" s="60">
        <v>2774997</v>
      </c>
      <c r="Y28" s="60">
        <v>-2213526</v>
      </c>
      <c r="Z28" s="140">
        <v>-79.77</v>
      </c>
      <c r="AA28" s="155">
        <v>3700000</v>
      </c>
    </row>
    <row r="29" spans="1:27" ht="12.7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/>
      <c r="Y29" s="60">
        <v>0</v>
      </c>
      <c r="Z29" s="140">
        <v>0</v>
      </c>
      <c r="AA29" s="155">
        <v>0</v>
      </c>
    </row>
    <row r="30" spans="1:27" ht="12.75">
      <c r="A30" s="183" t="s">
        <v>119</v>
      </c>
      <c r="B30" s="182"/>
      <c r="C30" s="155">
        <v>19079101</v>
      </c>
      <c r="D30" s="155">
        <v>0</v>
      </c>
      <c r="E30" s="156">
        <v>22303985</v>
      </c>
      <c r="F30" s="60">
        <v>22303985</v>
      </c>
      <c r="G30" s="60">
        <v>1903960</v>
      </c>
      <c r="H30" s="60">
        <v>2213086</v>
      </c>
      <c r="I30" s="60">
        <v>1964777</v>
      </c>
      <c r="J30" s="60">
        <v>6081823</v>
      </c>
      <c r="K30" s="60">
        <v>1333261</v>
      </c>
      <c r="L30" s="60">
        <v>1502987</v>
      </c>
      <c r="M30" s="60">
        <v>1489934</v>
      </c>
      <c r="N30" s="60">
        <v>4326182</v>
      </c>
      <c r="O30" s="60">
        <v>1519607</v>
      </c>
      <c r="P30" s="60">
        <v>1519205</v>
      </c>
      <c r="Q30" s="60">
        <v>1458637</v>
      </c>
      <c r="R30" s="60">
        <v>4497449</v>
      </c>
      <c r="S30" s="60">
        <v>0</v>
      </c>
      <c r="T30" s="60">
        <v>0</v>
      </c>
      <c r="U30" s="60">
        <v>0</v>
      </c>
      <c r="V30" s="60">
        <v>0</v>
      </c>
      <c r="W30" s="60">
        <v>14905454</v>
      </c>
      <c r="X30" s="60">
        <v>16727985</v>
      </c>
      <c r="Y30" s="60">
        <v>-1822531</v>
      </c>
      <c r="Z30" s="140">
        <v>-10.9</v>
      </c>
      <c r="AA30" s="155">
        <v>22303985</v>
      </c>
    </row>
    <row r="31" spans="1:27" ht="12.75">
      <c r="A31" s="183" t="s">
        <v>120</v>
      </c>
      <c r="B31" s="182"/>
      <c r="C31" s="155">
        <v>7776346</v>
      </c>
      <c r="D31" s="155">
        <v>0</v>
      </c>
      <c r="E31" s="156">
        <v>10131194</v>
      </c>
      <c r="F31" s="60">
        <v>10446000</v>
      </c>
      <c r="G31" s="60">
        <v>1688032</v>
      </c>
      <c r="H31" s="60">
        <v>76752</v>
      </c>
      <c r="I31" s="60">
        <v>97426</v>
      </c>
      <c r="J31" s="60">
        <v>1862210</v>
      </c>
      <c r="K31" s="60">
        <v>217534</v>
      </c>
      <c r="L31" s="60">
        <v>8431</v>
      </c>
      <c r="M31" s="60">
        <v>0</v>
      </c>
      <c r="N31" s="60">
        <v>225965</v>
      </c>
      <c r="O31" s="60">
        <v>6915</v>
      </c>
      <c r="P31" s="60">
        <v>12226</v>
      </c>
      <c r="Q31" s="60">
        <v>10654</v>
      </c>
      <c r="R31" s="60">
        <v>29795</v>
      </c>
      <c r="S31" s="60">
        <v>0</v>
      </c>
      <c r="T31" s="60">
        <v>0</v>
      </c>
      <c r="U31" s="60">
        <v>0</v>
      </c>
      <c r="V31" s="60">
        <v>0</v>
      </c>
      <c r="W31" s="60">
        <v>2117970</v>
      </c>
      <c r="X31" s="60">
        <v>6098391</v>
      </c>
      <c r="Y31" s="60">
        <v>-3980421</v>
      </c>
      <c r="Z31" s="140">
        <v>-65.27</v>
      </c>
      <c r="AA31" s="155">
        <v>10446000</v>
      </c>
    </row>
    <row r="32" spans="1:27" ht="12.75">
      <c r="A32" s="183" t="s">
        <v>121</v>
      </c>
      <c r="B32" s="182"/>
      <c r="C32" s="155">
        <v>2159221</v>
      </c>
      <c r="D32" s="155">
        <v>0</v>
      </c>
      <c r="E32" s="156">
        <v>3073326</v>
      </c>
      <c r="F32" s="60">
        <v>5231000</v>
      </c>
      <c r="G32" s="60">
        <v>0</v>
      </c>
      <c r="H32" s="60">
        <v>208234</v>
      </c>
      <c r="I32" s="60">
        <v>362755</v>
      </c>
      <c r="J32" s="60">
        <v>570989</v>
      </c>
      <c r="K32" s="60">
        <v>373560</v>
      </c>
      <c r="L32" s="60">
        <v>2246962</v>
      </c>
      <c r="M32" s="60">
        <v>966318</v>
      </c>
      <c r="N32" s="60">
        <v>3586840</v>
      </c>
      <c r="O32" s="60">
        <v>625155</v>
      </c>
      <c r="P32" s="60">
        <v>567165</v>
      </c>
      <c r="Q32" s="60">
        <v>1158309</v>
      </c>
      <c r="R32" s="60">
        <v>2350629</v>
      </c>
      <c r="S32" s="60">
        <v>0</v>
      </c>
      <c r="T32" s="60">
        <v>0</v>
      </c>
      <c r="U32" s="60">
        <v>0</v>
      </c>
      <c r="V32" s="60">
        <v>0</v>
      </c>
      <c r="W32" s="60">
        <v>6508458</v>
      </c>
      <c r="X32" s="60">
        <v>2304990</v>
      </c>
      <c r="Y32" s="60">
        <v>4203468</v>
      </c>
      <c r="Z32" s="140">
        <v>182.36</v>
      </c>
      <c r="AA32" s="155">
        <v>5231000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1188558</v>
      </c>
      <c r="F33" s="60">
        <v>1140000</v>
      </c>
      <c r="G33" s="60">
        <v>0</v>
      </c>
      <c r="H33" s="60">
        <v>22724</v>
      </c>
      <c r="I33" s="60">
        <v>28397</v>
      </c>
      <c r="J33" s="60">
        <v>51121</v>
      </c>
      <c r="K33" s="60">
        <v>33827</v>
      </c>
      <c r="L33" s="60">
        <v>868503</v>
      </c>
      <c r="M33" s="60">
        <v>1015137</v>
      </c>
      <c r="N33" s="60">
        <v>1917467</v>
      </c>
      <c r="O33" s="60">
        <v>1009648</v>
      </c>
      <c r="P33" s="60">
        <v>1126243</v>
      </c>
      <c r="Q33" s="60">
        <v>639573</v>
      </c>
      <c r="R33" s="60">
        <v>2775464</v>
      </c>
      <c r="S33" s="60">
        <v>0</v>
      </c>
      <c r="T33" s="60">
        <v>0</v>
      </c>
      <c r="U33" s="60">
        <v>0</v>
      </c>
      <c r="V33" s="60">
        <v>0</v>
      </c>
      <c r="W33" s="60">
        <v>4744052</v>
      </c>
      <c r="X33" s="60">
        <v>891414</v>
      </c>
      <c r="Y33" s="60">
        <v>3852638</v>
      </c>
      <c r="Z33" s="140">
        <v>432.19</v>
      </c>
      <c r="AA33" s="155">
        <v>1140000</v>
      </c>
    </row>
    <row r="34" spans="1:27" ht="12.75">
      <c r="A34" s="183" t="s">
        <v>43</v>
      </c>
      <c r="B34" s="182"/>
      <c r="C34" s="155">
        <v>44559682</v>
      </c>
      <c r="D34" s="155">
        <v>0</v>
      </c>
      <c r="E34" s="156">
        <v>38948352</v>
      </c>
      <c r="F34" s="60">
        <v>47594192</v>
      </c>
      <c r="G34" s="60">
        <v>1411614</v>
      </c>
      <c r="H34" s="60">
        <v>2955506</v>
      </c>
      <c r="I34" s="60">
        <v>3280314</v>
      </c>
      <c r="J34" s="60">
        <v>7647434</v>
      </c>
      <c r="K34" s="60">
        <v>816296</v>
      </c>
      <c r="L34" s="60">
        <v>3327890</v>
      </c>
      <c r="M34" s="60">
        <v>3655275</v>
      </c>
      <c r="N34" s="60">
        <v>7799461</v>
      </c>
      <c r="O34" s="60">
        <v>1600775</v>
      </c>
      <c r="P34" s="60">
        <v>7154382</v>
      </c>
      <c r="Q34" s="60">
        <v>3884355</v>
      </c>
      <c r="R34" s="60">
        <v>12639512</v>
      </c>
      <c r="S34" s="60">
        <v>0</v>
      </c>
      <c r="T34" s="60">
        <v>0</v>
      </c>
      <c r="U34" s="60">
        <v>0</v>
      </c>
      <c r="V34" s="60">
        <v>0</v>
      </c>
      <c r="W34" s="60">
        <v>28086407</v>
      </c>
      <c r="X34" s="60">
        <v>30711267</v>
      </c>
      <c r="Y34" s="60">
        <v>-2624860</v>
      </c>
      <c r="Z34" s="140">
        <v>-8.55</v>
      </c>
      <c r="AA34" s="155">
        <v>47594192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107533447</v>
      </c>
      <c r="D36" s="188">
        <f>SUM(D25:D35)</f>
        <v>0</v>
      </c>
      <c r="E36" s="189">
        <f t="shared" si="1"/>
        <v>138899721</v>
      </c>
      <c r="F36" s="190">
        <f t="shared" si="1"/>
        <v>150786968</v>
      </c>
      <c r="G36" s="190">
        <f t="shared" si="1"/>
        <v>7490631</v>
      </c>
      <c r="H36" s="190">
        <f t="shared" si="1"/>
        <v>8166839</v>
      </c>
      <c r="I36" s="190">
        <f t="shared" si="1"/>
        <v>9267856</v>
      </c>
      <c r="J36" s="190">
        <f t="shared" si="1"/>
        <v>24925326</v>
      </c>
      <c r="K36" s="190">
        <f t="shared" si="1"/>
        <v>6162038</v>
      </c>
      <c r="L36" s="190">
        <f t="shared" si="1"/>
        <v>10743060</v>
      </c>
      <c r="M36" s="190">
        <f t="shared" si="1"/>
        <v>11206891</v>
      </c>
      <c r="N36" s="190">
        <f t="shared" si="1"/>
        <v>28111989</v>
      </c>
      <c r="O36" s="190">
        <f t="shared" si="1"/>
        <v>7871654</v>
      </c>
      <c r="P36" s="190">
        <f t="shared" si="1"/>
        <v>13588297</v>
      </c>
      <c r="Q36" s="190">
        <f t="shared" si="1"/>
        <v>11122183</v>
      </c>
      <c r="R36" s="190">
        <f t="shared" si="1"/>
        <v>32582134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85619449</v>
      </c>
      <c r="X36" s="190">
        <f t="shared" si="1"/>
        <v>104174775</v>
      </c>
      <c r="Y36" s="190">
        <f t="shared" si="1"/>
        <v>-18555326</v>
      </c>
      <c r="Z36" s="191">
        <f>+IF(X36&lt;&gt;0,+(Y36/X36)*100,0)</f>
        <v>-17.811726495209612</v>
      </c>
      <c r="AA36" s="188">
        <f>SUM(AA25:AA35)</f>
        <v>150786968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-589497</v>
      </c>
      <c r="D38" s="199">
        <f>+D22-D36</f>
        <v>0</v>
      </c>
      <c r="E38" s="200">
        <f t="shared" si="2"/>
        <v>25097</v>
      </c>
      <c r="F38" s="106">
        <f t="shared" si="2"/>
        <v>25255994</v>
      </c>
      <c r="G38" s="106">
        <f t="shared" si="2"/>
        <v>12946887</v>
      </c>
      <c r="H38" s="106">
        <f t="shared" si="2"/>
        <v>13775040</v>
      </c>
      <c r="I38" s="106">
        <f t="shared" si="2"/>
        <v>-3935262</v>
      </c>
      <c r="J38" s="106">
        <f t="shared" si="2"/>
        <v>22786665</v>
      </c>
      <c r="K38" s="106">
        <f t="shared" si="2"/>
        <v>3366315</v>
      </c>
      <c r="L38" s="106">
        <f t="shared" si="2"/>
        <v>-5324190</v>
      </c>
      <c r="M38" s="106">
        <f t="shared" si="2"/>
        <v>16721089</v>
      </c>
      <c r="N38" s="106">
        <f t="shared" si="2"/>
        <v>14763214</v>
      </c>
      <c r="O38" s="106">
        <f t="shared" si="2"/>
        <v>-888102</v>
      </c>
      <c r="P38" s="106">
        <f t="shared" si="2"/>
        <v>-9724748</v>
      </c>
      <c r="Q38" s="106">
        <f t="shared" si="2"/>
        <v>13563524</v>
      </c>
      <c r="R38" s="106">
        <f t="shared" si="2"/>
        <v>2950674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40500553</v>
      </c>
      <c r="X38" s="106">
        <f>IF(F22=F36,0,X22-X36)</f>
        <v>19926</v>
      </c>
      <c r="Y38" s="106">
        <f t="shared" si="2"/>
        <v>40480627</v>
      </c>
      <c r="Z38" s="201">
        <f>+IF(X38&lt;&gt;0,+(Y38/X38)*100,0)</f>
        <v>203154.80778881864</v>
      </c>
      <c r="AA38" s="199">
        <f>+AA22-AA36</f>
        <v>25255994</v>
      </c>
    </row>
    <row r="39" spans="1:27" ht="12.75">
      <c r="A39" s="181" t="s">
        <v>46</v>
      </c>
      <c r="B39" s="185"/>
      <c r="C39" s="155">
        <v>21022359</v>
      </c>
      <c r="D39" s="155">
        <v>0</v>
      </c>
      <c r="E39" s="156">
        <v>27399000</v>
      </c>
      <c r="F39" s="60">
        <v>27399000</v>
      </c>
      <c r="G39" s="60">
        <v>0</v>
      </c>
      <c r="H39" s="60">
        <v>3057368</v>
      </c>
      <c r="I39" s="60">
        <v>4483262</v>
      </c>
      <c r="J39" s="60">
        <v>7540630</v>
      </c>
      <c r="K39" s="60">
        <v>815647</v>
      </c>
      <c r="L39" s="60">
        <v>-2579297</v>
      </c>
      <c r="M39" s="60">
        <v>1326250</v>
      </c>
      <c r="N39" s="60">
        <v>-437400</v>
      </c>
      <c r="O39" s="60">
        <v>279939</v>
      </c>
      <c r="P39" s="60">
        <v>812084</v>
      </c>
      <c r="Q39" s="60">
        <v>1718624</v>
      </c>
      <c r="R39" s="60">
        <v>2810647</v>
      </c>
      <c r="S39" s="60">
        <v>0</v>
      </c>
      <c r="T39" s="60">
        <v>0</v>
      </c>
      <c r="U39" s="60">
        <v>0</v>
      </c>
      <c r="V39" s="60">
        <v>0</v>
      </c>
      <c r="W39" s="60">
        <v>9913877</v>
      </c>
      <c r="X39" s="60">
        <v>20549250</v>
      </c>
      <c r="Y39" s="60">
        <v>-10635373</v>
      </c>
      <c r="Z39" s="140">
        <v>-51.76</v>
      </c>
      <c r="AA39" s="155">
        <v>27399000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20432862</v>
      </c>
      <c r="D42" s="206">
        <f>SUM(D38:D41)</f>
        <v>0</v>
      </c>
      <c r="E42" s="207">
        <f t="shared" si="3"/>
        <v>27424097</v>
      </c>
      <c r="F42" s="88">
        <f t="shared" si="3"/>
        <v>52654994</v>
      </c>
      <c r="G42" s="88">
        <f t="shared" si="3"/>
        <v>12946887</v>
      </c>
      <c r="H42" s="88">
        <f t="shared" si="3"/>
        <v>16832408</v>
      </c>
      <c r="I42" s="88">
        <f t="shared" si="3"/>
        <v>548000</v>
      </c>
      <c r="J42" s="88">
        <f t="shared" si="3"/>
        <v>30327295</v>
      </c>
      <c r="K42" s="88">
        <f t="shared" si="3"/>
        <v>4181962</v>
      </c>
      <c r="L42" s="88">
        <f t="shared" si="3"/>
        <v>-7903487</v>
      </c>
      <c r="M42" s="88">
        <f t="shared" si="3"/>
        <v>18047339</v>
      </c>
      <c r="N42" s="88">
        <f t="shared" si="3"/>
        <v>14325814</v>
      </c>
      <c r="O42" s="88">
        <f t="shared" si="3"/>
        <v>-608163</v>
      </c>
      <c r="P42" s="88">
        <f t="shared" si="3"/>
        <v>-8912664</v>
      </c>
      <c r="Q42" s="88">
        <f t="shared" si="3"/>
        <v>15282148</v>
      </c>
      <c r="R42" s="88">
        <f t="shared" si="3"/>
        <v>5761321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50414430</v>
      </c>
      <c r="X42" s="88">
        <f t="shared" si="3"/>
        <v>20569176</v>
      </c>
      <c r="Y42" s="88">
        <f t="shared" si="3"/>
        <v>29845254</v>
      </c>
      <c r="Z42" s="208">
        <f>+IF(X42&lt;&gt;0,+(Y42/X42)*100,0)</f>
        <v>145.0969839530762</v>
      </c>
      <c r="AA42" s="206">
        <f>SUM(AA38:AA41)</f>
        <v>52654994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20432862</v>
      </c>
      <c r="D44" s="210">
        <f>+D42-D43</f>
        <v>0</v>
      </c>
      <c r="E44" s="211">
        <f t="shared" si="4"/>
        <v>27424097</v>
      </c>
      <c r="F44" s="77">
        <f t="shared" si="4"/>
        <v>52654994</v>
      </c>
      <c r="G44" s="77">
        <f t="shared" si="4"/>
        <v>12946887</v>
      </c>
      <c r="H44" s="77">
        <f t="shared" si="4"/>
        <v>16832408</v>
      </c>
      <c r="I44" s="77">
        <f t="shared" si="4"/>
        <v>548000</v>
      </c>
      <c r="J44" s="77">
        <f t="shared" si="4"/>
        <v>30327295</v>
      </c>
      <c r="K44" s="77">
        <f t="shared" si="4"/>
        <v>4181962</v>
      </c>
      <c r="L44" s="77">
        <f t="shared" si="4"/>
        <v>-7903487</v>
      </c>
      <c r="M44" s="77">
        <f t="shared" si="4"/>
        <v>18047339</v>
      </c>
      <c r="N44" s="77">
        <f t="shared" si="4"/>
        <v>14325814</v>
      </c>
      <c r="O44" s="77">
        <f t="shared" si="4"/>
        <v>-608163</v>
      </c>
      <c r="P44" s="77">
        <f t="shared" si="4"/>
        <v>-8912664</v>
      </c>
      <c r="Q44" s="77">
        <f t="shared" si="4"/>
        <v>15282148</v>
      </c>
      <c r="R44" s="77">
        <f t="shared" si="4"/>
        <v>5761321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50414430</v>
      </c>
      <c r="X44" s="77">
        <f t="shared" si="4"/>
        <v>20569176</v>
      </c>
      <c r="Y44" s="77">
        <f t="shared" si="4"/>
        <v>29845254</v>
      </c>
      <c r="Z44" s="212">
        <f>+IF(X44&lt;&gt;0,+(Y44/X44)*100,0)</f>
        <v>145.0969839530762</v>
      </c>
      <c r="AA44" s="210">
        <f>+AA42-AA43</f>
        <v>52654994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20432862</v>
      </c>
      <c r="D46" s="206">
        <f>SUM(D44:D45)</f>
        <v>0</v>
      </c>
      <c r="E46" s="207">
        <f t="shared" si="5"/>
        <v>27424097</v>
      </c>
      <c r="F46" s="88">
        <f t="shared" si="5"/>
        <v>52654994</v>
      </c>
      <c r="G46" s="88">
        <f t="shared" si="5"/>
        <v>12946887</v>
      </c>
      <c r="H46" s="88">
        <f t="shared" si="5"/>
        <v>16832408</v>
      </c>
      <c r="I46" s="88">
        <f t="shared" si="5"/>
        <v>548000</v>
      </c>
      <c r="J46" s="88">
        <f t="shared" si="5"/>
        <v>30327295</v>
      </c>
      <c r="K46" s="88">
        <f t="shared" si="5"/>
        <v>4181962</v>
      </c>
      <c r="L46" s="88">
        <f t="shared" si="5"/>
        <v>-7903487</v>
      </c>
      <c r="M46" s="88">
        <f t="shared" si="5"/>
        <v>18047339</v>
      </c>
      <c r="N46" s="88">
        <f t="shared" si="5"/>
        <v>14325814</v>
      </c>
      <c r="O46" s="88">
        <f t="shared" si="5"/>
        <v>-608163</v>
      </c>
      <c r="P46" s="88">
        <f t="shared" si="5"/>
        <v>-8912664</v>
      </c>
      <c r="Q46" s="88">
        <f t="shared" si="5"/>
        <v>15282148</v>
      </c>
      <c r="R46" s="88">
        <f t="shared" si="5"/>
        <v>5761321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50414430</v>
      </c>
      <c r="X46" s="88">
        <f t="shared" si="5"/>
        <v>20569176</v>
      </c>
      <c r="Y46" s="88">
        <f t="shared" si="5"/>
        <v>29845254</v>
      </c>
      <c r="Z46" s="208">
        <f>+IF(X46&lt;&gt;0,+(Y46/X46)*100,0)</f>
        <v>145.0969839530762</v>
      </c>
      <c r="AA46" s="206">
        <f>SUM(AA44:AA45)</f>
        <v>52654994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20432862</v>
      </c>
      <c r="D48" s="217">
        <f>SUM(D46:D47)</f>
        <v>0</v>
      </c>
      <c r="E48" s="218">
        <f t="shared" si="6"/>
        <v>27424097</v>
      </c>
      <c r="F48" s="219">
        <f t="shared" si="6"/>
        <v>52654994</v>
      </c>
      <c r="G48" s="219">
        <f t="shared" si="6"/>
        <v>12946887</v>
      </c>
      <c r="H48" s="220">
        <f t="shared" si="6"/>
        <v>16832408</v>
      </c>
      <c r="I48" s="220">
        <f t="shared" si="6"/>
        <v>548000</v>
      </c>
      <c r="J48" s="220">
        <f t="shared" si="6"/>
        <v>30327295</v>
      </c>
      <c r="K48" s="220">
        <f t="shared" si="6"/>
        <v>4181962</v>
      </c>
      <c r="L48" s="220">
        <f t="shared" si="6"/>
        <v>-7903487</v>
      </c>
      <c r="M48" s="219">
        <f t="shared" si="6"/>
        <v>18047339</v>
      </c>
      <c r="N48" s="219">
        <f t="shared" si="6"/>
        <v>14325814</v>
      </c>
      <c r="O48" s="220">
        <f t="shared" si="6"/>
        <v>-608163</v>
      </c>
      <c r="P48" s="220">
        <f t="shared" si="6"/>
        <v>-8912664</v>
      </c>
      <c r="Q48" s="220">
        <f t="shared" si="6"/>
        <v>15282148</v>
      </c>
      <c r="R48" s="220">
        <f t="shared" si="6"/>
        <v>5761321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50414430</v>
      </c>
      <c r="X48" s="220">
        <f t="shared" si="6"/>
        <v>20569176</v>
      </c>
      <c r="Y48" s="220">
        <f t="shared" si="6"/>
        <v>29845254</v>
      </c>
      <c r="Z48" s="221">
        <f>+IF(X48&lt;&gt;0,+(Y48/X48)*100,0)</f>
        <v>145.0969839530762</v>
      </c>
      <c r="AA48" s="222">
        <f>SUM(AA46:AA47)</f>
        <v>52654994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2292808</v>
      </c>
      <c r="D5" s="153">
        <f>SUM(D6:D8)</f>
        <v>0</v>
      </c>
      <c r="E5" s="154">
        <f t="shared" si="0"/>
        <v>1205600</v>
      </c>
      <c r="F5" s="100">
        <f t="shared" si="0"/>
        <v>8103600</v>
      </c>
      <c r="G5" s="100">
        <f t="shared" si="0"/>
        <v>0</v>
      </c>
      <c r="H5" s="100">
        <f t="shared" si="0"/>
        <v>1219921</v>
      </c>
      <c r="I5" s="100">
        <f t="shared" si="0"/>
        <v>76475</v>
      </c>
      <c r="J5" s="100">
        <f t="shared" si="0"/>
        <v>1296396</v>
      </c>
      <c r="K5" s="100">
        <f t="shared" si="0"/>
        <v>7455</v>
      </c>
      <c r="L5" s="100">
        <f t="shared" si="0"/>
        <v>1176</v>
      </c>
      <c r="M5" s="100">
        <f t="shared" si="0"/>
        <v>664352</v>
      </c>
      <c r="N5" s="100">
        <f t="shared" si="0"/>
        <v>672983</v>
      </c>
      <c r="O5" s="100">
        <f t="shared" si="0"/>
        <v>367567</v>
      </c>
      <c r="P5" s="100">
        <f t="shared" si="0"/>
        <v>0</v>
      </c>
      <c r="Q5" s="100">
        <f t="shared" si="0"/>
        <v>24047</v>
      </c>
      <c r="R5" s="100">
        <f t="shared" si="0"/>
        <v>391614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2360993</v>
      </c>
      <c r="X5" s="100">
        <f t="shared" si="0"/>
        <v>904203</v>
      </c>
      <c r="Y5" s="100">
        <f t="shared" si="0"/>
        <v>1456790</v>
      </c>
      <c r="Z5" s="137">
        <f>+IF(X5&lt;&gt;0,+(Y5/X5)*100,0)</f>
        <v>161.11315711184324</v>
      </c>
      <c r="AA5" s="153">
        <f>SUM(AA6:AA8)</f>
        <v>8103600</v>
      </c>
    </row>
    <row r="6" spans="1:27" ht="12.75">
      <c r="A6" s="138" t="s">
        <v>75</v>
      </c>
      <c r="B6" s="136"/>
      <c r="C6" s="155">
        <v>1689453</v>
      </c>
      <c r="D6" s="155"/>
      <c r="E6" s="156">
        <v>981500</v>
      </c>
      <c r="F6" s="60">
        <v>7986500</v>
      </c>
      <c r="G6" s="60"/>
      <c r="H6" s="60">
        <v>1219921</v>
      </c>
      <c r="I6" s="60">
        <v>76475</v>
      </c>
      <c r="J6" s="60">
        <v>1296396</v>
      </c>
      <c r="K6" s="60">
        <v>1329</v>
      </c>
      <c r="L6" s="60">
        <v>1176</v>
      </c>
      <c r="M6" s="60">
        <v>657376</v>
      </c>
      <c r="N6" s="60">
        <v>659881</v>
      </c>
      <c r="O6" s="60">
        <v>351817</v>
      </c>
      <c r="P6" s="60"/>
      <c r="Q6" s="60">
        <v>22663</v>
      </c>
      <c r="R6" s="60">
        <v>374480</v>
      </c>
      <c r="S6" s="60"/>
      <c r="T6" s="60"/>
      <c r="U6" s="60"/>
      <c r="V6" s="60"/>
      <c r="W6" s="60">
        <v>2330757</v>
      </c>
      <c r="X6" s="60">
        <v>736128</v>
      </c>
      <c r="Y6" s="60">
        <v>1594629</v>
      </c>
      <c r="Z6" s="140">
        <v>216.62</v>
      </c>
      <c r="AA6" s="62">
        <v>7986500</v>
      </c>
    </row>
    <row r="7" spans="1:27" ht="12.75">
      <c r="A7" s="138" t="s">
        <v>76</v>
      </c>
      <c r="B7" s="136"/>
      <c r="C7" s="157">
        <v>603355</v>
      </c>
      <c r="D7" s="157"/>
      <c r="E7" s="158">
        <v>61100</v>
      </c>
      <c r="F7" s="159">
        <v>51100</v>
      </c>
      <c r="G7" s="159"/>
      <c r="H7" s="159"/>
      <c r="I7" s="159"/>
      <c r="J7" s="159"/>
      <c r="K7" s="159">
        <v>6126</v>
      </c>
      <c r="L7" s="159"/>
      <c r="M7" s="159">
        <v>6976</v>
      </c>
      <c r="N7" s="159">
        <v>13102</v>
      </c>
      <c r="O7" s="159">
        <v>15750</v>
      </c>
      <c r="P7" s="159"/>
      <c r="Q7" s="159">
        <v>1384</v>
      </c>
      <c r="R7" s="159">
        <v>17134</v>
      </c>
      <c r="S7" s="159"/>
      <c r="T7" s="159"/>
      <c r="U7" s="159"/>
      <c r="V7" s="159"/>
      <c r="W7" s="159">
        <v>30236</v>
      </c>
      <c r="X7" s="159">
        <v>45828</v>
      </c>
      <c r="Y7" s="159">
        <v>-15592</v>
      </c>
      <c r="Z7" s="141">
        <v>-34.02</v>
      </c>
      <c r="AA7" s="225">
        <v>51100</v>
      </c>
    </row>
    <row r="8" spans="1:27" ht="12.75">
      <c r="A8" s="138" t="s">
        <v>77</v>
      </c>
      <c r="B8" s="136"/>
      <c r="C8" s="155"/>
      <c r="D8" s="155"/>
      <c r="E8" s="156">
        <v>163000</v>
      </c>
      <c r="F8" s="60">
        <v>66000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122247</v>
      </c>
      <c r="Y8" s="60">
        <v>-122247</v>
      </c>
      <c r="Z8" s="140">
        <v>-100</v>
      </c>
      <c r="AA8" s="62">
        <v>66000</v>
      </c>
    </row>
    <row r="9" spans="1:27" ht="12.75">
      <c r="A9" s="135" t="s">
        <v>78</v>
      </c>
      <c r="B9" s="136"/>
      <c r="C9" s="153">
        <f aca="true" t="shared" si="1" ref="C9:Y9">SUM(C10:C14)</f>
        <v>8482917</v>
      </c>
      <c r="D9" s="153">
        <f>SUM(D10:D14)</f>
        <v>0</v>
      </c>
      <c r="E9" s="154">
        <f t="shared" si="1"/>
        <v>3219976</v>
      </c>
      <c r="F9" s="100">
        <f t="shared" si="1"/>
        <v>97000</v>
      </c>
      <c r="G9" s="100">
        <f t="shared" si="1"/>
        <v>90595</v>
      </c>
      <c r="H9" s="100">
        <f t="shared" si="1"/>
        <v>0</v>
      </c>
      <c r="I9" s="100">
        <f t="shared" si="1"/>
        <v>9555</v>
      </c>
      <c r="J9" s="100">
        <f t="shared" si="1"/>
        <v>100150</v>
      </c>
      <c r="K9" s="100">
        <f t="shared" si="1"/>
        <v>3827</v>
      </c>
      <c r="L9" s="100">
        <f t="shared" si="1"/>
        <v>1033693</v>
      </c>
      <c r="M9" s="100">
        <f t="shared" si="1"/>
        <v>898090</v>
      </c>
      <c r="N9" s="100">
        <f t="shared" si="1"/>
        <v>1935610</v>
      </c>
      <c r="O9" s="100">
        <f t="shared" si="1"/>
        <v>3848710</v>
      </c>
      <c r="P9" s="100">
        <f t="shared" si="1"/>
        <v>130031</v>
      </c>
      <c r="Q9" s="100">
        <f t="shared" si="1"/>
        <v>-1239594</v>
      </c>
      <c r="R9" s="100">
        <f t="shared" si="1"/>
        <v>2739147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4774907</v>
      </c>
      <c r="X9" s="100">
        <f t="shared" si="1"/>
        <v>2414979</v>
      </c>
      <c r="Y9" s="100">
        <f t="shared" si="1"/>
        <v>2359928</v>
      </c>
      <c r="Z9" s="137">
        <f>+IF(X9&lt;&gt;0,+(Y9/X9)*100,0)</f>
        <v>97.72043566424388</v>
      </c>
      <c r="AA9" s="102">
        <f>SUM(AA10:AA14)</f>
        <v>97000</v>
      </c>
    </row>
    <row r="10" spans="1:27" ht="12.75">
      <c r="A10" s="138" t="s">
        <v>79</v>
      </c>
      <c r="B10" s="136"/>
      <c r="C10" s="155">
        <v>7502274</v>
      </c>
      <c r="D10" s="155"/>
      <c r="E10" s="156">
        <v>3219976</v>
      </c>
      <c r="F10" s="60">
        <v>97000</v>
      </c>
      <c r="G10" s="60">
        <v>90595</v>
      </c>
      <c r="H10" s="60"/>
      <c r="I10" s="60">
        <v>9555</v>
      </c>
      <c r="J10" s="60">
        <v>100150</v>
      </c>
      <c r="K10" s="60">
        <v>3827</v>
      </c>
      <c r="L10" s="60">
        <v>1033693</v>
      </c>
      <c r="M10" s="60">
        <v>898090</v>
      </c>
      <c r="N10" s="60">
        <v>1935610</v>
      </c>
      <c r="O10" s="60">
        <v>3848710</v>
      </c>
      <c r="P10" s="60">
        <v>130031</v>
      </c>
      <c r="Q10" s="60">
        <v>-1239594</v>
      </c>
      <c r="R10" s="60">
        <v>2739147</v>
      </c>
      <c r="S10" s="60"/>
      <c r="T10" s="60"/>
      <c r="U10" s="60"/>
      <c r="V10" s="60"/>
      <c r="W10" s="60">
        <v>4774907</v>
      </c>
      <c r="X10" s="60">
        <v>2414979</v>
      </c>
      <c r="Y10" s="60">
        <v>2359928</v>
      </c>
      <c r="Z10" s="140">
        <v>97.72</v>
      </c>
      <c r="AA10" s="62">
        <v>97000</v>
      </c>
    </row>
    <row r="11" spans="1:27" ht="12.75">
      <c r="A11" s="138" t="s">
        <v>80</v>
      </c>
      <c r="B11" s="136"/>
      <c r="C11" s="155">
        <v>980643</v>
      </c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8472582</v>
      </c>
      <c r="D15" s="153">
        <f>SUM(D16:D18)</f>
        <v>0</v>
      </c>
      <c r="E15" s="154">
        <f t="shared" si="2"/>
        <v>19316000</v>
      </c>
      <c r="F15" s="100">
        <f t="shared" si="2"/>
        <v>22554000</v>
      </c>
      <c r="G15" s="100">
        <f t="shared" si="2"/>
        <v>0</v>
      </c>
      <c r="H15" s="100">
        <f t="shared" si="2"/>
        <v>1498064</v>
      </c>
      <c r="I15" s="100">
        <f t="shared" si="2"/>
        <v>3932687</v>
      </c>
      <c r="J15" s="100">
        <f t="shared" si="2"/>
        <v>5430751</v>
      </c>
      <c r="K15" s="100">
        <f t="shared" si="2"/>
        <v>715480</v>
      </c>
      <c r="L15" s="100">
        <f t="shared" si="2"/>
        <v>954665</v>
      </c>
      <c r="M15" s="100">
        <f t="shared" si="2"/>
        <v>1163377</v>
      </c>
      <c r="N15" s="100">
        <f t="shared" si="2"/>
        <v>2833522</v>
      </c>
      <c r="O15" s="100">
        <f t="shared" si="2"/>
        <v>2879865</v>
      </c>
      <c r="P15" s="100">
        <f t="shared" si="2"/>
        <v>503735</v>
      </c>
      <c r="Q15" s="100">
        <f t="shared" si="2"/>
        <v>1514908</v>
      </c>
      <c r="R15" s="100">
        <f t="shared" si="2"/>
        <v>4898508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13162781</v>
      </c>
      <c r="X15" s="100">
        <f t="shared" si="2"/>
        <v>14487003</v>
      </c>
      <c r="Y15" s="100">
        <f t="shared" si="2"/>
        <v>-1324222</v>
      </c>
      <c r="Z15" s="137">
        <f>+IF(X15&lt;&gt;0,+(Y15/X15)*100,0)</f>
        <v>-9.140758789102204</v>
      </c>
      <c r="AA15" s="102">
        <f>SUM(AA16:AA18)</f>
        <v>22554000</v>
      </c>
    </row>
    <row r="16" spans="1:27" ht="12.75">
      <c r="A16" s="138" t="s">
        <v>85</v>
      </c>
      <c r="B16" s="136"/>
      <c r="C16" s="155"/>
      <c r="D16" s="155"/>
      <c r="E16" s="156"/>
      <c r="F16" s="60">
        <v>3238000</v>
      </c>
      <c r="G16" s="60"/>
      <c r="H16" s="60"/>
      <c r="I16" s="60">
        <v>1261983</v>
      </c>
      <c r="J16" s="60">
        <v>1261983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1261983</v>
      </c>
      <c r="X16" s="60"/>
      <c r="Y16" s="60">
        <v>1261983</v>
      </c>
      <c r="Z16" s="140"/>
      <c r="AA16" s="62">
        <v>3238000</v>
      </c>
    </row>
    <row r="17" spans="1:27" ht="12.75">
      <c r="A17" s="138" t="s">
        <v>86</v>
      </c>
      <c r="B17" s="136"/>
      <c r="C17" s="155">
        <v>8472582</v>
      </c>
      <c r="D17" s="155"/>
      <c r="E17" s="156">
        <v>19316000</v>
      </c>
      <c r="F17" s="60">
        <v>19316000</v>
      </c>
      <c r="G17" s="60"/>
      <c r="H17" s="60">
        <v>1498064</v>
      </c>
      <c r="I17" s="60">
        <v>2670704</v>
      </c>
      <c r="J17" s="60">
        <v>4168768</v>
      </c>
      <c r="K17" s="60">
        <v>715480</v>
      </c>
      <c r="L17" s="60">
        <v>954665</v>
      </c>
      <c r="M17" s="60">
        <v>1163377</v>
      </c>
      <c r="N17" s="60">
        <v>2833522</v>
      </c>
      <c r="O17" s="60">
        <v>2879865</v>
      </c>
      <c r="P17" s="60">
        <v>503735</v>
      </c>
      <c r="Q17" s="60">
        <v>1514908</v>
      </c>
      <c r="R17" s="60">
        <v>4898508</v>
      </c>
      <c r="S17" s="60"/>
      <c r="T17" s="60"/>
      <c r="U17" s="60"/>
      <c r="V17" s="60"/>
      <c r="W17" s="60">
        <v>11900798</v>
      </c>
      <c r="X17" s="60">
        <v>14487003</v>
      </c>
      <c r="Y17" s="60">
        <v>-2586205</v>
      </c>
      <c r="Z17" s="140">
        <v>-17.85</v>
      </c>
      <c r="AA17" s="62">
        <v>19316000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14379423</v>
      </c>
      <c r="D19" s="153">
        <f>SUM(D20:D23)</f>
        <v>0</v>
      </c>
      <c r="E19" s="154">
        <f t="shared" si="3"/>
        <v>10500000</v>
      </c>
      <c r="F19" s="100">
        <f t="shared" si="3"/>
        <v>21900000</v>
      </c>
      <c r="G19" s="100">
        <f t="shared" si="3"/>
        <v>0</v>
      </c>
      <c r="H19" s="100">
        <f t="shared" si="3"/>
        <v>1198317</v>
      </c>
      <c r="I19" s="100">
        <f t="shared" si="3"/>
        <v>0</v>
      </c>
      <c r="J19" s="100">
        <f t="shared" si="3"/>
        <v>1198317</v>
      </c>
      <c r="K19" s="100">
        <f t="shared" si="3"/>
        <v>0</v>
      </c>
      <c r="L19" s="100">
        <f t="shared" si="3"/>
        <v>0</v>
      </c>
      <c r="M19" s="100">
        <f t="shared" si="3"/>
        <v>2335859</v>
      </c>
      <c r="N19" s="100">
        <f t="shared" si="3"/>
        <v>2335859</v>
      </c>
      <c r="O19" s="100">
        <f t="shared" si="3"/>
        <v>0</v>
      </c>
      <c r="P19" s="100">
        <f t="shared" si="3"/>
        <v>1494267</v>
      </c>
      <c r="Q19" s="100">
        <f t="shared" si="3"/>
        <v>3065500</v>
      </c>
      <c r="R19" s="100">
        <f t="shared" si="3"/>
        <v>4559767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8093943</v>
      </c>
      <c r="X19" s="100">
        <f t="shared" si="3"/>
        <v>6599997</v>
      </c>
      <c r="Y19" s="100">
        <f t="shared" si="3"/>
        <v>1493946</v>
      </c>
      <c r="Z19" s="137">
        <f>+IF(X19&lt;&gt;0,+(Y19/X19)*100,0)</f>
        <v>22.63555574343443</v>
      </c>
      <c r="AA19" s="102">
        <f>SUM(AA20:AA23)</f>
        <v>21900000</v>
      </c>
    </row>
    <row r="20" spans="1:27" ht="12.75">
      <c r="A20" s="138" t="s">
        <v>89</v>
      </c>
      <c r="B20" s="136"/>
      <c r="C20" s="155">
        <v>14379423</v>
      </c>
      <c r="D20" s="155"/>
      <c r="E20" s="156">
        <v>8800000</v>
      </c>
      <c r="F20" s="60">
        <v>20800000</v>
      </c>
      <c r="G20" s="60"/>
      <c r="H20" s="60">
        <v>1198317</v>
      </c>
      <c r="I20" s="60"/>
      <c r="J20" s="60">
        <v>1198317</v>
      </c>
      <c r="K20" s="60"/>
      <c r="L20" s="60"/>
      <c r="M20" s="60">
        <v>2335859</v>
      </c>
      <c r="N20" s="60">
        <v>2335859</v>
      </c>
      <c r="O20" s="60"/>
      <c r="P20" s="60">
        <v>1494267</v>
      </c>
      <c r="Q20" s="60">
        <v>2261500</v>
      </c>
      <c r="R20" s="60">
        <v>3755767</v>
      </c>
      <c r="S20" s="60"/>
      <c r="T20" s="60"/>
      <c r="U20" s="60"/>
      <c r="V20" s="60"/>
      <c r="W20" s="60">
        <v>7289943</v>
      </c>
      <c r="X20" s="60">
        <v>6599997</v>
      </c>
      <c r="Y20" s="60">
        <v>689946</v>
      </c>
      <c r="Z20" s="140">
        <v>10.45</v>
      </c>
      <c r="AA20" s="62">
        <v>20800000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>
        <v>1700000</v>
      </c>
      <c r="F23" s="60">
        <v>1100000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>
        <v>804000</v>
      </c>
      <c r="R23" s="60">
        <v>804000</v>
      </c>
      <c r="S23" s="60"/>
      <c r="T23" s="60"/>
      <c r="U23" s="60"/>
      <c r="V23" s="60"/>
      <c r="W23" s="60">
        <v>804000</v>
      </c>
      <c r="X23" s="60"/>
      <c r="Y23" s="60">
        <v>804000</v>
      </c>
      <c r="Z23" s="140"/>
      <c r="AA23" s="62">
        <v>1100000</v>
      </c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33627730</v>
      </c>
      <c r="D25" s="217">
        <f>+D5+D9+D15+D19+D24</f>
        <v>0</v>
      </c>
      <c r="E25" s="230">
        <f t="shared" si="4"/>
        <v>34241576</v>
      </c>
      <c r="F25" s="219">
        <f t="shared" si="4"/>
        <v>52654600</v>
      </c>
      <c r="G25" s="219">
        <f t="shared" si="4"/>
        <v>90595</v>
      </c>
      <c r="H25" s="219">
        <f t="shared" si="4"/>
        <v>3916302</v>
      </c>
      <c r="I25" s="219">
        <f t="shared" si="4"/>
        <v>4018717</v>
      </c>
      <c r="J25" s="219">
        <f t="shared" si="4"/>
        <v>8025614</v>
      </c>
      <c r="K25" s="219">
        <f t="shared" si="4"/>
        <v>726762</v>
      </c>
      <c r="L25" s="219">
        <f t="shared" si="4"/>
        <v>1989534</v>
      </c>
      <c r="M25" s="219">
        <f t="shared" si="4"/>
        <v>5061678</v>
      </c>
      <c r="N25" s="219">
        <f t="shared" si="4"/>
        <v>7777974</v>
      </c>
      <c r="O25" s="219">
        <f t="shared" si="4"/>
        <v>7096142</v>
      </c>
      <c r="P25" s="219">
        <f t="shared" si="4"/>
        <v>2128033</v>
      </c>
      <c r="Q25" s="219">
        <f t="shared" si="4"/>
        <v>3364861</v>
      </c>
      <c r="R25" s="219">
        <f t="shared" si="4"/>
        <v>12589036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28392624</v>
      </c>
      <c r="X25" s="219">
        <f t="shared" si="4"/>
        <v>24406182</v>
      </c>
      <c r="Y25" s="219">
        <f t="shared" si="4"/>
        <v>3986442</v>
      </c>
      <c r="Z25" s="231">
        <f>+IF(X25&lt;&gt;0,+(Y25/X25)*100,0)</f>
        <v>16.333738722426965</v>
      </c>
      <c r="AA25" s="232">
        <f>+AA5+AA9+AA15+AA19+AA24</f>
        <v>52654600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29597947</v>
      </c>
      <c r="D28" s="155"/>
      <c r="E28" s="156">
        <v>27399000</v>
      </c>
      <c r="F28" s="60">
        <v>27399000</v>
      </c>
      <c r="G28" s="60"/>
      <c r="H28" s="60">
        <v>2696381</v>
      </c>
      <c r="I28" s="60">
        <v>3932687</v>
      </c>
      <c r="J28" s="60">
        <v>6629068</v>
      </c>
      <c r="K28" s="60">
        <v>715480</v>
      </c>
      <c r="L28" s="60">
        <v>954665</v>
      </c>
      <c r="M28" s="60">
        <v>3499236</v>
      </c>
      <c r="N28" s="60">
        <v>5169381</v>
      </c>
      <c r="O28" s="60">
        <v>6202110</v>
      </c>
      <c r="P28" s="60">
        <v>503735</v>
      </c>
      <c r="Q28" s="60">
        <v>1507565</v>
      </c>
      <c r="R28" s="60">
        <v>8213410</v>
      </c>
      <c r="S28" s="60"/>
      <c r="T28" s="60"/>
      <c r="U28" s="60"/>
      <c r="V28" s="60"/>
      <c r="W28" s="60">
        <v>20011859</v>
      </c>
      <c r="X28" s="60">
        <v>20549250</v>
      </c>
      <c r="Y28" s="60">
        <v>-537391</v>
      </c>
      <c r="Z28" s="140">
        <v>-2.62</v>
      </c>
      <c r="AA28" s="155">
        <v>27399000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29597947</v>
      </c>
      <c r="D32" s="210">
        <f>SUM(D28:D31)</f>
        <v>0</v>
      </c>
      <c r="E32" s="211">
        <f t="shared" si="5"/>
        <v>27399000</v>
      </c>
      <c r="F32" s="77">
        <f t="shared" si="5"/>
        <v>27399000</v>
      </c>
      <c r="G32" s="77">
        <f t="shared" si="5"/>
        <v>0</v>
      </c>
      <c r="H32" s="77">
        <f t="shared" si="5"/>
        <v>2696381</v>
      </c>
      <c r="I32" s="77">
        <f t="shared" si="5"/>
        <v>3932687</v>
      </c>
      <c r="J32" s="77">
        <f t="shared" si="5"/>
        <v>6629068</v>
      </c>
      <c r="K32" s="77">
        <f t="shared" si="5"/>
        <v>715480</v>
      </c>
      <c r="L32" s="77">
        <f t="shared" si="5"/>
        <v>954665</v>
      </c>
      <c r="M32" s="77">
        <f t="shared" si="5"/>
        <v>3499236</v>
      </c>
      <c r="N32" s="77">
        <f t="shared" si="5"/>
        <v>5169381</v>
      </c>
      <c r="O32" s="77">
        <f t="shared" si="5"/>
        <v>6202110</v>
      </c>
      <c r="P32" s="77">
        <f t="shared" si="5"/>
        <v>503735</v>
      </c>
      <c r="Q32" s="77">
        <f t="shared" si="5"/>
        <v>1507565</v>
      </c>
      <c r="R32" s="77">
        <f t="shared" si="5"/>
        <v>8213410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20011859</v>
      </c>
      <c r="X32" s="77">
        <f t="shared" si="5"/>
        <v>20549250</v>
      </c>
      <c r="Y32" s="77">
        <f t="shared" si="5"/>
        <v>-537391</v>
      </c>
      <c r="Z32" s="212">
        <f>+IF(X32&lt;&gt;0,+(Y32/X32)*100,0)</f>
        <v>-2.6151368054795188</v>
      </c>
      <c r="AA32" s="79">
        <f>SUM(AA28:AA31)</f>
        <v>27399000</v>
      </c>
    </row>
    <row r="33" spans="1:27" ht="12.75">
      <c r="A33" s="237" t="s">
        <v>51</v>
      </c>
      <c r="B33" s="136" t="s">
        <v>137</v>
      </c>
      <c r="C33" s="155">
        <v>756332</v>
      </c>
      <c r="D33" s="155"/>
      <c r="E33" s="156"/>
      <c r="F33" s="60"/>
      <c r="G33" s="60"/>
      <c r="H33" s="60"/>
      <c r="I33" s="60"/>
      <c r="J33" s="60"/>
      <c r="K33" s="60">
        <v>11282</v>
      </c>
      <c r="L33" s="60">
        <v>1034869</v>
      </c>
      <c r="M33" s="60">
        <v>1562442</v>
      </c>
      <c r="N33" s="60">
        <v>2608593</v>
      </c>
      <c r="O33" s="60">
        <v>894032</v>
      </c>
      <c r="P33" s="60">
        <v>1624298</v>
      </c>
      <c r="Q33" s="60">
        <v>1857296</v>
      </c>
      <c r="R33" s="60">
        <v>4375626</v>
      </c>
      <c r="S33" s="60"/>
      <c r="T33" s="60"/>
      <c r="U33" s="60"/>
      <c r="V33" s="60"/>
      <c r="W33" s="60">
        <v>6984219</v>
      </c>
      <c r="X33" s="60"/>
      <c r="Y33" s="60">
        <v>6984219</v>
      </c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3273451</v>
      </c>
      <c r="D35" s="155"/>
      <c r="E35" s="156">
        <v>6842576</v>
      </c>
      <c r="F35" s="60">
        <v>25255600</v>
      </c>
      <c r="G35" s="60">
        <v>90595</v>
      </c>
      <c r="H35" s="60">
        <v>1219921</v>
      </c>
      <c r="I35" s="60">
        <v>86030</v>
      </c>
      <c r="J35" s="60">
        <v>1396546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1396546</v>
      </c>
      <c r="X35" s="60">
        <v>5131935</v>
      </c>
      <c r="Y35" s="60">
        <v>-3735389</v>
      </c>
      <c r="Z35" s="140">
        <v>-72.79</v>
      </c>
      <c r="AA35" s="62">
        <v>25255600</v>
      </c>
    </row>
    <row r="36" spans="1:27" ht="12.75">
      <c r="A36" s="238" t="s">
        <v>139</v>
      </c>
      <c r="B36" s="149"/>
      <c r="C36" s="222">
        <f aca="true" t="shared" si="6" ref="C36:Y36">SUM(C32:C35)</f>
        <v>33627730</v>
      </c>
      <c r="D36" s="222">
        <f>SUM(D32:D35)</f>
        <v>0</v>
      </c>
      <c r="E36" s="218">
        <f t="shared" si="6"/>
        <v>34241576</v>
      </c>
      <c r="F36" s="220">
        <f t="shared" si="6"/>
        <v>52654600</v>
      </c>
      <c r="G36" s="220">
        <f t="shared" si="6"/>
        <v>90595</v>
      </c>
      <c r="H36" s="220">
        <f t="shared" si="6"/>
        <v>3916302</v>
      </c>
      <c r="I36" s="220">
        <f t="shared" si="6"/>
        <v>4018717</v>
      </c>
      <c r="J36" s="220">
        <f t="shared" si="6"/>
        <v>8025614</v>
      </c>
      <c r="K36" s="220">
        <f t="shared" si="6"/>
        <v>726762</v>
      </c>
      <c r="L36" s="220">
        <f t="shared" si="6"/>
        <v>1989534</v>
      </c>
      <c r="M36" s="220">
        <f t="shared" si="6"/>
        <v>5061678</v>
      </c>
      <c r="N36" s="220">
        <f t="shared" si="6"/>
        <v>7777974</v>
      </c>
      <c r="O36" s="220">
        <f t="shared" si="6"/>
        <v>7096142</v>
      </c>
      <c r="P36" s="220">
        <f t="shared" si="6"/>
        <v>2128033</v>
      </c>
      <c r="Q36" s="220">
        <f t="shared" si="6"/>
        <v>3364861</v>
      </c>
      <c r="R36" s="220">
        <f t="shared" si="6"/>
        <v>12589036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28392624</v>
      </c>
      <c r="X36" s="220">
        <f t="shared" si="6"/>
        <v>25681185</v>
      </c>
      <c r="Y36" s="220">
        <f t="shared" si="6"/>
        <v>2711439</v>
      </c>
      <c r="Z36" s="221">
        <f>+IF(X36&lt;&gt;0,+(Y36/X36)*100,0)</f>
        <v>10.558075883180624</v>
      </c>
      <c r="AA36" s="239">
        <f>SUM(AA32:AA35)</f>
        <v>52654600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42470320</v>
      </c>
      <c r="D6" s="155"/>
      <c r="E6" s="59">
        <v>30000000</v>
      </c>
      <c r="F6" s="60">
        <v>30000000</v>
      </c>
      <c r="G6" s="60">
        <v>42470320</v>
      </c>
      <c r="H6" s="60">
        <v>42470320</v>
      </c>
      <c r="I6" s="60">
        <v>42470320</v>
      </c>
      <c r="J6" s="60">
        <v>42470320</v>
      </c>
      <c r="K6" s="60">
        <v>15164134</v>
      </c>
      <c r="L6" s="60">
        <v>3232823</v>
      </c>
      <c r="M6" s="60">
        <v>25732404</v>
      </c>
      <c r="N6" s="60">
        <v>25732404</v>
      </c>
      <c r="O6" s="60">
        <v>7415232</v>
      </c>
      <c r="P6" s="60">
        <v>16983484</v>
      </c>
      <c r="Q6" s="60">
        <v>1826654</v>
      </c>
      <c r="R6" s="60">
        <v>1826654</v>
      </c>
      <c r="S6" s="60"/>
      <c r="T6" s="60"/>
      <c r="U6" s="60"/>
      <c r="V6" s="60"/>
      <c r="W6" s="60">
        <v>1826654</v>
      </c>
      <c r="X6" s="60">
        <v>22500000</v>
      </c>
      <c r="Y6" s="60">
        <v>-20673346</v>
      </c>
      <c r="Z6" s="140">
        <v>-91.88</v>
      </c>
      <c r="AA6" s="62">
        <v>30000000</v>
      </c>
    </row>
    <row r="7" spans="1:27" ht="12.75">
      <c r="A7" s="249" t="s">
        <v>144</v>
      </c>
      <c r="B7" s="182"/>
      <c r="C7" s="155"/>
      <c r="D7" s="155"/>
      <c r="E7" s="59">
        <v>25500000</v>
      </c>
      <c r="F7" s="60">
        <v>3989265</v>
      </c>
      <c r="G7" s="60"/>
      <c r="H7" s="60"/>
      <c r="I7" s="60"/>
      <c r="J7" s="60"/>
      <c r="K7" s="60">
        <v>20566815</v>
      </c>
      <c r="L7" s="60">
        <v>24223108</v>
      </c>
      <c r="M7" s="60">
        <v>24492477</v>
      </c>
      <c r="N7" s="60">
        <v>24492477</v>
      </c>
      <c r="O7" s="60">
        <v>39632855</v>
      </c>
      <c r="P7" s="60">
        <v>24744413</v>
      </c>
      <c r="Q7" s="60">
        <v>40643665</v>
      </c>
      <c r="R7" s="60">
        <v>40643665</v>
      </c>
      <c r="S7" s="60"/>
      <c r="T7" s="60"/>
      <c r="U7" s="60"/>
      <c r="V7" s="60"/>
      <c r="W7" s="60">
        <v>40643665</v>
      </c>
      <c r="X7" s="60">
        <v>2991949</v>
      </c>
      <c r="Y7" s="60">
        <v>37651716</v>
      </c>
      <c r="Z7" s="140">
        <v>1258.43</v>
      </c>
      <c r="AA7" s="62">
        <v>3989265</v>
      </c>
    </row>
    <row r="8" spans="1:27" ht="12.75">
      <c r="A8" s="249" t="s">
        <v>145</v>
      </c>
      <c r="B8" s="182"/>
      <c r="C8" s="155">
        <v>4435485</v>
      </c>
      <c r="D8" s="155"/>
      <c r="E8" s="59">
        <v>46128000</v>
      </c>
      <c r="F8" s="60">
        <v>21168063</v>
      </c>
      <c r="G8" s="60">
        <v>4402486</v>
      </c>
      <c r="H8" s="60">
        <v>4402486</v>
      </c>
      <c r="I8" s="60">
        <v>4402486</v>
      </c>
      <c r="J8" s="60">
        <v>4402486</v>
      </c>
      <c r="K8" s="60">
        <v>80308695</v>
      </c>
      <c r="L8" s="60">
        <v>83394828</v>
      </c>
      <c r="M8" s="60">
        <v>85067102</v>
      </c>
      <c r="N8" s="60">
        <v>85067102</v>
      </c>
      <c r="O8" s="60">
        <v>86125621</v>
      </c>
      <c r="P8" s="60">
        <v>83461344</v>
      </c>
      <c r="Q8" s="60">
        <v>70629810</v>
      </c>
      <c r="R8" s="60">
        <v>70629810</v>
      </c>
      <c r="S8" s="60"/>
      <c r="T8" s="60"/>
      <c r="U8" s="60"/>
      <c r="V8" s="60"/>
      <c r="W8" s="60">
        <v>70629810</v>
      </c>
      <c r="X8" s="60">
        <v>15876047</v>
      </c>
      <c r="Y8" s="60">
        <v>54753763</v>
      </c>
      <c r="Z8" s="140">
        <v>344.88</v>
      </c>
      <c r="AA8" s="62">
        <v>21168063</v>
      </c>
    </row>
    <row r="9" spans="1:27" ht="12.75">
      <c r="A9" s="249" t="s">
        <v>146</v>
      </c>
      <c r="B9" s="182"/>
      <c r="C9" s="155">
        <v>19943823</v>
      </c>
      <c r="D9" s="155"/>
      <c r="E9" s="59">
        <v>21068000</v>
      </c>
      <c r="F9" s="60">
        <v>21067500</v>
      </c>
      <c r="G9" s="60">
        <v>19967826</v>
      </c>
      <c r="H9" s="60">
        <v>19967826</v>
      </c>
      <c r="I9" s="60">
        <v>19967826</v>
      </c>
      <c r="J9" s="60">
        <v>19967826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15800625</v>
      </c>
      <c r="Y9" s="60">
        <v>-15800625</v>
      </c>
      <c r="Z9" s="140">
        <v>-100</v>
      </c>
      <c r="AA9" s="62">
        <v>21067500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459636</v>
      </c>
      <c r="D11" s="155"/>
      <c r="E11" s="59">
        <v>336000</v>
      </c>
      <c r="F11" s="60">
        <v>336444</v>
      </c>
      <c r="G11" s="60">
        <v>459636</v>
      </c>
      <c r="H11" s="60">
        <v>459636</v>
      </c>
      <c r="I11" s="60">
        <v>459636</v>
      </c>
      <c r="J11" s="60">
        <v>459636</v>
      </c>
      <c r="K11" s="60">
        <v>632179</v>
      </c>
      <c r="L11" s="60">
        <v>604358</v>
      </c>
      <c r="M11" s="60">
        <v>558095</v>
      </c>
      <c r="N11" s="60">
        <v>558095</v>
      </c>
      <c r="O11" s="60">
        <v>332548</v>
      </c>
      <c r="P11" s="60">
        <v>481839</v>
      </c>
      <c r="Q11" s="60">
        <v>459636</v>
      </c>
      <c r="R11" s="60">
        <v>459636</v>
      </c>
      <c r="S11" s="60"/>
      <c r="T11" s="60"/>
      <c r="U11" s="60"/>
      <c r="V11" s="60"/>
      <c r="W11" s="60">
        <v>459636</v>
      </c>
      <c r="X11" s="60">
        <v>252333</v>
      </c>
      <c r="Y11" s="60">
        <v>207303</v>
      </c>
      <c r="Z11" s="140">
        <v>82.15</v>
      </c>
      <c r="AA11" s="62">
        <v>336444</v>
      </c>
    </row>
    <row r="12" spans="1:27" ht="12.75">
      <c r="A12" s="250" t="s">
        <v>56</v>
      </c>
      <c r="B12" s="251"/>
      <c r="C12" s="168">
        <f aca="true" t="shared" si="0" ref="C12:Y12">SUM(C6:C11)</f>
        <v>67309264</v>
      </c>
      <c r="D12" s="168">
        <f>SUM(D6:D11)</f>
        <v>0</v>
      </c>
      <c r="E12" s="72">
        <f t="shared" si="0"/>
        <v>123032000</v>
      </c>
      <c r="F12" s="73">
        <f t="shared" si="0"/>
        <v>76561272</v>
      </c>
      <c r="G12" s="73">
        <f t="shared" si="0"/>
        <v>67300268</v>
      </c>
      <c r="H12" s="73">
        <f t="shared" si="0"/>
        <v>67300268</v>
      </c>
      <c r="I12" s="73">
        <f t="shared" si="0"/>
        <v>67300268</v>
      </c>
      <c r="J12" s="73">
        <f t="shared" si="0"/>
        <v>67300268</v>
      </c>
      <c r="K12" s="73">
        <f t="shared" si="0"/>
        <v>116671823</v>
      </c>
      <c r="L12" s="73">
        <f t="shared" si="0"/>
        <v>111455117</v>
      </c>
      <c r="M12" s="73">
        <f t="shared" si="0"/>
        <v>135850078</v>
      </c>
      <c r="N12" s="73">
        <f t="shared" si="0"/>
        <v>135850078</v>
      </c>
      <c r="O12" s="73">
        <f t="shared" si="0"/>
        <v>133506256</v>
      </c>
      <c r="P12" s="73">
        <f t="shared" si="0"/>
        <v>125671080</v>
      </c>
      <c r="Q12" s="73">
        <f t="shared" si="0"/>
        <v>113559765</v>
      </c>
      <c r="R12" s="73">
        <f t="shared" si="0"/>
        <v>113559765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113559765</v>
      </c>
      <c r="X12" s="73">
        <f t="shared" si="0"/>
        <v>57420954</v>
      </c>
      <c r="Y12" s="73">
        <f t="shared" si="0"/>
        <v>56138811</v>
      </c>
      <c r="Z12" s="170">
        <f>+IF(X12&lt;&gt;0,+(Y12/X12)*100,0)</f>
        <v>97.76711651290225</v>
      </c>
      <c r="AA12" s="74">
        <f>SUM(AA6:AA11)</f>
        <v>76561272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2367591</v>
      </c>
      <c r="D17" s="155"/>
      <c r="E17" s="59">
        <v>2510000</v>
      </c>
      <c r="F17" s="60">
        <v>2509648</v>
      </c>
      <c r="G17" s="60">
        <v>2367591</v>
      </c>
      <c r="H17" s="60">
        <v>2367591</v>
      </c>
      <c r="I17" s="60">
        <v>2367591</v>
      </c>
      <c r="J17" s="60">
        <v>2367591</v>
      </c>
      <c r="K17" s="60">
        <v>2367592</v>
      </c>
      <c r="L17" s="60">
        <v>2367591</v>
      </c>
      <c r="M17" s="60">
        <v>2367591</v>
      </c>
      <c r="N17" s="60">
        <v>2367591</v>
      </c>
      <c r="O17" s="60">
        <v>2367591</v>
      </c>
      <c r="P17" s="60">
        <v>2340372</v>
      </c>
      <c r="Q17" s="60">
        <v>2367591</v>
      </c>
      <c r="R17" s="60">
        <v>2367591</v>
      </c>
      <c r="S17" s="60"/>
      <c r="T17" s="60"/>
      <c r="U17" s="60"/>
      <c r="V17" s="60"/>
      <c r="W17" s="60">
        <v>2367591</v>
      </c>
      <c r="X17" s="60">
        <v>1882236</v>
      </c>
      <c r="Y17" s="60">
        <v>485355</v>
      </c>
      <c r="Z17" s="140">
        <v>25.79</v>
      </c>
      <c r="AA17" s="62">
        <v>2509648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187606091</v>
      </c>
      <c r="D19" s="155"/>
      <c r="E19" s="59">
        <v>187715000</v>
      </c>
      <c r="F19" s="60">
        <v>187715000</v>
      </c>
      <c r="G19" s="60">
        <v>187609532</v>
      </c>
      <c r="H19" s="60">
        <v>187609532</v>
      </c>
      <c r="I19" s="60">
        <v>187609532</v>
      </c>
      <c r="J19" s="60">
        <v>187609532</v>
      </c>
      <c r="K19" s="60">
        <v>187606090</v>
      </c>
      <c r="L19" s="60">
        <v>187705088</v>
      </c>
      <c r="M19" s="60">
        <v>187606090</v>
      </c>
      <c r="N19" s="60">
        <v>187606090</v>
      </c>
      <c r="O19" s="60">
        <v>187609806</v>
      </c>
      <c r="P19" s="60">
        <v>183164356</v>
      </c>
      <c r="Q19" s="60">
        <v>187606091</v>
      </c>
      <c r="R19" s="60">
        <v>187606091</v>
      </c>
      <c r="S19" s="60"/>
      <c r="T19" s="60"/>
      <c r="U19" s="60"/>
      <c r="V19" s="60"/>
      <c r="W19" s="60">
        <v>187606091</v>
      </c>
      <c r="X19" s="60">
        <v>140786250</v>
      </c>
      <c r="Y19" s="60">
        <v>46819841</v>
      </c>
      <c r="Z19" s="140">
        <v>33.26</v>
      </c>
      <c r="AA19" s="62">
        <v>187715000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>
        <v>589</v>
      </c>
      <c r="H20" s="60">
        <v>589</v>
      </c>
      <c r="I20" s="60">
        <v>589</v>
      </c>
      <c r="J20" s="60">
        <v>589</v>
      </c>
      <c r="K20" s="60">
        <v>589</v>
      </c>
      <c r="L20" s="60">
        <v>589</v>
      </c>
      <c r="M20" s="60">
        <v>589</v>
      </c>
      <c r="N20" s="60">
        <v>589</v>
      </c>
      <c r="O20" s="60">
        <v>589</v>
      </c>
      <c r="P20" s="60">
        <v>589</v>
      </c>
      <c r="Q20" s="60">
        <v>589</v>
      </c>
      <c r="R20" s="60">
        <v>589</v>
      </c>
      <c r="S20" s="60"/>
      <c r="T20" s="60"/>
      <c r="U20" s="60"/>
      <c r="V20" s="60"/>
      <c r="W20" s="60">
        <v>589</v>
      </c>
      <c r="X20" s="60"/>
      <c r="Y20" s="60">
        <v>589</v>
      </c>
      <c r="Z20" s="140"/>
      <c r="AA20" s="62"/>
    </row>
    <row r="21" spans="1:27" ht="12.75">
      <c r="A21" s="249" t="s">
        <v>156</v>
      </c>
      <c r="B21" s="182"/>
      <c r="C21" s="155">
        <v>2661916</v>
      </c>
      <c r="D21" s="155"/>
      <c r="E21" s="59">
        <v>5136000</v>
      </c>
      <c r="F21" s="60">
        <v>5136000</v>
      </c>
      <c r="G21" s="60">
        <v>2661916</v>
      </c>
      <c r="H21" s="60">
        <v>2661916</v>
      </c>
      <c r="I21" s="60">
        <v>2661916</v>
      </c>
      <c r="J21" s="60">
        <v>2661916</v>
      </c>
      <c r="K21" s="60">
        <v>2661916</v>
      </c>
      <c r="L21" s="60">
        <v>2661916</v>
      </c>
      <c r="M21" s="60">
        <v>2661916</v>
      </c>
      <c r="N21" s="60">
        <v>2661916</v>
      </c>
      <c r="O21" s="60">
        <v>2661916</v>
      </c>
      <c r="P21" s="60">
        <v>2661916</v>
      </c>
      <c r="Q21" s="60">
        <v>2661916</v>
      </c>
      <c r="R21" s="60">
        <v>2661916</v>
      </c>
      <c r="S21" s="60"/>
      <c r="T21" s="60"/>
      <c r="U21" s="60"/>
      <c r="V21" s="60"/>
      <c r="W21" s="60">
        <v>2661916</v>
      </c>
      <c r="X21" s="60">
        <v>3852000</v>
      </c>
      <c r="Y21" s="60">
        <v>-1190084</v>
      </c>
      <c r="Z21" s="140">
        <v>-30.9</v>
      </c>
      <c r="AA21" s="62">
        <v>5136000</v>
      </c>
    </row>
    <row r="22" spans="1:27" ht="12.75">
      <c r="A22" s="249" t="s">
        <v>157</v>
      </c>
      <c r="B22" s="182"/>
      <c r="C22" s="155">
        <v>98998</v>
      </c>
      <c r="D22" s="155"/>
      <c r="E22" s="59">
        <v>98000</v>
      </c>
      <c r="F22" s="60">
        <v>97519</v>
      </c>
      <c r="G22" s="60">
        <v>98998</v>
      </c>
      <c r="H22" s="60">
        <v>98998</v>
      </c>
      <c r="I22" s="60">
        <v>98998</v>
      </c>
      <c r="J22" s="60">
        <v>98998</v>
      </c>
      <c r="K22" s="60">
        <v>98998</v>
      </c>
      <c r="L22" s="60">
        <v>98998</v>
      </c>
      <c r="M22" s="60">
        <v>98998</v>
      </c>
      <c r="N22" s="60">
        <v>98998</v>
      </c>
      <c r="O22" s="60">
        <v>98998</v>
      </c>
      <c r="P22" s="60">
        <v>75395</v>
      </c>
      <c r="Q22" s="60">
        <v>98998</v>
      </c>
      <c r="R22" s="60">
        <v>98998</v>
      </c>
      <c r="S22" s="60"/>
      <c r="T22" s="60"/>
      <c r="U22" s="60"/>
      <c r="V22" s="60"/>
      <c r="W22" s="60">
        <v>98998</v>
      </c>
      <c r="X22" s="60">
        <v>73139</v>
      </c>
      <c r="Y22" s="60">
        <v>25859</v>
      </c>
      <c r="Z22" s="140">
        <v>35.36</v>
      </c>
      <c r="AA22" s="62">
        <v>97519</v>
      </c>
    </row>
    <row r="23" spans="1:27" ht="12.75">
      <c r="A23" s="249" t="s">
        <v>158</v>
      </c>
      <c r="B23" s="182"/>
      <c r="C23" s="155">
        <v>589</v>
      </c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192735185</v>
      </c>
      <c r="D24" s="168">
        <f>SUM(D15:D23)</f>
        <v>0</v>
      </c>
      <c r="E24" s="76">
        <f t="shared" si="1"/>
        <v>195459000</v>
      </c>
      <c r="F24" s="77">
        <f t="shared" si="1"/>
        <v>195458167</v>
      </c>
      <c r="G24" s="77">
        <f t="shared" si="1"/>
        <v>192738626</v>
      </c>
      <c r="H24" s="77">
        <f t="shared" si="1"/>
        <v>192738626</v>
      </c>
      <c r="I24" s="77">
        <f t="shared" si="1"/>
        <v>192738626</v>
      </c>
      <c r="J24" s="77">
        <f t="shared" si="1"/>
        <v>192738626</v>
      </c>
      <c r="K24" s="77">
        <f t="shared" si="1"/>
        <v>192735185</v>
      </c>
      <c r="L24" s="77">
        <f t="shared" si="1"/>
        <v>192834182</v>
      </c>
      <c r="M24" s="77">
        <f t="shared" si="1"/>
        <v>192735184</v>
      </c>
      <c r="N24" s="77">
        <f t="shared" si="1"/>
        <v>192735184</v>
      </c>
      <c r="O24" s="77">
        <f t="shared" si="1"/>
        <v>192738900</v>
      </c>
      <c r="P24" s="77">
        <f t="shared" si="1"/>
        <v>188242628</v>
      </c>
      <c r="Q24" s="77">
        <f t="shared" si="1"/>
        <v>192735185</v>
      </c>
      <c r="R24" s="77">
        <f t="shared" si="1"/>
        <v>192735185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192735185</v>
      </c>
      <c r="X24" s="77">
        <f t="shared" si="1"/>
        <v>146593625</v>
      </c>
      <c r="Y24" s="77">
        <f t="shared" si="1"/>
        <v>46141560</v>
      </c>
      <c r="Z24" s="212">
        <f>+IF(X24&lt;&gt;0,+(Y24/X24)*100,0)</f>
        <v>31.4758298664079</v>
      </c>
      <c r="AA24" s="79">
        <f>SUM(AA15:AA23)</f>
        <v>195458167</v>
      </c>
    </row>
    <row r="25" spans="1:27" ht="12.75">
      <c r="A25" s="250" t="s">
        <v>159</v>
      </c>
      <c r="B25" s="251"/>
      <c r="C25" s="168">
        <f aca="true" t="shared" si="2" ref="C25:Y25">+C12+C24</f>
        <v>260044449</v>
      </c>
      <c r="D25" s="168">
        <f>+D12+D24</f>
        <v>0</v>
      </c>
      <c r="E25" s="72">
        <f t="shared" si="2"/>
        <v>318491000</v>
      </c>
      <c r="F25" s="73">
        <f t="shared" si="2"/>
        <v>272019439</v>
      </c>
      <c r="G25" s="73">
        <f t="shared" si="2"/>
        <v>260038894</v>
      </c>
      <c r="H25" s="73">
        <f t="shared" si="2"/>
        <v>260038894</v>
      </c>
      <c r="I25" s="73">
        <f t="shared" si="2"/>
        <v>260038894</v>
      </c>
      <c r="J25" s="73">
        <f t="shared" si="2"/>
        <v>260038894</v>
      </c>
      <c r="K25" s="73">
        <f t="shared" si="2"/>
        <v>309407008</v>
      </c>
      <c r="L25" s="73">
        <f t="shared" si="2"/>
        <v>304289299</v>
      </c>
      <c r="M25" s="73">
        <f t="shared" si="2"/>
        <v>328585262</v>
      </c>
      <c r="N25" s="73">
        <f t="shared" si="2"/>
        <v>328585262</v>
      </c>
      <c r="O25" s="73">
        <f t="shared" si="2"/>
        <v>326245156</v>
      </c>
      <c r="P25" s="73">
        <f t="shared" si="2"/>
        <v>313913708</v>
      </c>
      <c r="Q25" s="73">
        <f t="shared" si="2"/>
        <v>306294950</v>
      </c>
      <c r="R25" s="73">
        <f t="shared" si="2"/>
        <v>306294950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306294950</v>
      </c>
      <c r="X25" s="73">
        <f t="shared" si="2"/>
        <v>204014579</v>
      </c>
      <c r="Y25" s="73">
        <f t="shared" si="2"/>
        <v>102280371</v>
      </c>
      <c r="Z25" s="170">
        <f>+IF(X25&lt;&gt;0,+(Y25/X25)*100,0)</f>
        <v>50.133853914430304</v>
      </c>
      <c r="AA25" s="74">
        <f>+AA12+AA24</f>
        <v>272019439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>
        <v>1025890</v>
      </c>
      <c r="D31" s="155"/>
      <c r="E31" s="59">
        <v>1216000</v>
      </c>
      <c r="F31" s="60">
        <v>1215735</v>
      </c>
      <c r="G31" s="60">
        <v>1025890</v>
      </c>
      <c r="H31" s="60">
        <v>1025890</v>
      </c>
      <c r="I31" s="60">
        <v>1025890</v>
      </c>
      <c r="J31" s="60">
        <v>1025890</v>
      </c>
      <c r="K31" s="60">
        <v>1033487</v>
      </c>
      <c r="L31" s="60">
        <v>1034772</v>
      </c>
      <c r="M31" s="60">
        <v>1064045</v>
      </c>
      <c r="N31" s="60">
        <v>1064045</v>
      </c>
      <c r="O31" s="60">
        <v>1059377</v>
      </c>
      <c r="P31" s="60">
        <v>1046370</v>
      </c>
      <c r="Q31" s="60">
        <v>1025890</v>
      </c>
      <c r="R31" s="60">
        <v>1025890</v>
      </c>
      <c r="S31" s="60"/>
      <c r="T31" s="60"/>
      <c r="U31" s="60"/>
      <c r="V31" s="60"/>
      <c r="W31" s="60">
        <v>1025890</v>
      </c>
      <c r="X31" s="60">
        <v>911801</v>
      </c>
      <c r="Y31" s="60">
        <v>114089</v>
      </c>
      <c r="Z31" s="140">
        <v>12.51</v>
      </c>
      <c r="AA31" s="62">
        <v>1215735</v>
      </c>
    </row>
    <row r="32" spans="1:27" ht="12.75">
      <c r="A32" s="249" t="s">
        <v>164</v>
      </c>
      <c r="B32" s="182"/>
      <c r="C32" s="155">
        <v>8767918</v>
      </c>
      <c r="D32" s="155"/>
      <c r="E32" s="59">
        <v>2805000</v>
      </c>
      <c r="F32" s="60">
        <v>2803700</v>
      </c>
      <c r="G32" s="60">
        <v>8640005</v>
      </c>
      <c r="H32" s="60">
        <v>8640005</v>
      </c>
      <c r="I32" s="60">
        <v>8640005</v>
      </c>
      <c r="J32" s="60">
        <v>8640005</v>
      </c>
      <c r="K32" s="60">
        <v>9667827</v>
      </c>
      <c r="L32" s="60">
        <v>10230761</v>
      </c>
      <c r="M32" s="60">
        <v>11175876</v>
      </c>
      <c r="N32" s="60">
        <v>11175876</v>
      </c>
      <c r="O32" s="60">
        <v>10918855</v>
      </c>
      <c r="P32" s="60">
        <v>10167971</v>
      </c>
      <c r="Q32" s="60">
        <v>10656945</v>
      </c>
      <c r="R32" s="60">
        <v>10656945</v>
      </c>
      <c r="S32" s="60"/>
      <c r="T32" s="60"/>
      <c r="U32" s="60"/>
      <c r="V32" s="60"/>
      <c r="W32" s="60">
        <v>10656945</v>
      </c>
      <c r="X32" s="60">
        <v>2102775</v>
      </c>
      <c r="Y32" s="60">
        <v>8554170</v>
      </c>
      <c r="Z32" s="140">
        <v>406.8</v>
      </c>
      <c r="AA32" s="62">
        <v>2803700</v>
      </c>
    </row>
    <row r="33" spans="1:27" ht="12.75">
      <c r="A33" s="249" t="s">
        <v>165</v>
      </c>
      <c r="B33" s="182"/>
      <c r="C33" s="155">
        <v>409492</v>
      </c>
      <c r="D33" s="155"/>
      <c r="E33" s="59">
        <v>21624000</v>
      </c>
      <c r="F33" s="60">
        <v>21624000</v>
      </c>
      <c r="G33" s="60">
        <v>409492</v>
      </c>
      <c r="H33" s="60">
        <v>409492</v>
      </c>
      <c r="I33" s="60">
        <v>409492</v>
      </c>
      <c r="J33" s="60">
        <v>409492</v>
      </c>
      <c r="K33" s="60">
        <v>51752924</v>
      </c>
      <c r="L33" s="60">
        <v>51752924</v>
      </c>
      <c r="M33" s="60">
        <v>51710045</v>
      </c>
      <c r="N33" s="60">
        <v>51710045</v>
      </c>
      <c r="O33" s="60">
        <v>51588004</v>
      </c>
      <c r="P33" s="60">
        <v>51588004</v>
      </c>
      <c r="Q33" s="60">
        <v>51982760</v>
      </c>
      <c r="R33" s="60">
        <v>51982760</v>
      </c>
      <c r="S33" s="60"/>
      <c r="T33" s="60"/>
      <c r="U33" s="60"/>
      <c r="V33" s="60"/>
      <c r="W33" s="60">
        <v>51982760</v>
      </c>
      <c r="X33" s="60">
        <v>16218000</v>
      </c>
      <c r="Y33" s="60">
        <v>35764760</v>
      </c>
      <c r="Z33" s="140">
        <v>220.53</v>
      </c>
      <c r="AA33" s="62">
        <v>21624000</v>
      </c>
    </row>
    <row r="34" spans="1:27" ht="12.75">
      <c r="A34" s="250" t="s">
        <v>58</v>
      </c>
      <c r="B34" s="251"/>
      <c r="C34" s="168">
        <f aca="true" t="shared" si="3" ref="C34:Y34">SUM(C29:C33)</f>
        <v>10203300</v>
      </c>
      <c r="D34" s="168">
        <f>SUM(D29:D33)</f>
        <v>0</v>
      </c>
      <c r="E34" s="72">
        <f t="shared" si="3"/>
        <v>25645000</v>
      </c>
      <c r="F34" s="73">
        <f t="shared" si="3"/>
        <v>25643435</v>
      </c>
      <c r="G34" s="73">
        <f t="shared" si="3"/>
        <v>10075387</v>
      </c>
      <c r="H34" s="73">
        <f t="shared" si="3"/>
        <v>10075387</v>
      </c>
      <c r="I34" s="73">
        <f t="shared" si="3"/>
        <v>10075387</v>
      </c>
      <c r="J34" s="73">
        <f t="shared" si="3"/>
        <v>10075387</v>
      </c>
      <c r="K34" s="73">
        <f t="shared" si="3"/>
        <v>62454238</v>
      </c>
      <c r="L34" s="73">
        <f t="shared" si="3"/>
        <v>63018457</v>
      </c>
      <c r="M34" s="73">
        <f t="shared" si="3"/>
        <v>63949966</v>
      </c>
      <c r="N34" s="73">
        <f t="shared" si="3"/>
        <v>63949966</v>
      </c>
      <c r="O34" s="73">
        <f t="shared" si="3"/>
        <v>63566236</v>
      </c>
      <c r="P34" s="73">
        <f t="shared" si="3"/>
        <v>62802345</v>
      </c>
      <c r="Q34" s="73">
        <f t="shared" si="3"/>
        <v>63665595</v>
      </c>
      <c r="R34" s="73">
        <f t="shared" si="3"/>
        <v>63665595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63665595</v>
      </c>
      <c r="X34" s="73">
        <f t="shared" si="3"/>
        <v>19232576</v>
      </c>
      <c r="Y34" s="73">
        <f t="shared" si="3"/>
        <v>44433019</v>
      </c>
      <c r="Z34" s="170">
        <f>+IF(X34&lt;&gt;0,+(Y34/X34)*100,0)</f>
        <v>231.02999307009105</v>
      </c>
      <c r="AA34" s="74">
        <f>SUM(AA29:AA33)</f>
        <v>25643435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9" t="s">
        <v>165</v>
      </c>
      <c r="B38" s="182"/>
      <c r="C38" s="155">
        <v>7211794</v>
      </c>
      <c r="D38" s="155"/>
      <c r="E38" s="59">
        <v>2746000</v>
      </c>
      <c r="F38" s="60">
        <v>2746497</v>
      </c>
      <c r="G38" s="60">
        <v>4849736</v>
      </c>
      <c r="H38" s="60">
        <v>4849736</v>
      </c>
      <c r="I38" s="60">
        <v>4849736</v>
      </c>
      <c r="J38" s="60">
        <v>4849736</v>
      </c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2059873</v>
      </c>
      <c r="Y38" s="60">
        <v>-2059873</v>
      </c>
      <c r="Z38" s="140">
        <v>-100</v>
      </c>
      <c r="AA38" s="62">
        <v>2746497</v>
      </c>
    </row>
    <row r="39" spans="1:27" ht="12.75">
      <c r="A39" s="250" t="s">
        <v>59</v>
      </c>
      <c r="B39" s="253"/>
      <c r="C39" s="168">
        <f aca="true" t="shared" si="4" ref="C39:Y39">SUM(C37:C38)</f>
        <v>7211794</v>
      </c>
      <c r="D39" s="168">
        <f>SUM(D37:D38)</f>
        <v>0</v>
      </c>
      <c r="E39" s="76">
        <f t="shared" si="4"/>
        <v>2746000</v>
      </c>
      <c r="F39" s="77">
        <f t="shared" si="4"/>
        <v>2746497</v>
      </c>
      <c r="G39" s="77">
        <f t="shared" si="4"/>
        <v>4849736</v>
      </c>
      <c r="H39" s="77">
        <f t="shared" si="4"/>
        <v>4849736</v>
      </c>
      <c r="I39" s="77">
        <f t="shared" si="4"/>
        <v>4849736</v>
      </c>
      <c r="J39" s="77">
        <f t="shared" si="4"/>
        <v>4849736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2059873</v>
      </c>
      <c r="Y39" s="77">
        <f t="shared" si="4"/>
        <v>-2059873</v>
      </c>
      <c r="Z39" s="212">
        <f>+IF(X39&lt;&gt;0,+(Y39/X39)*100,0)</f>
        <v>-100</v>
      </c>
      <c r="AA39" s="79">
        <f>SUM(AA37:AA38)</f>
        <v>2746497</v>
      </c>
    </row>
    <row r="40" spans="1:27" ht="12.75">
      <c r="A40" s="250" t="s">
        <v>167</v>
      </c>
      <c r="B40" s="251"/>
      <c r="C40" s="168">
        <f aca="true" t="shared" si="5" ref="C40:Y40">+C34+C39</f>
        <v>17415094</v>
      </c>
      <c r="D40" s="168">
        <f>+D34+D39</f>
        <v>0</v>
      </c>
      <c r="E40" s="72">
        <f t="shared" si="5"/>
        <v>28391000</v>
      </c>
      <c r="F40" s="73">
        <f t="shared" si="5"/>
        <v>28389932</v>
      </c>
      <c r="G40" s="73">
        <f t="shared" si="5"/>
        <v>14925123</v>
      </c>
      <c r="H40" s="73">
        <f t="shared" si="5"/>
        <v>14925123</v>
      </c>
      <c r="I40" s="73">
        <f t="shared" si="5"/>
        <v>14925123</v>
      </c>
      <c r="J40" s="73">
        <f t="shared" si="5"/>
        <v>14925123</v>
      </c>
      <c r="K40" s="73">
        <f t="shared" si="5"/>
        <v>62454238</v>
      </c>
      <c r="L40" s="73">
        <f t="shared" si="5"/>
        <v>63018457</v>
      </c>
      <c r="M40" s="73">
        <f t="shared" si="5"/>
        <v>63949966</v>
      </c>
      <c r="N40" s="73">
        <f t="shared" si="5"/>
        <v>63949966</v>
      </c>
      <c r="O40" s="73">
        <f t="shared" si="5"/>
        <v>63566236</v>
      </c>
      <c r="P40" s="73">
        <f t="shared" si="5"/>
        <v>62802345</v>
      </c>
      <c r="Q40" s="73">
        <f t="shared" si="5"/>
        <v>63665595</v>
      </c>
      <c r="R40" s="73">
        <f t="shared" si="5"/>
        <v>63665595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63665595</v>
      </c>
      <c r="X40" s="73">
        <f t="shared" si="5"/>
        <v>21292449</v>
      </c>
      <c r="Y40" s="73">
        <f t="shared" si="5"/>
        <v>42373146</v>
      </c>
      <c r="Z40" s="170">
        <f>+IF(X40&lt;&gt;0,+(Y40/X40)*100,0)</f>
        <v>199.00550660001582</v>
      </c>
      <c r="AA40" s="74">
        <f>+AA34+AA39</f>
        <v>28389932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242629355</v>
      </c>
      <c r="D42" s="257">
        <f>+D25-D40</f>
        <v>0</v>
      </c>
      <c r="E42" s="258">
        <f t="shared" si="6"/>
        <v>290100000</v>
      </c>
      <c r="F42" s="259">
        <f t="shared" si="6"/>
        <v>243629507</v>
      </c>
      <c r="G42" s="259">
        <f t="shared" si="6"/>
        <v>245113771</v>
      </c>
      <c r="H42" s="259">
        <f t="shared" si="6"/>
        <v>245113771</v>
      </c>
      <c r="I42" s="259">
        <f t="shared" si="6"/>
        <v>245113771</v>
      </c>
      <c r="J42" s="259">
        <f t="shared" si="6"/>
        <v>245113771</v>
      </c>
      <c r="K42" s="259">
        <f t="shared" si="6"/>
        <v>246952770</v>
      </c>
      <c r="L42" s="259">
        <f t="shared" si="6"/>
        <v>241270842</v>
      </c>
      <c r="M42" s="259">
        <f t="shared" si="6"/>
        <v>264635296</v>
      </c>
      <c r="N42" s="259">
        <f t="shared" si="6"/>
        <v>264635296</v>
      </c>
      <c r="O42" s="259">
        <f t="shared" si="6"/>
        <v>262678920</v>
      </c>
      <c r="P42" s="259">
        <f t="shared" si="6"/>
        <v>251111363</v>
      </c>
      <c r="Q42" s="259">
        <f t="shared" si="6"/>
        <v>242629355</v>
      </c>
      <c r="R42" s="259">
        <f t="shared" si="6"/>
        <v>242629355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242629355</v>
      </c>
      <c r="X42" s="259">
        <f t="shared" si="6"/>
        <v>182722130</v>
      </c>
      <c r="Y42" s="259">
        <f t="shared" si="6"/>
        <v>59907225</v>
      </c>
      <c r="Z42" s="260">
        <f>+IF(X42&lt;&gt;0,+(Y42/X42)*100,0)</f>
        <v>32.785971244971805</v>
      </c>
      <c r="AA42" s="261">
        <f>+AA25-AA40</f>
        <v>243629507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242629355</v>
      </c>
      <c r="D45" s="155"/>
      <c r="E45" s="59">
        <v>290100000</v>
      </c>
      <c r="F45" s="60">
        <v>243629506</v>
      </c>
      <c r="G45" s="60">
        <v>245113771</v>
      </c>
      <c r="H45" s="60">
        <v>245113771</v>
      </c>
      <c r="I45" s="60">
        <v>245113771</v>
      </c>
      <c r="J45" s="60">
        <v>245113771</v>
      </c>
      <c r="K45" s="60">
        <v>246952770</v>
      </c>
      <c r="L45" s="60">
        <v>241270842</v>
      </c>
      <c r="M45" s="60">
        <v>264635296</v>
      </c>
      <c r="N45" s="60">
        <v>264635296</v>
      </c>
      <c r="O45" s="60">
        <v>262678920</v>
      </c>
      <c r="P45" s="60">
        <v>251111363</v>
      </c>
      <c r="Q45" s="60">
        <v>242629355</v>
      </c>
      <c r="R45" s="60">
        <v>242629355</v>
      </c>
      <c r="S45" s="60"/>
      <c r="T45" s="60"/>
      <c r="U45" s="60"/>
      <c r="V45" s="60"/>
      <c r="W45" s="60">
        <v>242629355</v>
      </c>
      <c r="X45" s="60">
        <v>182722130</v>
      </c>
      <c r="Y45" s="60">
        <v>59907225</v>
      </c>
      <c r="Z45" s="139">
        <v>32.79</v>
      </c>
      <c r="AA45" s="62">
        <v>243629506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242629355</v>
      </c>
      <c r="D48" s="217">
        <f>SUM(D45:D47)</f>
        <v>0</v>
      </c>
      <c r="E48" s="264">
        <f t="shared" si="7"/>
        <v>290100000</v>
      </c>
      <c r="F48" s="219">
        <f t="shared" si="7"/>
        <v>243629506</v>
      </c>
      <c r="G48" s="219">
        <f t="shared" si="7"/>
        <v>245113771</v>
      </c>
      <c r="H48" s="219">
        <f t="shared" si="7"/>
        <v>245113771</v>
      </c>
      <c r="I48" s="219">
        <f t="shared" si="7"/>
        <v>245113771</v>
      </c>
      <c r="J48" s="219">
        <f t="shared" si="7"/>
        <v>245113771</v>
      </c>
      <c r="K48" s="219">
        <f t="shared" si="7"/>
        <v>246952770</v>
      </c>
      <c r="L48" s="219">
        <f t="shared" si="7"/>
        <v>241270842</v>
      </c>
      <c r="M48" s="219">
        <f t="shared" si="7"/>
        <v>264635296</v>
      </c>
      <c r="N48" s="219">
        <f t="shared" si="7"/>
        <v>264635296</v>
      </c>
      <c r="O48" s="219">
        <f t="shared" si="7"/>
        <v>262678920</v>
      </c>
      <c r="P48" s="219">
        <f t="shared" si="7"/>
        <v>251111363</v>
      </c>
      <c r="Q48" s="219">
        <f t="shared" si="7"/>
        <v>242629355</v>
      </c>
      <c r="R48" s="219">
        <f t="shared" si="7"/>
        <v>242629355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242629355</v>
      </c>
      <c r="X48" s="219">
        <f t="shared" si="7"/>
        <v>182722130</v>
      </c>
      <c r="Y48" s="219">
        <f t="shared" si="7"/>
        <v>59907225</v>
      </c>
      <c r="Z48" s="265">
        <f>+IF(X48&lt;&gt;0,+(Y48/X48)*100,0)</f>
        <v>32.785971244971805</v>
      </c>
      <c r="AA48" s="232">
        <f>SUM(AA45:AA47)</f>
        <v>243629506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6331298</v>
      </c>
      <c r="D6" s="155"/>
      <c r="E6" s="59">
        <v>9900528</v>
      </c>
      <c r="F6" s="60">
        <v>7124698</v>
      </c>
      <c r="G6" s="60">
        <v>224575</v>
      </c>
      <c r="H6" s="60">
        <v>304773</v>
      </c>
      <c r="I6" s="60">
        <v>429457</v>
      </c>
      <c r="J6" s="60">
        <v>958805</v>
      </c>
      <c r="K6" s="60">
        <v>454749</v>
      </c>
      <c r="L6" s="60">
        <v>674342</v>
      </c>
      <c r="M6" s="60">
        <v>672240</v>
      </c>
      <c r="N6" s="60">
        <v>1801331</v>
      </c>
      <c r="O6" s="60">
        <v>1049373</v>
      </c>
      <c r="P6" s="60">
        <v>544310</v>
      </c>
      <c r="Q6" s="60">
        <v>476947</v>
      </c>
      <c r="R6" s="60">
        <v>2070630</v>
      </c>
      <c r="S6" s="60"/>
      <c r="T6" s="60"/>
      <c r="U6" s="60"/>
      <c r="V6" s="60"/>
      <c r="W6" s="60">
        <v>4830766</v>
      </c>
      <c r="X6" s="60">
        <v>5343523</v>
      </c>
      <c r="Y6" s="60">
        <v>-512757</v>
      </c>
      <c r="Z6" s="140">
        <v>-9.6</v>
      </c>
      <c r="AA6" s="62">
        <v>7124698</v>
      </c>
    </row>
    <row r="7" spans="1:27" ht="12.75">
      <c r="A7" s="249" t="s">
        <v>32</v>
      </c>
      <c r="B7" s="182"/>
      <c r="C7" s="155">
        <v>14783846</v>
      </c>
      <c r="D7" s="155"/>
      <c r="E7" s="59">
        <v>23788308</v>
      </c>
      <c r="F7" s="60">
        <v>21957047</v>
      </c>
      <c r="G7" s="60">
        <v>1135843</v>
      </c>
      <c r="H7" s="60">
        <v>1812724</v>
      </c>
      <c r="I7" s="60">
        <v>1731448</v>
      </c>
      <c r="J7" s="60">
        <v>4680015</v>
      </c>
      <c r="K7" s="60">
        <v>842223</v>
      </c>
      <c r="L7" s="60">
        <v>1797658</v>
      </c>
      <c r="M7" s="60">
        <v>1762302</v>
      </c>
      <c r="N7" s="60">
        <v>4402183</v>
      </c>
      <c r="O7" s="60">
        <v>1951063</v>
      </c>
      <c r="P7" s="60">
        <v>1591418</v>
      </c>
      <c r="Q7" s="60">
        <v>2152101</v>
      </c>
      <c r="R7" s="60">
        <v>5694582</v>
      </c>
      <c r="S7" s="60"/>
      <c r="T7" s="60"/>
      <c r="U7" s="60"/>
      <c r="V7" s="60"/>
      <c r="W7" s="60">
        <v>14776780</v>
      </c>
      <c r="X7" s="60">
        <v>16467785</v>
      </c>
      <c r="Y7" s="60">
        <v>-1691005</v>
      </c>
      <c r="Z7" s="140">
        <v>-10.27</v>
      </c>
      <c r="AA7" s="62">
        <v>21957047</v>
      </c>
    </row>
    <row r="8" spans="1:27" ht="12.75">
      <c r="A8" s="249" t="s">
        <v>178</v>
      </c>
      <c r="B8" s="182"/>
      <c r="C8" s="155">
        <v>7547576</v>
      </c>
      <c r="D8" s="155"/>
      <c r="E8" s="59">
        <v>24918144</v>
      </c>
      <c r="F8" s="60">
        <v>10099971</v>
      </c>
      <c r="G8" s="60">
        <v>241969</v>
      </c>
      <c r="H8" s="60">
        <v>6072760</v>
      </c>
      <c r="I8" s="60">
        <v>439078</v>
      </c>
      <c r="J8" s="60">
        <v>6753807</v>
      </c>
      <c r="K8" s="60">
        <v>1870628</v>
      </c>
      <c r="L8" s="60">
        <v>1114671</v>
      </c>
      <c r="M8" s="60">
        <v>1337253</v>
      </c>
      <c r="N8" s="60">
        <v>4322552</v>
      </c>
      <c r="O8" s="60">
        <v>663194</v>
      </c>
      <c r="P8" s="60">
        <v>537713</v>
      </c>
      <c r="Q8" s="60">
        <v>907924</v>
      </c>
      <c r="R8" s="60">
        <v>2108831</v>
      </c>
      <c r="S8" s="60"/>
      <c r="T8" s="60"/>
      <c r="U8" s="60"/>
      <c r="V8" s="60"/>
      <c r="W8" s="60">
        <v>13185190</v>
      </c>
      <c r="X8" s="60">
        <v>7574979</v>
      </c>
      <c r="Y8" s="60">
        <v>5610211</v>
      </c>
      <c r="Z8" s="140">
        <v>74.06</v>
      </c>
      <c r="AA8" s="62">
        <v>10099971</v>
      </c>
    </row>
    <row r="9" spans="1:27" ht="12.75">
      <c r="A9" s="249" t="s">
        <v>179</v>
      </c>
      <c r="B9" s="182"/>
      <c r="C9" s="155">
        <v>69642549</v>
      </c>
      <c r="D9" s="155"/>
      <c r="E9" s="59">
        <v>77171796</v>
      </c>
      <c r="F9" s="60">
        <v>71851000</v>
      </c>
      <c r="G9" s="60">
        <v>9379464</v>
      </c>
      <c r="H9" s="60">
        <v>18660000</v>
      </c>
      <c r="I9" s="60"/>
      <c r="J9" s="60">
        <v>28039464</v>
      </c>
      <c r="K9" s="60">
        <v>1278000</v>
      </c>
      <c r="L9" s="60"/>
      <c r="M9" s="60">
        <v>23594000</v>
      </c>
      <c r="N9" s="60">
        <v>24872000</v>
      </c>
      <c r="O9" s="60">
        <v>973000</v>
      </c>
      <c r="P9" s="60">
        <v>648000</v>
      </c>
      <c r="Q9" s="60">
        <v>17379000</v>
      </c>
      <c r="R9" s="60">
        <v>19000000</v>
      </c>
      <c r="S9" s="60"/>
      <c r="T9" s="60"/>
      <c r="U9" s="60"/>
      <c r="V9" s="60"/>
      <c r="W9" s="60">
        <v>71911464</v>
      </c>
      <c r="X9" s="60">
        <v>71851000</v>
      </c>
      <c r="Y9" s="60">
        <v>60464</v>
      </c>
      <c r="Z9" s="140">
        <v>0.08</v>
      </c>
      <c r="AA9" s="62">
        <v>71851000</v>
      </c>
    </row>
    <row r="10" spans="1:27" ht="12.75">
      <c r="A10" s="249" t="s">
        <v>180</v>
      </c>
      <c r="B10" s="182"/>
      <c r="C10" s="155">
        <v>20904000</v>
      </c>
      <c r="D10" s="155"/>
      <c r="E10" s="59">
        <v>27399000</v>
      </c>
      <c r="F10" s="60">
        <v>27399000</v>
      </c>
      <c r="G10" s="60">
        <v>7150415</v>
      </c>
      <c r="H10" s="60">
        <v>7973000</v>
      </c>
      <c r="I10" s="60">
        <v>2500000</v>
      </c>
      <c r="J10" s="60">
        <v>17623415</v>
      </c>
      <c r="K10" s="60"/>
      <c r="L10" s="60">
        <v>4000000</v>
      </c>
      <c r="M10" s="60">
        <v>10000000</v>
      </c>
      <c r="N10" s="60">
        <v>14000000</v>
      </c>
      <c r="O10" s="60">
        <v>2000000</v>
      </c>
      <c r="P10" s="60"/>
      <c r="Q10" s="60">
        <v>13426000</v>
      </c>
      <c r="R10" s="60">
        <v>15426000</v>
      </c>
      <c r="S10" s="60"/>
      <c r="T10" s="60"/>
      <c r="U10" s="60"/>
      <c r="V10" s="60"/>
      <c r="W10" s="60">
        <v>47049415</v>
      </c>
      <c r="X10" s="60">
        <v>27399000</v>
      </c>
      <c r="Y10" s="60">
        <v>19650415</v>
      </c>
      <c r="Z10" s="140">
        <v>71.72</v>
      </c>
      <c r="AA10" s="62">
        <v>27399000</v>
      </c>
    </row>
    <row r="11" spans="1:27" ht="12.75">
      <c r="A11" s="249" t="s">
        <v>181</v>
      </c>
      <c r="B11" s="182"/>
      <c r="C11" s="155">
        <v>3283879</v>
      </c>
      <c r="D11" s="155"/>
      <c r="E11" s="59">
        <v>3146076</v>
      </c>
      <c r="F11" s="60">
        <v>1206000</v>
      </c>
      <c r="G11" s="60">
        <v>519247</v>
      </c>
      <c r="H11" s="60">
        <v>126536</v>
      </c>
      <c r="I11" s="60">
        <v>172997</v>
      </c>
      <c r="J11" s="60">
        <v>818780</v>
      </c>
      <c r="K11" s="60">
        <v>190024</v>
      </c>
      <c r="L11" s="60">
        <v>136716</v>
      </c>
      <c r="M11" s="60">
        <v>172824</v>
      </c>
      <c r="N11" s="60">
        <v>499564</v>
      </c>
      <c r="O11" s="60">
        <v>165287</v>
      </c>
      <c r="P11" s="60">
        <v>184305</v>
      </c>
      <c r="Q11" s="60">
        <v>158463</v>
      </c>
      <c r="R11" s="60">
        <v>508055</v>
      </c>
      <c r="S11" s="60"/>
      <c r="T11" s="60"/>
      <c r="U11" s="60"/>
      <c r="V11" s="60"/>
      <c r="W11" s="60">
        <v>1826399</v>
      </c>
      <c r="X11" s="60">
        <v>904500</v>
      </c>
      <c r="Y11" s="60">
        <v>921899</v>
      </c>
      <c r="Z11" s="140">
        <v>101.92</v>
      </c>
      <c r="AA11" s="62">
        <v>1206000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-95654199</v>
      </c>
      <c r="D14" s="155"/>
      <c r="E14" s="59">
        <v>-126580872</v>
      </c>
      <c r="F14" s="60">
        <v>-110667663</v>
      </c>
      <c r="G14" s="60">
        <v>-7365950</v>
      </c>
      <c r="H14" s="60">
        <v>-8907168</v>
      </c>
      <c r="I14" s="60">
        <v>-9565656</v>
      </c>
      <c r="J14" s="60">
        <v>-25838774</v>
      </c>
      <c r="K14" s="60">
        <v>-7897224</v>
      </c>
      <c r="L14" s="60">
        <v>-7919068</v>
      </c>
      <c r="M14" s="60">
        <v>-9536709</v>
      </c>
      <c r="N14" s="60">
        <v>-25353001</v>
      </c>
      <c r="O14" s="60">
        <v>-8082671</v>
      </c>
      <c r="P14" s="60">
        <v>-5614736</v>
      </c>
      <c r="Q14" s="60">
        <v>-7644945</v>
      </c>
      <c r="R14" s="60">
        <v>-21342352</v>
      </c>
      <c r="S14" s="60"/>
      <c r="T14" s="60"/>
      <c r="U14" s="60"/>
      <c r="V14" s="60"/>
      <c r="W14" s="60">
        <v>-72534127</v>
      </c>
      <c r="X14" s="60">
        <v>-82966860</v>
      </c>
      <c r="Y14" s="60">
        <v>10432733</v>
      </c>
      <c r="Z14" s="140">
        <v>-12.57</v>
      </c>
      <c r="AA14" s="62">
        <v>-110667663</v>
      </c>
    </row>
    <row r="15" spans="1:27" ht="12.75">
      <c r="A15" s="249" t="s">
        <v>40</v>
      </c>
      <c r="B15" s="182"/>
      <c r="C15" s="155"/>
      <c r="D15" s="155"/>
      <c r="E15" s="59">
        <v>-11130288</v>
      </c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>
        <v>-1694199</v>
      </c>
      <c r="Q15" s="60"/>
      <c r="R15" s="60">
        <v>-1694199</v>
      </c>
      <c r="S15" s="60"/>
      <c r="T15" s="60"/>
      <c r="U15" s="60"/>
      <c r="V15" s="60"/>
      <c r="W15" s="60">
        <v>-1694199</v>
      </c>
      <c r="X15" s="60"/>
      <c r="Y15" s="60">
        <v>-1694199</v>
      </c>
      <c r="Z15" s="140"/>
      <c r="AA15" s="62"/>
    </row>
    <row r="16" spans="1:27" ht="12.75">
      <c r="A16" s="249" t="s">
        <v>42</v>
      </c>
      <c r="B16" s="182"/>
      <c r="C16" s="155"/>
      <c r="D16" s="155"/>
      <c r="E16" s="59">
        <v>-1189104</v>
      </c>
      <c r="F16" s="60">
        <v>-1299665</v>
      </c>
      <c r="G16" s="60"/>
      <c r="H16" s="60">
        <v>-68043</v>
      </c>
      <c r="I16" s="60">
        <v>-28397</v>
      </c>
      <c r="J16" s="60">
        <v>-96440</v>
      </c>
      <c r="K16" s="60">
        <v>-57743</v>
      </c>
      <c r="L16" s="60">
        <v>-43362</v>
      </c>
      <c r="M16" s="60">
        <v>-614710</v>
      </c>
      <c r="N16" s="60">
        <v>-715815</v>
      </c>
      <c r="O16" s="60">
        <v>-81866</v>
      </c>
      <c r="P16" s="60">
        <v>-2657076</v>
      </c>
      <c r="Q16" s="60">
        <v>-639573</v>
      </c>
      <c r="R16" s="60">
        <v>-3378515</v>
      </c>
      <c r="S16" s="60"/>
      <c r="T16" s="60"/>
      <c r="U16" s="60"/>
      <c r="V16" s="60"/>
      <c r="W16" s="60">
        <v>-4190770</v>
      </c>
      <c r="X16" s="60">
        <v>-695789</v>
      </c>
      <c r="Y16" s="60">
        <v>-3494981</v>
      </c>
      <c r="Z16" s="140">
        <v>502.3</v>
      </c>
      <c r="AA16" s="62">
        <v>-1299665</v>
      </c>
    </row>
    <row r="17" spans="1:27" ht="12.75">
      <c r="A17" s="250" t="s">
        <v>185</v>
      </c>
      <c r="B17" s="251"/>
      <c r="C17" s="168">
        <f aca="true" t="shared" si="0" ref="C17:Y17">SUM(C6:C16)</f>
        <v>26838949</v>
      </c>
      <c r="D17" s="168">
        <f t="shared" si="0"/>
        <v>0</v>
      </c>
      <c r="E17" s="72">
        <f t="shared" si="0"/>
        <v>27423588</v>
      </c>
      <c r="F17" s="73">
        <f t="shared" si="0"/>
        <v>27670388</v>
      </c>
      <c r="G17" s="73">
        <f t="shared" si="0"/>
        <v>11285563</v>
      </c>
      <c r="H17" s="73">
        <f t="shared" si="0"/>
        <v>25974582</v>
      </c>
      <c r="I17" s="73">
        <f t="shared" si="0"/>
        <v>-4321073</v>
      </c>
      <c r="J17" s="73">
        <f t="shared" si="0"/>
        <v>32939072</v>
      </c>
      <c r="K17" s="73">
        <f t="shared" si="0"/>
        <v>-3319343</v>
      </c>
      <c r="L17" s="73">
        <f t="shared" si="0"/>
        <v>-239043</v>
      </c>
      <c r="M17" s="73">
        <f t="shared" si="0"/>
        <v>27387200</v>
      </c>
      <c r="N17" s="73">
        <f t="shared" si="0"/>
        <v>23828814</v>
      </c>
      <c r="O17" s="73">
        <f t="shared" si="0"/>
        <v>-1362620</v>
      </c>
      <c r="P17" s="73">
        <f t="shared" si="0"/>
        <v>-6460265</v>
      </c>
      <c r="Q17" s="73">
        <f t="shared" si="0"/>
        <v>26215917</v>
      </c>
      <c r="R17" s="73">
        <f t="shared" si="0"/>
        <v>18393032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75160918</v>
      </c>
      <c r="X17" s="73">
        <f t="shared" si="0"/>
        <v>45878138</v>
      </c>
      <c r="Y17" s="73">
        <f t="shared" si="0"/>
        <v>29282780</v>
      </c>
      <c r="Z17" s="170">
        <f>+IF(X17&lt;&gt;0,+(Y17/X17)*100,0)</f>
        <v>63.82730702802281</v>
      </c>
      <c r="AA17" s="74">
        <f>SUM(AA6:AA16)</f>
        <v>27670388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>
        <v>2229626</v>
      </c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>
        <v>2229626</v>
      </c>
      <c r="Y21" s="159">
        <v>-2229626</v>
      </c>
      <c r="Z21" s="141">
        <v>-100</v>
      </c>
      <c r="AA21" s="225">
        <v>2229626</v>
      </c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-33627730</v>
      </c>
      <c r="D26" s="155"/>
      <c r="E26" s="59">
        <v>-34241580</v>
      </c>
      <c r="F26" s="60">
        <v>-52304599</v>
      </c>
      <c r="G26" s="60">
        <v>-7326908</v>
      </c>
      <c r="H26" s="60">
        <v>-4464585</v>
      </c>
      <c r="I26" s="60">
        <v>-4483262</v>
      </c>
      <c r="J26" s="60">
        <v>-16274755</v>
      </c>
      <c r="K26" s="60">
        <v>-828509</v>
      </c>
      <c r="L26" s="60">
        <v>-2268069</v>
      </c>
      <c r="M26" s="60">
        <v>-5061678</v>
      </c>
      <c r="N26" s="60">
        <v>-8158256</v>
      </c>
      <c r="O26" s="60">
        <v>-1335792</v>
      </c>
      <c r="P26" s="60">
        <v>-2307087</v>
      </c>
      <c r="Q26" s="60">
        <v>-4611398</v>
      </c>
      <c r="R26" s="60">
        <v>-8254277</v>
      </c>
      <c r="S26" s="60"/>
      <c r="T26" s="60"/>
      <c r="U26" s="60"/>
      <c r="V26" s="60"/>
      <c r="W26" s="60">
        <v>-32687288</v>
      </c>
      <c r="X26" s="60">
        <v>-38460865</v>
      </c>
      <c r="Y26" s="60">
        <v>5773577</v>
      </c>
      <c r="Z26" s="140">
        <v>-15.01</v>
      </c>
      <c r="AA26" s="62">
        <v>-52304599</v>
      </c>
    </row>
    <row r="27" spans="1:27" ht="12.75">
      <c r="A27" s="250" t="s">
        <v>192</v>
      </c>
      <c r="B27" s="251"/>
      <c r="C27" s="168">
        <f aca="true" t="shared" si="1" ref="C27:Y27">SUM(C21:C26)</f>
        <v>-33627730</v>
      </c>
      <c r="D27" s="168">
        <f>SUM(D21:D26)</f>
        <v>0</v>
      </c>
      <c r="E27" s="72">
        <f t="shared" si="1"/>
        <v>-34241580</v>
      </c>
      <c r="F27" s="73">
        <f t="shared" si="1"/>
        <v>-50074973</v>
      </c>
      <c r="G27" s="73">
        <f t="shared" si="1"/>
        <v>-7326908</v>
      </c>
      <c r="H27" s="73">
        <f t="shared" si="1"/>
        <v>-4464585</v>
      </c>
      <c r="I27" s="73">
        <f t="shared" si="1"/>
        <v>-4483262</v>
      </c>
      <c r="J27" s="73">
        <f t="shared" si="1"/>
        <v>-16274755</v>
      </c>
      <c r="K27" s="73">
        <f t="shared" si="1"/>
        <v>-828509</v>
      </c>
      <c r="L27" s="73">
        <f t="shared" si="1"/>
        <v>-2268069</v>
      </c>
      <c r="M27" s="73">
        <f t="shared" si="1"/>
        <v>-5061678</v>
      </c>
      <c r="N27" s="73">
        <f t="shared" si="1"/>
        <v>-8158256</v>
      </c>
      <c r="O27" s="73">
        <f t="shared" si="1"/>
        <v>-1335792</v>
      </c>
      <c r="P27" s="73">
        <f t="shared" si="1"/>
        <v>-2307087</v>
      </c>
      <c r="Q27" s="73">
        <f t="shared" si="1"/>
        <v>-4611398</v>
      </c>
      <c r="R27" s="73">
        <f t="shared" si="1"/>
        <v>-8254277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-32687288</v>
      </c>
      <c r="X27" s="73">
        <f t="shared" si="1"/>
        <v>-36231239</v>
      </c>
      <c r="Y27" s="73">
        <f t="shared" si="1"/>
        <v>3543951</v>
      </c>
      <c r="Z27" s="170">
        <f>+IF(X27&lt;&gt;0,+(Y27/X27)*100,0)</f>
        <v>-9.781478905537842</v>
      </c>
      <c r="AA27" s="74">
        <f>SUM(AA21:AA26)</f>
        <v>-50074973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0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-6788781</v>
      </c>
      <c r="D38" s="153">
        <f>+D17+D27+D36</f>
        <v>0</v>
      </c>
      <c r="E38" s="99">
        <f t="shared" si="3"/>
        <v>-6817992</v>
      </c>
      <c r="F38" s="100">
        <f t="shared" si="3"/>
        <v>-22404585</v>
      </c>
      <c r="G38" s="100">
        <f t="shared" si="3"/>
        <v>3958655</v>
      </c>
      <c r="H38" s="100">
        <f t="shared" si="3"/>
        <v>21509997</v>
      </c>
      <c r="I38" s="100">
        <f t="shared" si="3"/>
        <v>-8804335</v>
      </c>
      <c r="J38" s="100">
        <f t="shared" si="3"/>
        <v>16664317</v>
      </c>
      <c r="K38" s="100">
        <f t="shared" si="3"/>
        <v>-4147852</v>
      </c>
      <c r="L38" s="100">
        <f t="shared" si="3"/>
        <v>-2507112</v>
      </c>
      <c r="M38" s="100">
        <f t="shared" si="3"/>
        <v>22325522</v>
      </c>
      <c r="N38" s="100">
        <f t="shared" si="3"/>
        <v>15670558</v>
      </c>
      <c r="O38" s="100">
        <f t="shared" si="3"/>
        <v>-2698412</v>
      </c>
      <c r="P38" s="100">
        <f t="shared" si="3"/>
        <v>-8767352</v>
      </c>
      <c r="Q38" s="100">
        <f t="shared" si="3"/>
        <v>21604519</v>
      </c>
      <c r="R38" s="100">
        <f t="shared" si="3"/>
        <v>10138755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42473630</v>
      </c>
      <c r="X38" s="100">
        <f t="shared" si="3"/>
        <v>9646899</v>
      </c>
      <c r="Y38" s="100">
        <f t="shared" si="3"/>
        <v>32826731</v>
      </c>
      <c r="Z38" s="137">
        <f>+IF(X38&lt;&gt;0,+(Y38/X38)*100,0)</f>
        <v>340.2827271229853</v>
      </c>
      <c r="AA38" s="102">
        <f>+AA17+AA27+AA36</f>
        <v>-22404585</v>
      </c>
    </row>
    <row r="39" spans="1:27" ht="12.75">
      <c r="A39" s="249" t="s">
        <v>200</v>
      </c>
      <c r="B39" s="182"/>
      <c r="C39" s="153">
        <v>49259035</v>
      </c>
      <c r="D39" s="153"/>
      <c r="E39" s="99">
        <v>49259099</v>
      </c>
      <c r="F39" s="100">
        <v>42470320</v>
      </c>
      <c r="G39" s="100">
        <v>42139000</v>
      </c>
      <c r="H39" s="100">
        <v>46097655</v>
      </c>
      <c r="I39" s="100">
        <v>67607652</v>
      </c>
      <c r="J39" s="100">
        <v>42139000</v>
      </c>
      <c r="K39" s="100">
        <v>58803317</v>
      </c>
      <c r="L39" s="100">
        <v>54655465</v>
      </c>
      <c r="M39" s="100">
        <v>52148353</v>
      </c>
      <c r="N39" s="100">
        <v>58803317</v>
      </c>
      <c r="O39" s="100">
        <v>74473875</v>
      </c>
      <c r="P39" s="100">
        <v>71775463</v>
      </c>
      <c r="Q39" s="100">
        <v>63008111</v>
      </c>
      <c r="R39" s="100">
        <v>74473875</v>
      </c>
      <c r="S39" s="100"/>
      <c r="T39" s="100"/>
      <c r="U39" s="100"/>
      <c r="V39" s="100"/>
      <c r="W39" s="100">
        <v>42139000</v>
      </c>
      <c r="X39" s="100">
        <v>42470320</v>
      </c>
      <c r="Y39" s="100">
        <v>-331320</v>
      </c>
      <c r="Z39" s="137">
        <v>-0.78</v>
      </c>
      <c r="AA39" s="102">
        <v>42470320</v>
      </c>
    </row>
    <row r="40" spans="1:27" ht="12.75">
      <c r="A40" s="269" t="s">
        <v>201</v>
      </c>
      <c r="B40" s="256"/>
      <c r="C40" s="257">
        <v>42470254</v>
      </c>
      <c r="D40" s="257"/>
      <c r="E40" s="258">
        <v>42441108</v>
      </c>
      <c r="F40" s="259">
        <v>20065735</v>
      </c>
      <c r="G40" s="259">
        <v>46097655</v>
      </c>
      <c r="H40" s="259">
        <v>67607652</v>
      </c>
      <c r="I40" s="259">
        <v>58803317</v>
      </c>
      <c r="J40" s="259">
        <v>58803317</v>
      </c>
      <c r="K40" s="259">
        <v>54655465</v>
      </c>
      <c r="L40" s="259">
        <v>52148353</v>
      </c>
      <c r="M40" s="259">
        <v>74473875</v>
      </c>
      <c r="N40" s="259">
        <v>74473875</v>
      </c>
      <c r="O40" s="259">
        <v>71775463</v>
      </c>
      <c r="P40" s="259">
        <v>63008111</v>
      </c>
      <c r="Q40" s="259">
        <v>84612630</v>
      </c>
      <c r="R40" s="259">
        <v>84612630</v>
      </c>
      <c r="S40" s="259"/>
      <c r="T40" s="259"/>
      <c r="U40" s="259"/>
      <c r="V40" s="259"/>
      <c r="W40" s="259">
        <v>84612630</v>
      </c>
      <c r="X40" s="259">
        <v>52117219</v>
      </c>
      <c r="Y40" s="259">
        <v>32495411</v>
      </c>
      <c r="Z40" s="260">
        <v>62.35</v>
      </c>
      <c r="AA40" s="261">
        <v>20065735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33627730</v>
      </c>
      <c r="D5" s="200">
        <f t="shared" si="0"/>
        <v>0</v>
      </c>
      <c r="E5" s="106">
        <f t="shared" si="0"/>
        <v>34241576</v>
      </c>
      <c r="F5" s="106">
        <f t="shared" si="0"/>
        <v>52654600</v>
      </c>
      <c r="G5" s="106">
        <f t="shared" si="0"/>
        <v>90595</v>
      </c>
      <c r="H5" s="106">
        <f t="shared" si="0"/>
        <v>3916302</v>
      </c>
      <c r="I5" s="106">
        <f t="shared" si="0"/>
        <v>4018717</v>
      </c>
      <c r="J5" s="106">
        <f t="shared" si="0"/>
        <v>8025614</v>
      </c>
      <c r="K5" s="106">
        <f t="shared" si="0"/>
        <v>726762</v>
      </c>
      <c r="L5" s="106">
        <f t="shared" si="0"/>
        <v>1989534</v>
      </c>
      <c r="M5" s="106">
        <f t="shared" si="0"/>
        <v>5061678</v>
      </c>
      <c r="N5" s="106">
        <f t="shared" si="0"/>
        <v>7777974</v>
      </c>
      <c r="O5" s="106">
        <f t="shared" si="0"/>
        <v>7096142</v>
      </c>
      <c r="P5" s="106">
        <f t="shared" si="0"/>
        <v>2128033</v>
      </c>
      <c r="Q5" s="106">
        <f t="shared" si="0"/>
        <v>3364861</v>
      </c>
      <c r="R5" s="106">
        <f t="shared" si="0"/>
        <v>12589036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28392624</v>
      </c>
      <c r="X5" s="106">
        <f t="shared" si="0"/>
        <v>39490950</v>
      </c>
      <c r="Y5" s="106">
        <f t="shared" si="0"/>
        <v>-11098326</v>
      </c>
      <c r="Z5" s="201">
        <f>+IF(X5&lt;&gt;0,+(Y5/X5)*100,0)</f>
        <v>-28.103466743646326</v>
      </c>
      <c r="AA5" s="199">
        <f>SUM(AA11:AA18)</f>
        <v>52654600</v>
      </c>
    </row>
    <row r="6" spans="1:27" ht="12.75">
      <c r="A6" s="291" t="s">
        <v>205</v>
      </c>
      <c r="B6" s="142"/>
      <c r="C6" s="62">
        <v>7716250</v>
      </c>
      <c r="D6" s="156"/>
      <c r="E6" s="60">
        <v>18899000</v>
      </c>
      <c r="F6" s="60"/>
      <c r="G6" s="60"/>
      <c r="H6" s="60">
        <v>1498064</v>
      </c>
      <c r="I6" s="60">
        <v>2670704</v>
      </c>
      <c r="J6" s="60">
        <v>4168768</v>
      </c>
      <c r="K6" s="60">
        <v>715480</v>
      </c>
      <c r="L6" s="60">
        <v>954665</v>
      </c>
      <c r="M6" s="60">
        <v>1163377</v>
      </c>
      <c r="N6" s="60">
        <v>2833522</v>
      </c>
      <c r="O6" s="60">
        <v>2873965</v>
      </c>
      <c r="P6" s="60">
        <v>503735</v>
      </c>
      <c r="Q6" s="60">
        <v>1507565</v>
      </c>
      <c r="R6" s="60">
        <v>4885265</v>
      </c>
      <c r="S6" s="60"/>
      <c r="T6" s="60"/>
      <c r="U6" s="60"/>
      <c r="V6" s="60"/>
      <c r="W6" s="60">
        <v>11887555</v>
      </c>
      <c r="X6" s="60"/>
      <c r="Y6" s="60">
        <v>11887555</v>
      </c>
      <c r="Z6" s="140"/>
      <c r="AA6" s="155"/>
    </row>
    <row r="7" spans="1:27" ht="12.75">
      <c r="A7" s="291" t="s">
        <v>206</v>
      </c>
      <c r="B7" s="142"/>
      <c r="C7" s="62">
        <v>14379423</v>
      </c>
      <c r="D7" s="156"/>
      <c r="E7" s="60">
        <v>8800000</v>
      </c>
      <c r="F7" s="60">
        <v>20500000</v>
      </c>
      <c r="G7" s="60"/>
      <c r="H7" s="60"/>
      <c r="I7" s="60"/>
      <c r="J7" s="60"/>
      <c r="K7" s="60"/>
      <c r="L7" s="60"/>
      <c r="M7" s="60">
        <v>2335859</v>
      </c>
      <c r="N7" s="60">
        <v>2335859</v>
      </c>
      <c r="O7" s="60"/>
      <c r="P7" s="60">
        <v>1494267</v>
      </c>
      <c r="Q7" s="60">
        <v>2261500</v>
      </c>
      <c r="R7" s="60">
        <v>3755767</v>
      </c>
      <c r="S7" s="60"/>
      <c r="T7" s="60"/>
      <c r="U7" s="60"/>
      <c r="V7" s="60"/>
      <c r="W7" s="60">
        <v>6091626</v>
      </c>
      <c r="X7" s="60">
        <v>15375000</v>
      </c>
      <c r="Y7" s="60">
        <v>-9283374</v>
      </c>
      <c r="Z7" s="140">
        <v>-60.38</v>
      </c>
      <c r="AA7" s="155">
        <v>20500000</v>
      </c>
    </row>
    <row r="8" spans="1:27" ht="12.75">
      <c r="A8" s="291" t="s">
        <v>207</v>
      </c>
      <c r="B8" s="142"/>
      <c r="C8" s="62"/>
      <c r="D8" s="156"/>
      <c r="E8" s="60"/>
      <c r="F8" s="60">
        <v>1900000</v>
      </c>
      <c r="G8" s="60"/>
      <c r="H8" s="60"/>
      <c r="I8" s="60"/>
      <c r="J8" s="60"/>
      <c r="K8" s="60"/>
      <c r="L8" s="60"/>
      <c r="M8" s="60"/>
      <c r="N8" s="60"/>
      <c r="O8" s="60">
        <v>350000</v>
      </c>
      <c r="P8" s="60"/>
      <c r="Q8" s="60"/>
      <c r="R8" s="60">
        <v>350000</v>
      </c>
      <c r="S8" s="60"/>
      <c r="T8" s="60"/>
      <c r="U8" s="60"/>
      <c r="V8" s="60"/>
      <c r="W8" s="60">
        <v>350000</v>
      </c>
      <c r="X8" s="60">
        <v>1425000</v>
      </c>
      <c r="Y8" s="60">
        <v>-1075000</v>
      </c>
      <c r="Z8" s="140">
        <v>-75.44</v>
      </c>
      <c r="AA8" s="155">
        <v>1900000</v>
      </c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/>
      <c r="D10" s="156"/>
      <c r="E10" s="60"/>
      <c r="F10" s="60">
        <v>600000</v>
      </c>
      <c r="G10" s="60"/>
      <c r="H10" s="60">
        <v>1198317</v>
      </c>
      <c r="I10" s="60"/>
      <c r="J10" s="60">
        <v>1198317</v>
      </c>
      <c r="K10" s="60"/>
      <c r="L10" s="60">
        <v>991228</v>
      </c>
      <c r="M10" s="60">
        <v>1293601</v>
      </c>
      <c r="N10" s="60">
        <v>2284829</v>
      </c>
      <c r="O10" s="60"/>
      <c r="P10" s="60"/>
      <c r="Q10" s="60"/>
      <c r="R10" s="60"/>
      <c r="S10" s="60"/>
      <c r="T10" s="60"/>
      <c r="U10" s="60"/>
      <c r="V10" s="60"/>
      <c r="W10" s="60">
        <v>3483146</v>
      </c>
      <c r="X10" s="60">
        <v>450000</v>
      </c>
      <c r="Y10" s="60">
        <v>3033146</v>
      </c>
      <c r="Z10" s="140">
        <v>674.03</v>
      </c>
      <c r="AA10" s="155">
        <v>600000</v>
      </c>
    </row>
    <row r="11" spans="1:27" ht="12.75">
      <c r="A11" s="292" t="s">
        <v>210</v>
      </c>
      <c r="B11" s="142"/>
      <c r="C11" s="293">
        <f aca="true" t="shared" si="1" ref="C11:Y11">SUM(C6:C10)</f>
        <v>22095673</v>
      </c>
      <c r="D11" s="294">
        <f t="shared" si="1"/>
        <v>0</v>
      </c>
      <c r="E11" s="295">
        <f t="shared" si="1"/>
        <v>27699000</v>
      </c>
      <c r="F11" s="295">
        <f t="shared" si="1"/>
        <v>23000000</v>
      </c>
      <c r="G11" s="295">
        <f t="shared" si="1"/>
        <v>0</v>
      </c>
      <c r="H11" s="295">
        <f t="shared" si="1"/>
        <v>2696381</v>
      </c>
      <c r="I11" s="295">
        <f t="shared" si="1"/>
        <v>2670704</v>
      </c>
      <c r="J11" s="295">
        <f t="shared" si="1"/>
        <v>5367085</v>
      </c>
      <c r="K11" s="295">
        <f t="shared" si="1"/>
        <v>715480</v>
      </c>
      <c r="L11" s="295">
        <f t="shared" si="1"/>
        <v>1945893</v>
      </c>
      <c r="M11" s="295">
        <f t="shared" si="1"/>
        <v>4792837</v>
      </c>
      <c r="N11" s="295">
        <f t="shared" si="1"/>
        <v>7454210</v>
      </c>
      <c r="O11" s="295">
        <f t="shared" si="1"/>
        <v>3223965</v>
      </c>
      <c r="P11" s="295">
        <f t="shared" si="1"/>
        <v>1998002</v>
      </c>
      <c r="Q11" s="295">
        <f t="shared" si="1"/>
        <v>3769065</v>
      </c>
      <c r="R11" s="295">
        <f t="shared" si="1"/>
        <v>8991032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21812327</v>
      </c>
      <c r="X11" s="295">
        <f t="shared" si="1"/>
        <v>17250000</v>
      </c>
      <c r="Y11" s="295">
        <f t="shared" si="1"/>
        <v>4562327</v>
      </c>
      <c r="Z11" s="296">
        <f>+IF(X11&lt;&gt;0,+(Y11/X11)*100,0)</f>
        <v>26.448272463768113</v>
      </c>
      <c r="AA11" s="297">
        <f>SUM(AA6:AA10)</f>
        <v>23000000</v>
      </c>
    </row>
    <row r="12" spans="1:27" ht="12.75">
      <c r="A12" s="298" t="s">
        <v>211</v>
      </c>
      <c r="B12" s="136"/>
      <c r="C12" s="62">
        <v>7502274</v>
      </c>
      <c r="D12" s="156"/>
      <c r="E12" s="60">
        <v>3219976</v>
      </c>
      <c r="F12" s="60"/>
      <c r="G12" s="60"/>
      <c r="H12" s="60"/>
      <c r="I12" s="60"/>
      <c r="J12" s="60"/>
      <c r="K12" s="60"/>
      <c r="L12" s="60"/>
      <c r="M12" s="60"/>
      <c r="N12" s="60"/>
      <c r="O12" s="60">
        <v>3328145</v>
      </c>
      <c r="P12" s="60"/>
      <c r="Q12" s="60"/>
      <c r="R12" s="60">
        <v>3328145</v>
      </c>
      <c r="S12" s="60"/>
      <c r="T12" s="60"/>
      <c r="U12" s="60"/>
      <c r="V12" s="60"/>
      <c r="W12" s="60">
        <v>3328145</v>
      </c>
      <c r="X12" s="60"/>
      <c r="Y12" s="60">
        <v>3328145</v>
      </c>
      <c r="Z12" s="140"/>
      <c r="AA12" s="155"/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4022784</v>
      </c>
      <c r="D15" s="156"/>
      <c r="E15" s="60">
        <v>3322600</v>
      </c>
      <c r="F15" s="60">
        <v>29579600</v>
      </c>
      <c r="G15" s="60">
        <v>90595</v>
      </c>
      <c r="H15" s="60">
        <v>1219921</v>
      </c>
      <c r="I15" s="60">
        <v>1348013</v>
      </c>
      <c r="J15" s="60">
        <v>2658529</v>
      </c>
      <c r="K15" s="60">
        <v>11282</v>
      </c>
      <c r="L15" s="60">
        <v>43641</v>
      </c>
      <c r="M15" s="60">
        <v>268841</v>
      </c>
      <c r="N15" s="60">
        <v>323764</v>
      </c>
      <c r="O15" s="60">
        <v>544032</v>
      </c>
      <c r="P15" s="60">
        <v>130031</v>
      </c>
      <c r="Q15" s="60">
        <v>-404204</v>
      </c>
      <c r="R15" s="60">
        <v>269859</v>
      </c>
      <c r="S15" s="60"/>
      <c r="T15" s="60"/>
      <c r="U15" s="60"/>
      <c r="V15" s="60"/>
      <c r="W15" s="60">
        <v>3252152</v>
      </c>
      <c r="X15" s="60">
        <v>22184700</v>
      </c>
      <c r="Y15" s="60">
        <v>-18932548</v>
      </c>
      <c r="Z15" s="140">
        <v>-85.34</v>
      </c>
      <c r="AA15" s="155">
        <v>29579600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>
        <v>6999</v>
      </c>
      <c r="D18" s="276"/>
      <c r="E18" s="82"/>
      <c r="F18" s="82">
        <v>75000</v>
      </c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>
        <v>56250</v>
      </c>
      <c r="Y18" s="82">
        <v>-56250</v>
      </c>
      <c r="Z18" s="270">
        <v>-100</v>
      </c>
      <c r="AA18" s="278">
        <v>75000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7716250</v>
      </c>
      <c r="D36" s="156">
        <f t="shared" si="4"/>
        <v>0</v>
      </c>
      <c r="E36" s="60">
        <f t="shared" si="4"/>
        <v>18899000</v>
      </c>
      <c r="F36" s="60">
        <f t="shared" si="4"/>
        <v>0</v>
      </c>
      <c r="G36" s="60">
        <f t="shared" si="4"/>
        <v>0</v>
      </c>
      <c r="H36" s="60">
        <f t="shared" si="4"/>
        <v>1498064</v>
      </c>
      <c r="I36" s="60">
        <f t="shared" si="4"/>
        <v>2670704</v>
      </c>
      <c r="J36" s="60">
        <f t="shared" si="4"/>
        <v>4168768</v>
      </c>
      <c r="K36" s="60">
        <f t="shared" si="4"/>
        <v>715480</v>
      </c>
      <c r="L36" s="60">
        <f t="shared" si="4"/>
        <v>954665</v>
      </c>
      <c r="M36" s="60">
        <f t="shared" si="4"/>
        <v>1163377</v>
      </c>
      <c r="N36" s="60">
        <f t="shared" si="4"/>
        <v>2833522</v>
      </c>
      <c r="O36" s="60">
        <f t="shared" si="4"/>
        <v>2873965</v>
      </c>
      <c r="P36" s="60">
        <f t="shared" si="4"/>
        <v>503735</v>
      </c>
      <c r="Q36" s="60">
        <f t="shared" si="4"/>
        <v>1507565</v>
      </c>
      <c r="R36" s="60">
        <f t="shared" si="4"/>
        <v>4885265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11887555</v>
      </c>
      <c r="X36" s="60">
        <f t="shared" si="4"/>
        <v>0</v>
      </c>
      <c r="Y36" s="60">
        <f t="shared" si="4"/>
        <v>11887555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2.75">
      <c r="A37" s="291" t="s">
        <v>206</v>
      </c>
      <c r="B37" s="142"/>
      <c r="C37" s="62">
        <f t="shared" si="4"/>
        <v>14379423</v>
      </c>
      <c r="D37" s="156">
        <f t="shared" si="4"/>
        <v>0</v>
      </c>
      <c r="E37" s="60">
        <f t="shared" si="4"/>
        <v>8800000</v>
      </c>
      <c r="F37" s="60">
        <f t="shared" si="4"/>
        <v>20500000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2335859</v>
      </c>
      <c r="N37" s="60">
        <f t="shared" si="4"/>
        <v>2335859</v>
      </c>
      <c r="O37" s="60">
        <f t="shared" si="4"/>
        <v>0</v>
      </c>
      <c r="P37" s="60">
        <f t="shared" si="4"/>
        <v>1494267</v>
      </c>
      <c r="Q37" s="60">
        <f t="shared" si="4"/>
        <v>2261500</v>
      </c>
      <c r="R37" s="60">
        <f t="shared" si="4"/>
        <v>3755767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6091626</v>
      </c>
      <c r="X37" s="60">
        <f t="shared" si="4"/>
        <v>15375000</v>
      </c>
      <c r="Y37" s="60">
        <f t="shared" si="4"/>
        <v>-9283374</v>
      </c>
      <c r="Z37" s="140">
        <f t="shared" si="5"/>
        <v>-60.37966829268293</v>
      </c>
      <c r="AA37" s="155">
        <f>AA7+AA22</f>
        <v>20500000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1900000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350000</v>
      </c>
      <c r="P38" s="60">
        <f t="shared" si="4"/>
        <v>0</v>
      </c>
      <c r="Q38" s="60">
        <f t="shared" si="4"/>
        <v>0</v>
      </c>
      <c r="R38" s="60">
        <f t="shared" si="4"/>
        <v>350000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350000</v>
      </c>
      <c r="X38" s="60">
        <f t="shared" si="4"/>
        <v>1425000</v>
      </c>
      <c r="Y38" s="60">
        <f t="shared" si="4"/>
        <v>-1075000</v>
      </c>
      <c r="Z38" s="140">
        <f t="shared" si="5"/>
        <v>-75.43859649122807</v>
      </c>
      <c r="AA38" s="155">
        <f>AA8+AA23</f>
        <v>1900000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600000</v>
      </c>
      <c r="G40" s="60">
        <f t="shared" si="4"/>
        <v>0</v>
      </c>
      <c r="H40" s="60">
        <f t="shared" si="4"/>
        <v>1198317</v>
      </c>
      <c r="I40" s="60">
        <f t="shared" si="4"/>
        <v>0</v>
      </c>
      <c r="J40" s="60">
        <f t="shared" si="4"/>
        <v>1198317</v>
      </c>
      <c r="K40" s="60">
        <f t="shared" si="4"/>
        <v>0</v>
      </c>
      <c r="L40" s="60">
        <f t="shared" si="4"/>
        <v>991228</v>
      </c>
      <c r="M40" s="60">
        <f t="shared" si="4"/>
        <v>1293601</v>
      </c>
      <c r="N40" s="60">
        <f t="shared" si="4"/>
        <v>2284829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3483146</v>
      </c>
      <c r="X40" s="60">
        <f t="shared" si="4"/>
        <v>450000</v>
      </c>
      <c r="Y40" s="60">
        <f t="shared" si="4"/>
        <v>3033146</v>
      </c>
      <c r="Z40" s="140">
        <f t="shared" si="5"/>
        <v>674.0324444444444</v>
      </c>
      <c r="AA40" s="155">
        <f>AA10+AA25</f>
        <v>600000</v>
      </c>
    </row>
    <row r="41" spans="1:27" ht="12.75">
      <c r="A41" s="292" t="s">
        <v>210</v>
      </c>
      <c r="B41" s="142"/>
      <c r="C41" s="293">
        <f aca="true" t="shared" si="6" ref="C41:Y41">SUM(C36:C40)</f>
        <v>22095673</v>
      </c>
      <c r="D41" s="294">
        <f t="shared" si="6"/>
        <v>0</v>
      </c>
      <c r="E41" s="295">
        <f t="shared" si="6"/>
        <v>27699000</v>
      </c>
      <c r="F41" s="295">
        <f t="shared" si="6"/>
        <v>23000000</v>
      </c>
      <c r="G41" s="295">
        <f t="shared" si="6"/>
        <v>0</v>
      </c>
      <c r="H41" s="295">
        <f t="shared" si="6"/>
        <v>2696381</v>
      </c>
      <c r="I41" s="295">
        <f t="shared" si="6"/>
        <v>2670704</v>
      </c>
      <c r="J41" s="295">
        <f t="shared" si="6"/>
        <v>5367085</v>
      </c>
      <c r="K41" s="295">
        <f t="shared" si="6"/>
        <v>715480</v>
      </c>
      <c r="L41" s="295">
        <f t="shared" si="6"/>
        <v>1945893</v>
      </c>
      <c r="M41" s="295">
        <f t="shared" si="6"/>
        <v>4792837</v>
      </c>
      <c r="N41" s="295">
        <f t="shared" si="6"/>
        <v>7454210</v>
      </c>
      <c r="O41" s="295">
        <f t="shared" si="6"/>
        <v>3223965</v>
      </c>
      <c r="P41" s="295">
        <f t="shared" si="6"/>
        <v>1998002</v>
      </c>
      <c r="Q41" s="295">
        <f t="shared" si="6"/>
        <v>3769065</v>
      </c>
      <c r="R41" s="295">
        <f t="shared" si="6"/>
        <v>8991032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21812327</v>
      </c>
      <c r="X41" s="295">
        <f t="shared" si="6"/>
        <v>17250000</v>
      </c>
      <c r="Y41" s="295">
        <f t="shared" si="6"/>
        <v>4562327</v>
      </c>
      <c r="Z41" s="296">
        <f t="shared" si="5"/>
        <v>26.448272463768113</v>
      </c>
      <c r="AA41" s="297">
        <f>SUM(AA36:AA40)</f>
        <v>23000000</v>
      </c>
    </row>
    <row r="42" spans="1:27" ht="12.75">
      <c r="A42" s="298" t="s">
        <v>211</v>
      </c>
      <c r="B42" s="136"/>
      <c r="C42" s="95">
        <f aca="true" t="shared" si="7" ref="C42:Y48">C12+C27</f>
        <v>7502274</v>
      </c>
      <c r="D42" s="129">
        <f t="shared" si="7"/>
        <v>0</v>
      </c>
      <c r="E42" s="54">
        <f t="shared" si="7"/>
        <v>3219976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3328145</v>
      </c>
      <c r="P42" s="54">
        <f t="shared" si="7"/>
        <v>0</v>
      </c>
      <c r="Q42" s="54">
        <f t="shared" si="7"/>
        <v>0</v>
      </c>
      <c r="R42" s="54">
        <f t="shared" si="7"/>
        <v>3328145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3328145</v>
      </c>
      <c r="X42" s="54">
        <f t="shared" si="7"/>
        <v>0</v>
      </c>
      <c r="Y42" s="54">
        <f t="shared" si="7"/>
        <v>3328145</v>
      </c>
      <c r="Z42" s="184">
        <f t="shared" si="5"/>
        <v>0</v>
      </c>
      <c r="AA42" s="130">
        <f aca="true" t="shared" si="8" ref="AA42:AA48">AA12+AA27</f>
        <v>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4022784</v>
      </c>
      <c r="D45" s="129">
        <f t="shared" si="7"/>
        <v>0</v>
      </c>
      <c r="E45" s="54">
        <f t="shared" si="7"/>
        <v>3322600</v>
      </c>
      <c r="F45" s="54">
        <f t="shared" si="7"/>
        <v>29579600</v>
      </c>
      <c r="G45" s="54">
        <f t="shared" si="7"/>
        <v>90595</v>
      </c>
      <c r="H45" s="54">
        <f t="shared" si="7"/>
        <v>1219921</v>
      </c>
      <c r="I45" s="54">
        <f t="shared" si="7"/>
        <v>1348013</v>
      </c>
      <c r="J45" s="54">
        <f t="shared" si="7"/>
        <v>2658529</v>
      </c>
      <c r="K45" s="54">
        <f t="shared" si="7"/>
        <v>11282</v>
      </c>
      <c r="L45" s="54">
        <f t="shared" si="7"/>
        <v>43641</v>
      </c>
      <c r="M45" s="54">
        <f t="shared" si="7"/>
        <v>268841</v>
      </c>
      <c r="N45" s="54">
        <f t="shared" si="7"/>
        <v>323764</v>
      </c>
      <c r="O45" s="54">
        <f t="shared" si="7"/>
        <v>544032</v>
      </c>
      <c r="P45" s="54">
        <f t="shared" si="7"/>
        <v>130031</v>
      </c>
      <c r="Q45" s="54">
        <f t="shared" si="7"/>
        <v>-404204</v>
      </c>
      <c r="R45" s="54">
        <f t="shared" si="7"/>
        <v>269859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3252152</v>
      </c>
      <c r="X45" s="54">
        <f t="shared" si="7"/>
        <v>22184700</v>
      </c>
      <c r="Y45" s="54">
        <f t="shared" si="7"/>
        <v>-18932548</v>
      </c>
      <c r="Z45" s="184">
        <f t="shared" si="5"/>
        <v>-85.3405635415399</v>
      </c>
      <c r="AA45" s="130">
        <f t="shared" si="8"/>
        <v>29579600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6999</v>
      </c>
      <c r="D48" s="129">
        <f t="shared" si="7"/>
        <v>0</v>
      </c>
      <c r="E48" s="54">
        <f t="shared" si="7"/>
        <v>0</v>
      </c>
      <c r="F48" s="54">
        <f t="shared" si="7"/>
        <v>75000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56250</v>
      </c>
      <c r="Y48" s="54">
        <f t="shared" si="7"/>
        <v>-56250</v>
      </c>
      <c r="Z48" s="184">
        <f t="shared" si="5"/>
        <v>-100</v>
      </c>
      <c r="AA48" s="130">
        <f t="shared" si="8"/>
        <v>75000</v>
      </c>
    </row>
    <row r="49" spans="1:27" ht="12.75">
      <c r="A49" s="308" t="s">
        <v>220</v>
      </c>
      <c r="B49" s="149"/>
      <c r="C49" s="239">
        <f aca="true" t="shared" si="9" ref="C49:Y49">SUM(C41:C48)</f>
        <v>33627730</v>
      </c>
      <c r="D49" s="218">
        <f t="shared" si="9"/>
        <v>0</v>
      </c>
      <c r="E49" s="220">
        <f t="shared" si="9"/>
        <v>34241576</v>
      </c>
      <c r="F49" s="220">
        <f t="shared" si="9"/>
        <v>52654600</v>
      </c>
      <c r="G49" s="220">
        <f t="shared" si="9"/>
        <v>90595</v>
      </c>
      <c r="H49" s="220">
        <f t="shared" si="9"/>
        <v>3916302</v>
      </c>
      <c r="I49" s="220">
        <f t="shared" si="9"/>
        <v>4018717</v>
      </c>
      <c r="J49" s="220">
        <f t="shared" si="9"/>
        <v>8025614</v>
      </c>
      <c r="K49" s="220">
        <f t="shared" si="9"/>
        <v>726762</v>
      </c>
      <c r="L49" s="220">
        <f t="shared" si="9"/>
        <v>1989534</v>
      </c>
      <c r="M49" s="220">
        <f t="shared" si="9"/>
        <v>5061678</v>
      </c>
      <c r="N49" s="220">
        <f t="shared" si="9"/>
        <v>7777974</v>
      </c>
      <c r="O49" s="220">
        <f t="shared" si="9"/>
        <v>7096142</v>
      </c>
      <c r="P49" s="220">
        <f t="shared" si="9"/>
        <v>2128033</v>
      </c>
      <c r="Q49" s="220">
        <f t="shared" si="9"/>
        <v>3364861</v>
      </c>
      <c r="R49" s="220">
        <f t="shared" si="9"/>
        <v>12589036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28392624</v>
      </c>
      <c r="X49" s="220">
        <f t="shared" si="9"/>
        <v>39490950</v>
      </c>
      <c r="Y49" s="220">
        <f t="shared" si="9"/>
        <v>-11098326</v>
      </c>
      <c r="Z49" s="221">
        <f t="shared" si="5"/>
        <v>-28.103466743646326</v>
      </c>
      <c r="AA49" s="222">
        <f>SUM(AA41:AA48)</f>
        <v>52654600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10131194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2.75">
      <c r="A52" s="310" t="s">
        <v>205</v>
      </c>
      <c r="B52" s="142"/>
      <c r="C52" s="62"/>
      <c r="D52" s="156"/>
      <c r="E52" s="60">
        <v>5000000</v>
      </c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>
        <v>500000</v>
      </c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5500000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>
        <v>4631194</v>
      </c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>
        <v>8131194</v>
      </c>
      <c r="F66" s="275"/>
      <c r="G66" s="275">
        <v>1563350</v>
      </c>
      <c r="H66" s="275"/>
      <c r="I66" s="275"/>
      <c r="J66" s="275">
        <v>1563350</v>
      </c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>
        <v>1563350</v>
      </c>
      <c r="X66" s="275"/>
      <c r="Y66" s="275">
        <v>1563350</v>
      </c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/>
      <c r="H68" s="60">
        <v>76752</v>
      </c>
      <c r="I68" s="60">
        <v>97733</v>
      </c>
      <c r="J68" s="60">
        <v>174485</v>
      </c>
      <c r="K68" s="60">
        <v>39973</v>
      </c>
      <c r="L68" s="60">
        <v>1580182</v>
      </c>
      <c r="M68" s="60">
        <v>1869238</v>
      </c>
      <c r="N68" s="60">
        <v>3489393</v>
      </c>
      <c r="O68" s="60">
        <v>536505</v>
      </c>
      <c r="P68" s="60">
        <v>1054728</v>
      </c>
      <c r="Q68" s="60">
        <v>1155197</v>
      </c>
      <c r="R68" s="60">
        <v>2746430</v>
      </c>
      <c r="S68" s="60"/>
      <c r="T68" s="60"/>
      <c r="U68" s="60"/>
      <c r="V68" s="60"/>
      <c r="W68" s="60">
        <v>6410308</v>
      </c>
      <c r="X68" s="60"/>
      <c r="Y68" s="60">
        <v>6410308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8131194</v>
      </c>
      <c r="F69" s="220">
        <f t="shared" si="12"/>
        <v>0</v>
      </c>
      <c r="G69" s="220">
        <f t="shared" si="12"/>
        <v>1563350</v>
      </c>
      <c r="H69" s="220">
        <f t="shared" si="12"/>
        <v>76752</v>
      </c>
      <c r="I69" s="220">
        <f t="shared" si="12"/>
        <v>97733</v>
      </c>
      <c r="J69" s="220">
        <f t="shared" si="12"/>
        <v>1737835</v>
      </c>
      <c r="K69" s="220">
        <f t="shared" si="12"/>
        <v>39973</v>
      </c>
      <c r="L69" s="220">
        <f t="shared" si="12"/>
        <v>1580182</v>
      </c>
      <c r="M69" s="220">
        <f t="shared" si="12"/>
        <v>1869238</v>
      </c>
      <c r="N69" s="220">
        <f t="shared" si="12"/>
        <v>3489393</v>
      </c>
      <c r="O69" s="220">
        <f t="shared" si="12"/>
        <v>536505</v>
      </c>
      <c r="P69" s="220">
        <f t="shared" si="12"/>
        <v>1054728</v>
      </c>
      <c r="Q69" s="220">
        <f t="shared" si="12"/>
        <v>1155197</v>
      </c>
      <c r="R69" s="220">
        <f t="shared" si="12"/>
        <v>2746430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7973658</v>
      </c>
      <c r="X69" s="220">
        <f t="shared" si="12"/>
        <v>0</v>
      </c>
      <c r="Y69" s="220">
        <f t="shared" si="12"/>
        <v>7973658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22095673</v>
      </c>
      <c r="D5" s="357">
        <f t="shared" si="0"/>
        <v>0</v>
      </c>
      <c r="E5" s="356">
        <f t="shared" si="0"/>
        <v>27699000</v>
      </c>
      <c r="F5" s="358">
        <f t="shared" si="0"/>
        <v>23000000</v>
      </c>
      <c r="G5" s="358">
        <f t="shared" si="0"/>
        <v>0</v>
      </c>
      <c r="H5" s="356">
        <f t="shared" si="0"/>
        <v>2696381</v>
      </c>
      <c r="I5" s="356">
        <f t="shared" si="0"/>
        <v>2670704</v>
      </c>
      <c r="J5" s="358">
        <f t="shared" si="0"/>
        <v>5367085</v>
      </c>
      <c r="K5" s="358">
        <f t="shared" si="0"/>
        <v>715480</v>
      </c>
      <c r="L5" s="356">
        <f t="shared" si="0"/>
        <v>1945893</v>
      </c>
      <c r="M5" s="356">
        <f t="shared" si="0"/>
        <v>4792837</v>
      </c>
      <c r="N5" s="358">
        <f t="shared" si="0"/>
        <v>7454210</v>
      </c>
      <c r="O5" s="358">
        <f t="shared" si="0"/>
        <v>3223965</v>
      </c>
      <c r="P5" s="356">
        <f t="shared" si="0"/>
        <v>1998002</v>
      </c>
      <c r="Q5" s="356">
        <f t="shared" si="0"/>
        <v>3769065</v>
      </c>
      <c r="R5" s="358">
        <f t="shared" si="0"/>
        <v>8991032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21812327</v>
      </c>
      <c r="X5" s="356">
        <f t="shared" si="0"/>
        <v>17250000</v>
      </c>
      <c r="Y5" s="358">
        <f t="shared" si="0"/>
        <v>4562327</v>
      </c>
      <c r="Z5" s="359">
        <f>+IF(X5&lt;&gt;0,+(Y5/X5)*100,0)</f>
        <v>26.448272463768113</v>
      </c>
      <c r="AA5" s="360">
        <f>+AA6+AA8+AA11+AA13+AA15</f>
        <v>23000000</v>
      </c>
    </row>
    <row r="6" spans="1:27" ht="12.75">
      <c r="A6" s="361" t="s">
        <v>205</v>
      </c>
      <c r="B6" s="142"/>
      <c r="C6" s="60">
        <f>+C7</f>
        <v>7716250</v>
      </c>
      <c r="D6" s="340">
        <f aca="true" t="shared" si="1" ref="D6:AA6">+D7</f>
        <v>0</v>
      </c>
      <c r="E6" s="60">
        <f t="shared" si="1"/>
        <v>18899000</v>
      </c>
      <c r="F6" s="59">
        <f t="shared" si="1"/>
        <v>0</v>
      </c>
      <c r="G6" s="59">
        <f t="shared" si="1"/>
        <v>0</v>
      </c>
      <c r="H6" s="60">
        <f t="shared" si="1"/>
        <v>1498064</v>
      </c>
      <c r="I6" s="60">
        <f t="shared" si="1"/>
        <v>2670704</v>
      </c>
      <c r="J6" s="59">
        <f t="shared" si="1"/>
        <v>4168768</v>
      </c>
      <c r="K6" s="59">
        <f t="shared" si="1"/>
        <v>715480</v>
      </c>
      <c r="L6" s="60">
        <f t="shared" si="1"/>
        <v>954665</v>
      </c>
      <c r="M6" s="60">
        <f t="shared" si="1"/>
        <v>1163377</v>
      </c>
      <c r="N6" s="59">
        <f t="shared" si="1"/>
        <v>2833522</v>
      </c>
      <c r="O6" s="59">
        <f t="shared" si="1"/>
        <v>2873965</v>
      </c>
      <c r="P6" s="60">
        <f t="shared" si="1"/>
        <v>503735</v>
      </c>
      <c r="Q6" s="60">
        <f t="shared" si="1"/>
        <v>1507565</v>
      </c>
      <c r="R6" s="59">
        <f t="shared" si="1"/>
        <v>4885265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11887555</v>
      </c>
      <c r="X6" s="60">
        <f t="shared" si="1"/>
        <v>0</v>
      </c>
      <c r="Y6" s="59">
        <f t="shared" si="1"/>
        <v>11887555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>
        <v>7716250</v>
      </c>
      <c r="D7" s="340"/>
      <c r="E7" s="60">
        <v>18899000</v>
      </c>
      <c r="F7" s="59"/>
      <c r="G7" s="59"/>
      <c r="H7" s="60">
        <v>1498064</v>
      </c>
      <c r="I7" s="60">
        <v>2670704</v>
      </c>
      <c r="J7" s="59">
        <v>4168768</v>
      </c>
      <c r="K7" s="59">
        <v>715480</v>
      </c>
      <c r="L7" s="60">
        <v>954665</v>
      </c>
      <c r="M7" s="60">
        <v>1163377</v>
      </c>
      <c r="N7" s="59">
        <v>2833522</v>
      </c>
      <c r="O7" s="59">
        <v>2873965</v>
      </c>
      <c r="P7" s="60">
        <v>503735</v>
      </c>
      <c r="Q7" s="60">
        <v>1507565</v>
      </c>
      <c r="R7" s="59">
        <v>4885265</v>
      </c>
      <c r="S7" s="59"/>
      <c r="T7" s="60"/>
      <c r="U7" s="60"/>
      <c r="V7" s="59"/>
      <c r="W7" s="59">
        <v>11887555</v>
      </c>
      <c r="X7" s="60"/>
      <c r="Y7" s="59">
        <v>11887555</v>
      </c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14379423</v>
      </c>
      <c r="D8" s="340">
        <f t="shared" si="2"/>
        <v>0</v>
      </c>
      <c r="E8" s="60">
        <f t="shared" si="2"/>
        <v>8800000</v>
      </c>
      <c r="F8" s="59">
        <f t="shared" si="2"/>
        <v>20500000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2335859</v>
      </c>
      <c r="N8" s="59">
        <f t="shared" si="2"/>
        <v>2335859</v>
      </c>
      <c r="O8" s="59">
        <f t="shared" si="2"/>
        <v>0</v>
      </c>
      <c r="P8" s="60">
        <f t="shared" si="2"/>
        <v>1494267</v>
      </c>
      <c r="Q8" s="60">
        <f t="shared" si="2"/>
        <v>2261500</v>
      </c>
      <c r="R8" s="59">
        <f t="shared" si="2"/>
        <v>3755767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6091626</v>
      </c>
      <c r="X8" s="60">
        <f t="shared" si="2"/>
        <v>15375000</v>
      </c>
      <c r="Y8" s="59">
        <f t="shared" si="2"/>
        <v>-9283374</v>
      </c>
      <c r="Z8" s="61">
        <f>+IF(X8&lt;&gt;0,+(Y8/X8)*100,0)</f>
        <v>-60.37966829268293</v>
      </c>
      <c r="AA8" s="62">
        <f>SUM(AA9:AA10)</f>
        <v>20500000</v>
      </c>
    </row>
    <row r="9" spans="1:27" ht="12.75">
      <c r="A9" s="291" t="s">
        <v>230</v>
      </c>
      <c r="B9" s="142"/>
      <c r="C9" s="60">
        <v>14379423</v>
      </c>
      <c r="D9" s="340"/>
      <c r="E9" s="60">
        <v>8800000</v>
      </c>
      <c r="F9" s="59">
        <v>20500000</v>
      </c>
      <c r="G9" s="59"/>
      <c r="H9" s="60"/>
      <c r="I9" s="60"/>
      <c r="J9" s="59"/>
      <c r="K9" s="59"/>
      <c r="L9" s="60"/>
      <c r="M9" s="60">
        <v>2335859</v>
      </c>
      <c r="N9" s="59">
        <v>2335859</v>
      </c>
      <c r="O9" s="59"/>
      <c r="P9" s="60">
        <v>1494267</v>
      </c>
      <c r="Q9" s="60">
        <v>2261500</v>
      </c>
      <c r="R9" s="59">
        <v>3755767</v>
      </c>
      <c r="S9" s="59"/>
      <c r="T9" s="60"/>
      <c r="U9" s="60"/>
      <c r="V9" s="59"/>
      <c r="W9" s="59">
        <v>6091626</v>
      </c>
      <c r="X9" s="60">
        <v>15375000</v>
      </c>
      <c r="Y9" s="59">
        <v>-9283374</v>
      </c>
      <c r="Z9" s="61">
        <v>-60.38</v>
      </c>
      <c r="AA9" s="62">
        <v>20500000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1900000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350000</v>
      </c>
      <c r="P11" s="362">
        <f t="shared" si="3"/>
        <v>0</v>
      </c>
      <c r="Q11" s="362">
        <f t="shared" si="3"/>
        <v>0</v>
      </c>
      <c r="R11" s="364">
        <f t="shared" si="3"/>
        <v>350000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350000</v>
      </c>
      <c r="X11" s="362">
        <f t="shared" si="3"/>
        <v>1425000</v>
      </c>
      <c r="Y11" s="364">
        <f t="shared" si="3"/>
        <v>-1075000</v>
      </c>
      <c r="Z11" s="365">
        <f>+IF(X11&lt;&gt;0,+(Y11/X11)*100,0)</f>
        <v>-75.43859649122807</v>
      </c>
      <c r="AA11" s="366">
        <f t="shared" si="3"/>
        <v>1900000</v>
      </c>
    </row>
    <row r="12" spans="1:27" ht="12.75">
      <c r="A12" s="291" t="s">
        <v>232</v>
      </c>
      <c r="B12" s="136"/>
      <c r="C12" s="60"/>
      <c r="D12" s="340"/>
      <c r="E12" s="60"/>
      <c r="F12" s="59">
        <v>1900000</v>
      </c>
      <c r="G12" s="59"/>
      <c r="H12" s="60"/>
      <c r="I12" s="60"/>
      <c r="J12" s="59"/>
      <c r="K12" s="59"/>
      <c r="L12" s="60"/>
      <c r="M12" s="60"/>
      <c r="N12" s="59"/>
      <c r="O12" s="59">
        <v>350000</v>
      </c>
      <c r="P12" s="60"/>
      <c r="Q12" s="60"/>
      <c r="R12" s="59">
        <v>350000</v>
      </c>
      <c r="S12" s="59"/>
      <c r="T12" s="60"/>
      <c r="U12" s="60"/>
      <c r="V12" s="59"/>
      <c r="W12" s="59">
        <v>350000</v>
      </c>
      <c r="X12" s="60">
        <v>1425000</v>
      </c>
      <c r="Y12" s="59">
        <v>-1075000</v>
      </c>
      <c r="Z12" s="61">
        <v>-75.44</v>
      </c>
      <c r="AA12" s="62">
        <v>1900000</v>
      </c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600000</v>
      </c>
      <c r="G15" s="59">
        <f t="shared" si="5"/>
        <v>0</v>
      </c>
      <c r="H15" s="60">
        <f t="shared" si="5"/>
        <v>1198317</v>
      </c>
      <c r="I15" s="60">
        <f t="shared" si="5"/>
        <v>0</v>
      </c>
      <c r="J15" s="59">
        <f t="shared" si="5"/>
        <v>1198317</v>
      </c>
      <c r="K15" s="59">
        <f t="shared" si="5"/>
        <v>0</v>
      </c>
      <c r="L15" s="60">
        <f t="shared" si="5"/>
        <v>991228</v>
      </c>
      <c r="M15" s="60">
        <f t="shared" si="5"/>
        <v>1293601</v>
      </c>
      <c r="N15" s="59">
        <f t="shared" si="5"/>
        <v>2284829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3483146</v>
      </c>
      <c r="X15" s="60">
        <f t="shared" si="5"/>
        <v>450000</v>
      </c>
      <c r="Y15" s="59">
        <f t="shared" si="5"/>
        <v>3033146</v>
      </c>
      <c r="Z15" s="61">
        <f>+IF(X15&lt;&gt;0,+(Y15/X15)*100,0)</f>
        <v>674.0324444444444</v>
      </c>
      <c r="AA15" s="62">
        <f>SUM(AA16:AA20)</f>
        <v>600000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>
        <v>300000</v>
      </c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>
        <v>225000</v>
      </c>
      <c r="Y17" s="59">
        <v>-225000</v>
      </c>
      <c r="Z17" s="61">
        <v>-100</v>
      </c>
      <c r="AA17" s="62">
        <v>300000</v>
      </c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>
        <v>300000</v>
      </c>
      <c r="G20" s="59"/>
      <c r="H20" s="60">
        <v>1198317</v>
      </c>
      <c r="I20" s="60"/>
      <c r="J20" s="59">
        <v>1198317</v>
      </c>
      <c r="K20" s="59"/>
      <c r="L20" s="60">
        <v>991228</v>
      </c>
      <c r="M20" s="60">
        <v>1293601</v>
      </c>
      <c r="N20" s="59">
        <v>2284829</v>
      </c>
      <c r="O20" s="59"/>
      <c r="P20" s="60"/>
      <c r="Q20" s="60"/>
      <c r="R20" s="59"/>
      <c r="S20" s="59"/>
      <c r="T20" s="60"/>
      <c r="U20" s="60"/>
      <c r="V20" s="59"/>
      <c r="W20" s="59">
        <v>3483146</v>
      </c>
      <c r="X20" s="60">
        <v>225000</v>
      </c>
      <c r="Y20" s="59">
        <v>3258146</v>
      </c>
      <c r="Z20" s="61">
        <v>1448.06</v>
      </c>
      <c r="AA20" s="62">
        <v>300000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7502274</v>
      </c>
      <c r="D22" s="344">
        <f t="shared" si="6"/>
        <v>0</v>
      </c>
      <c r="E22" s="343">
        <f t="shared" si="6"/>
        <v>3219976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3328145</v>
      </c>
      <c r="P22" s="343">
        <f t="shared" si="6"/>
        <v>0</v>
      </c>
      <c r="Q22" s="343">
        <f t="shared" si="6"/>
        <v>0</v>
      </c>
      <c r="R22" s="345">
        <f t="shared" si="6"/>
        <v>3328145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3328145</v>
      </c>
      <c r="X22" s="343">
        <f t="shared" si="6"/>
        <v>0</v>
      </c>
      <c r="Y22" s="345">
        <f t="shared" si="6"/>
        <v>3328145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>
        <v>7502274</v>
      </c>
      <c r="D25" s="340"/>
      <c r="E25" s="60">
        <v>3219976</v>
      </c>
      <c r="F25" s="59"/>
      <c r="G25" s="59"/>
      <c r="H25" s="60"/>
      <c r="I25" s="60"/>
      <c r="J25" s="59"/>
      <c r="K25" s="59"/>
      <c r="L25" s="60"/>
      <c r="M25" s="60"/>
      <c r="N25" s="59"/>
      <c r="O25" s="59">
        <v>3328145</v>
      </c>
      <c r="P25" s="60"/>
      <c r="Q25" s="60"/>
      <c r="R25" s="59">
        <v>3328145</v>
      </c>
      <c r="S25" s="59"/>
      <c r="T25" s="60"/>
      <c r="U25" s="60"/>
      <c r="V25" s="59"/>
      <c r="W25" s="59">
        <v>3328145</v>
      </c>
      <c r="X25" s="60"/>
      <c r="Y25" s="59">
        <v>3328145</v>
      </c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4022784</v>
      </c>
      <c r="D40" s="344">
        <f t="shared" si="9"/>
        <v>0</v>
      </c>
      <c r="E40" s="343">
        <f t="shared" si="9"/>
        <v>3322600</v>
      </c>
      <c r="F40" s="345">
        <f t="shared" si="9"/>
        <v>29579600</v>
      </c>
      <c r="G40" s="345">
        <f t="shared" si="9"/>
        <v>90595</v>
      </c>
      <c r="H40" s="343">
        <f t="shared" si="9"/>
        <v>1219921</v>
      </c>
      <c r="I40" s="343">
        <f t="shared" si="9"/>
        <v>1348013</v>
      </c>
      <c r="J40" s="345">
        <f t="shared" si="9"/>
        <v>2658529</v>
      </c>
      <c r="K40" s="345">
        <f t="shared" si="9"/>
        <v>11282</v>
      </c>
      <c r="L40" s="343">
        <f t="shared" si="9"/>
        <v>43641</v>
      </c>
      <c r="M40" s="343">
        <f t="shared" si="9"/>
        <v>268841</v>
      </c>
      <c r="N40" s="345">
        <f t="shared" si="9"/>
        <v>323764</v>
      </c>
      <c r="O40" s="345">
        <f t="shared" si="9"/>
        <v>544032</v>
      </c>
      <c r="P40" s="343">
        <f t="shared" si="9"/>
        <v>130031</v>
      </c>
      <c r="Q40" s="343">
        <f t="shared" si="9"/>
        <v>-404204</v>
      </c>
      <c r="R40" s="345">
        <f t="shared" si="9"/>
        <v>269859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3252152</v>
      </c>
      <c r="X40" s="343">
        <f t="shared" si="9"/>
        <v>22184700</v>
      </c>
      <c r="Y40" s="345">
        <f t="shared" si="9"/>
        <v>-18932548</v>
      </c>
      <c r="Z40" s="336">
        <f>+IF(X40&lt;&gt;0,+(Y40/X40)*100,0)</f>
        <v>-85.3405635415399</v>
      </c>
      <c r="AA40" s="350">
        <f>SUM(AA41:AA49)</f>
        <v>29579600</v>
      </c>
    </row>
    <row r="41" spans="1:27" ht="12.75">
      <c r="A41" s="361" t="s">
        <v>248</v>
      </c>
      <c r="B41" s="142"/>
      <c r="C41" s="362"/>
      <c r="D41" s="363"/>
      <c r="E41" s="362"/>
      <c r="F41" s="364">
        <v>2100000</v>
      </c>
      <c r="G41" s="364">
        <v>90595</v>
      </c>
      <c r="H41" s="362"/>
      <c r="I41" s="362"/>
      <c r="J41" s="364">
        <v>90595</v>
      </c>
      <c r="K41" s="364"/>
      <c r="L41" s="362"/>
      <c r="M41" s="362">
        <v>254436</v>
      </c>
      <c r="N41" s="364">
        <v>254436</v>
      </c>
      <c r="O41" s="364">
        <v>170565</v>
      </c>
      <c r="P41" s="362">
        <v>104272</v>
      </c>
      <c r="Q41" s="362">
        <v>-442537</v>
      </c>
      <c r="R41" s="364">
        <v>-167700</v>
      </c>
      <c r="S41" s="364"/>
      <c r="T41" s="362"/>
      <c r="U41" s="362"/>
      <c r="V41" s="364"/>
      <c r="W41" s="364">
        <v>177331</v>
      </c>
      <c r="X41" s="362">
        <v>1575000</v>
      </c>
      <c r="Y41" s="364">
        <v>-1397669</v>
      </c>
      <c r="Z41" s="365">
        <v>-88.74</v>
      </c>
      <c r="AA41" s="366">
        <v>2100000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1000000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750000</v>
      </c>
      <c r="Y42" s="53">
        <f t="shared" si="10"/>
        <v>-750000</v>
      </c>
      <c r="Z42" s="94">
        <f>+IF(X42&lt;&gt;0,+(Y42/X42)*100,0)</f>
        <v>-100</v>
      </c>
      <c r="AA42" s="95">
        <f>+AA62</f>
        <v>1000000</v>
      </c>
    </row>
    <row r="43" spans="1:27" ht="12.75">
      <c r="A43" s="361" t="s">
        <v>250</v>
      </c>
      <c r="B43" s="136"/>
      <c r="C43" s="275">
        <v>756332</v>
      </c>
      <c r="D43" s="369"/>
      <c r="E43" s="305"/>
      <c r="F43" s="370">
        <v>220000</v>
      </c>
      <c r="G43" s="370"/>
      <c r="H43" s="305"/>
      <c r="I43" s="305"/>
      <c r="J43" s="370"/>
      <c r="K43" s="370"/>
      <c r="L43" s="305">
        <v>42465</v>
      </c>
      <c r="M43" s="305"/>
      <c r="N43" s="370">
        <v>42465</v>
      </c>
      <c r="O43" s="370"/>
      <c r="P43" s="305"/>
      <c r="Q43" s="305"/>
      <c r="R43" s="370"/>
      <c r="S43" s="370"/>
      <c r="T43" s="305"/>
      <c r="U43" s="305"/>
      <c r="V43" s="370"/>
      <c r="W43" s="370">
        <v>42465</v>
      </c>
      <c r="X43" s="305">
        <v>165000</v>
      </c>
      <c r="Y43" s="370">
        <v>-122535</v>
      </c>
      <c r="Z43" s="371">
        <v>-74.26</v>
      </c>
      <c r="AA43" s="303">
        <v>220000</v>
      </c>
    </row>
    <row r="44" spans="1:27" ht="12.75">
      <c r="A44" s="361" t="s">
        <v>251</v>
      </c>
      <c r="B44" s="136"/>
      <c r="C44" s="60">
        <v>2285809</v>
      </c>
      <c r="D44" s="368"/>
      <c r="E44" s="54"/>
      <c r="F44" s="53">
        <v>659600</v>
      </c>
      <c r="G44" s="53"/>
      <c r="H44" s="54"/>
      <c r="I44" s="54">
        <v>86030</v>
      </c>
      <c r="J44" s="53">
        <v>86030</v>
      </c>
      <c r="K44" s="53">
        <v>11282</v>
      </c>
      <c r="L44" s="54">
        <v>1176</v>
      </c>
      <c r="M44" s="54">
        <v>14405</v>
      </c>
      <c r="N44" s="53">
        <v>26863</v>
      </c>
      <c r="O44" s="53">
        <v>373467</v>
      </c>
      <c r="P44" s="54">
        <v>4359</v>
      </c>
      <c r="Q44" s="54">
        <v>38333</v>
      </c>
      <c r="R44" s="53">
        <v>416159</v>
      </c>
      <c r="S44" s="53"/>
      <c r="T44" s="54"/>
      <c r="U44" s="54"/>
      <c r="V44" s="53"/>
      <c r="W44" s="53">
        <v>529052</v>
      </c>
      <c r="X44" s="54">
        <v>494700</v>
      </c>
      <c r="Y44" s="53">
        <v>34352</v>
      </c>
      <c r="Z44" s="94">
        <v>6.94</v>
      </c>
      <c r="AA44" s="95">
        <v>659600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>
        <v>4770000</v>
      </c>
      <c r="G48" s="53"/>
      <c r="H48" s="54">
        <v>1219921</v>
      </c>
      <c r="I48" s="54">
        <v>1261983</v>
      </c>
      <c r="J48" s="53">
        <v>2481904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>
        <v>2481904</v>
      </c>
      <c r="X48" s="54">
        <v>3577500</v>
      </c>
      <c r="Y48" s="53">
        <v>-1095596</v>
      </c>
      <c r="Z48" s="94">
        <v>-30.62</v>
      </c>
      <c r="AA48" s="95">
        <v>4770000</v>
      </c>
    </row>
    <row r="49" spans="1:27" ht="12.75">
      <c r="A49" s="361" t="s">
        <v>93</v>
      </c>
      <c r="B49" s="136"/>
      <c r="C49" s="54">
        <v>980643</v>
      </c>
      <c r="D49" s="368"/>
      <c r="E49" s="54">
        <v>3322600</v>
      </c>
      <c r="F49" s="53">
        <v>20830000</v>
      </c>
      <c r="G49" s="53"/>
      <c r="H49" s="54"/>
      <c r="I49" s="54"/>
      <c r="J49" s="53"/>
      <c r="K49" s="53"/>
      <c r="L49" s="54"/>
      <c r="M49" s="54"/>
      <c r="N49" s="53"/>
      <c r="O49" s="53"/>
      <c r="P49" s="54">
        <v>21400</v>
      </c>
      <c r="Q49" s="54"/>
      <c r="R49" s="53">
        <v>21400</v>
      </c>
      <c r="S49" s="53"/>
      <c r="T49" s="54"/>
      <c r="U49" s="54"/>
      <c r="V49" s="53"/>
      <c r="W49" s="53">
        <v>21400</v>
      </c>
      <c r="X49" s="54">
        <v>15622500</v>
      </c>
      <c r="Y49" s="53">
        <v>-15601100</v>
      </c>
      <c r="Z49" s="94">
        <v>-99.86</v>
      </c>
      <c r="AA49" s="95">
        <v>20830000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6999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75000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56250</v>
      </c>
      <c r="Y57" s="345">
        <f t="shared" si="13"/>
        <v>-56250</v>
      </c>
      <c r="Z57" s="336">
        <f>+IF(X57&lt;&gt;0,+(Y57/X57)*100,0)</f>
        <v>-100</v>
      </c>
      <c r="AA57" s="350">
        <f t="shared" si="13"/>
        <v>75000</v>
      </c>
    </row>
    <row r="58" spans="1:27" ht="12.75">
      <c r="A58" s="361" t="s">
        <v>217</v>
      </c>
      <c r="B58" s="136"/>
      <c r="C58" s="60">
        <v>6999</v>
      </c>
      <c r="D58" s="340"/>
      <c r="E58" s="60"/>
      <c r="F58" s="59">
        <v>75000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56250</v>
      </c>
      <c r="Y58" s="59">
        <v>-56250</v>
      </c>
      <c r="Z58" s="61">
        <v>-100</v>
      </c>
      <c r="AA58" s="62">
        <v>75000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33627730</v>
      </c>
      <c r="D60" s="346">
        <f t="shared" si="14"/>
        <v>0</v>
      </c>
      <c r="E60" s="219">
        <f t="shared" si="14"/>
        <v>34241576</v>
      </c>
      <c r="F60" s="264">
        <f t="shared" si="14"/>
        <v>52654600</v>
      </c>
      <c r="G60" s="264">
        <f t="shared" si="14"/>
        <v>90595</v>
      </c>
      <c r="H60" s="219">
        <f t="shared" si="14"/>
        <v>3916302</v>
      </c>
      <c r="I60" s="219">
        <f t="shared" si="14"/>
        <v>4018717</v>
      </c>
      <c r="J60" s="264">
        <f t="shared" si="14"/>
        <v>8025614</v>
      </c>
      <c r="K60" s="264">
        <f t="shared" si="14"/>
        <v>726762</v>
      </c>
      <c r="L60" s="219">
        <f t="shared" si="14"/>
        <v>1989534</v>
      </c>
      <c r="M60" s="219">
        <f t="shared" si="14"/>
        <v>5061678</v>
      </c>
      <c r="N60" s="264">
        <f t="shared" si="14"/>
        <v>7777974</v>
      </c>
      <c r="O60" s="264">
        <f t="shared" si="14"/>
        <v>7096142</v>
      </c>
      <c r="P60" s="219">
        <f t="shared" si="14"/>
        <v>2128033</v>
      </c>
      <c r="Q60" s="219">
        <f t="shared" si="14"/>
        <v>3364861</v>
      </c>
      <c r="R60" s="264">
        <f t="shared" si="14"/>
        <v>12589036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28392624</v>
      </c>
      <c r="X60" s="219">
        <f t="shared" si="14"/>
        <v>39490950</v>
      </c>
      <c r="Y60" s="264">
        <f t="shared" si="14"/>
        <v>-11098326</v>
      </c>
      <c r="Z60" s="337">
        <f>+IF(X60&lt;&gt;0,+(Y60/X60)*100,0)</f>
        <v>-28.103466743646326</v>
      </c>
      <c r="AA60" s="232">
        <f>+AA57+AA54+AA51+AA40+AA37+AA34+AA22+AA5</f>
        <v>52654600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1000000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750000</v>
      </c>
      <c r="Y62" s="349">
        <f t="shared" si="15"/>
        <v>-750000</v>
      </c>
      <c r="Z62" s="338">
        <f>+IF(X62&lt;&gt;0,+(Y62/X62)*100,0)</f>
        <v>-100</v>
      </c>
      <c r="AA62" s="351">
        <f>SUM(AA63:AA66)</f>
        <v>1000000</v>
      </c>
    </row>
    <row r="63" spans="1:27" ht="12.75">
      <c r="A63" s="361" t="s">
        <v>259</v>
      </c>
      <c r="B63" s="136"/>
      <c r="C63" s="60"/>
      <c r="D63" s="340"/>
      <c r="E63" s="60"/>
      <c r="F63" s="59">
        <v>1000000</v>
      </c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>
        <v>750000</v>
      </c>
      <c r="Y63" s="59">
        <v>-750000</v>
      </c>
      <c r="Z63" s="61">
        <v>-100</v>
      </c>
      <c r="AA63" s="62">
        <v>1000000</v>
      </c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2017-05-05T09:33:28Z</dcterms:created>
  <dcterms:modified xsi:type="dcterms:W3CDTF">2017-05-05T09:33:32Z</dcterms:modified>
  <cp:category/>
  <cp:version/>
  <cp:contentType/>
  <cp:contentStatus/>
</cp:coreProperties>
</file>