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040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'C7-CFlow'!$A$1:$AA$43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<sst xmlns="http://schemas.openxmlformats.org/spreadsheetml/2006/main" count="857" uniqueCount="303">
  <si>
    <t>Kwazulu-Natal: Greater Kokstad(KZN433) - Table C1 Schedule Quarterly Budget Statement Summary for 3rd Quarter ended 31 March 2017 (Figures Finalised as at 2017/05/04)</t>
  </si>
  <si>
    <t>Description</t>
  </si>
  <si>
    <t>2015/16</t>
  </si>
  <si>
    <t>2016/17</t>
  </si>
  <si>
    <t>Budget year 2016/17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</si>
  <si>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</si>
  <si>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</si>
  <si>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</si>
  <si>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</si>
  <si>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</si>
  <si>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</si>
  <si>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</si>
  <si>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</si>
  <si>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</si>
  <si>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</si>
  <si>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</si>
  <si>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</si>
  <si>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</si>
  <si>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</si>
  <si>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</si>
  <si>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</si>
  <si>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</si>
  <si>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</si>
  <si>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</si>
  <si>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</si>
  <si>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</si>
  <si>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</si>
  <si>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</si>
  <si>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</si>
  <si>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</si>
  <si>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</si>
  <si>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</si>
  <si>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</si>
  <si>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</si>
  <si>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</si>
  <si>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</si>
  <si>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</si>
  <si>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</si>
  <si>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</si>
  <si>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</si>
  <si>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</si>
  <si>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</si>
  <si>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</si>
  <si>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</si>
  <si>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</si>
  <si>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</si>
  <si>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</si>
  <si>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</si>
  <si>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</si>
  <si>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</si>
  <si>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</si>
  <si>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</si>
  <si>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</si>
  <si>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</si>
  <si>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</si>
  <si>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</si>
  <si>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</si>
  <si>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</si>
  <si>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</si>
  <si>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</si>
  <si>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</si>
  <si>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</si>
  <si>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</si>
  <si>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</si>
  <si>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</si>
  <si>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</si>
  <si>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</si>
  <si>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</si>
  <si>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</si>
  <si>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</si>
  <si>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Kwazulu-Natal: Greater Kokstad(KZN433) - Table C2 Quarterly Budget Statement - Financial Performance (standard classification) for 3rd Quarter ended 31 March 2017 (Figures Finalised as at 2017/05/04)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</si>
  <si>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</si>
  <si>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</si>
  <si>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</si>
  <si>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</si>
  <si>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</si>
  <si>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</si>
  <si>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</si>
  <si>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</si>
  <si>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</si>
  <si>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</si>
  <si>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</si>
  <si>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</si>
  <si>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</si>
  <si>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</si>
  <si>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</si>
  <si>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</si>
  <si>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</si>
  <si>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</si>
  <si>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</si>
  <si>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</si>
  <si>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</si>
  <si>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</si>
  <si>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</si>
  <si>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</si>
  <si>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</si>
  <si>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</si>
  <si>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</si>
  <si>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</si>
  <si>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</si>
  <si>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Kwazulu-Natal: Greater Kokstad(KZN433) - Table C4 Quarterly Budget Statement - Financial Performance (revenue and expenditure) for 3rd Quarter ended 31 March 2017 (Figures Finalised as at 2017/05/04)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</si>
  <si>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</si>
  <si>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</si>
  <si>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</si>
  <si>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</si>
  <si>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</si>
  <si>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</si>
  <si>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</si>
  <si>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</si>
  <si>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</si>
  <si>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</si>
  <si>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</si>
  <si>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</si>
  <si>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</si>
  <si>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</si>
  <si>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</si>
  <si>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</si>
  <si>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</si>
  <si>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</si>
  <si>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</si>
  <si>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</si>
  <si>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</si>
  <si>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</si>
  <si>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</si>
  <si>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</si>
  <si>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</si>
  <si>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</si>
  <si>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</si>
  <si>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</si>
  <si>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Kwazulu-Natal: Greater Kokstad(KZN433) - Table C5 Quarterly Budget Statement - Capital Expenditure by Standard Classification and Funding for 3rd Quarter ended 31 March 2017 (Figures Finalised as at 2017/05/04)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</si>
  <si>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</si>
  <si>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</si>
  <si>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</si>
  <si>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</si>
  <si>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</si>
  <si>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</si>
  <si>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</si>
  <si>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</si>
  <si>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</si>
  <si>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</si>
  <si>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Kwazulu-Natal: Greater Kokstad(KZN433) - Table C6 Quarterly Budget Statement - Financial Position for 3rd Quarter ended 31 March 2017 (Figures Finalised as at 2017/05/04)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</si>
  <si>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</si>
  <si>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</si>
  <si>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</si>
  <si>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</si>
  <si>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</si>
  <si>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</si>
  <si>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</si>
  <si>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</si>
  <si>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</si>
  <si>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</si>
  <si>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</si>
  <si>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</si>
  <si>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</si>
  <si>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</si>
  <si>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</si>
  <si>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</si>
  <si>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</si>
  <si>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</si>
  <si>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</si>
  <si>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</si>
  <si>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</si>
  <si>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</si>
  <si>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</si>
  <si>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</si>
  <si>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</si>
  <si>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</si>
  <si>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</si>
  <si>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</si>
  <si>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</si>
  <si>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</si>
  <si>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</si>
  <si>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</si>
  <si>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</si>
  <si>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Kwazulu-Natal: Greater Kokstad(KZN433) - Table C7 Quarterly Budget Statement - Cash Flows for 3rd Quarter ended 31 March 2017 (Figures Finalised as at 2017/05/04)</t>
  </si>
  <si>
    <t>CASH FLOW FROM OPERATING ACTIVITIES</t>
  </si>
  <si>
    <t>Receipts</t>
  </si>
  <si>
    <t>Property rates, penalties and collection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</si>
  <si>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</si>
  <si>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</si>
  <si>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</si>
  <si>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</si>
  <si>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</si>
  <si>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</si>
  <si>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</si>
  <si>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</si>
  <si>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</si>
  <si>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</si>
  <si>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</si>
  <si>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</si>
  <si>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</si>
  <si>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</si>
  <si>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</si>
  <si>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</si>
  <si>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</si>
  <si>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</si>
  <si>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</si>
  <si>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</si>
  <si>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</si>
  <si>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</si>
  <si>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</si>
  <si>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</si>
  <si>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Kwazulu-Natal: Greater Kokstad(KZN433) - Table C9 Quarterly Budget Statement - Capital Expenditure by Asset Clas for 3rd Quarter ended 31 March 2017 (Figures Finalised as at 2017/05/04)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</si>
  <si>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</si>
  <si>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</si>
  <si>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</si>
  <si>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</si>
  <si>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</si>
  <si>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</si>
  <si>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</si>
  <si>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</si>
  <si>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</si>
  <si>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</si>
  <si>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</si>
  <si>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</si>
  <si>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</si>
  <si>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</si>
  <si>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</si>
  <si>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</si>
  <si>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</si>
  <si>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</si>
  <si>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</si>
  <si>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</si>
  <si>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</si>
  <si>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</si>
  <si>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</si>
  <si>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</si>
  <si>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Kwazulu-Natal: Greater Kokstad(KZN433) - Table SC13a Quarterly Budget Statement - Capital Expenditure on New Assets by Asset Class for 3rd Quarter ended 31 March 2017 (Figures Finalised as at 2017/05/04)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</si>
  <si>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</si>
  <si>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</si>
  <si>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</si>
  <si>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</si>
  <si>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</si>
  <si>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</si>
  <si>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</si>
  <si>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</si>
  <si>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</si>
  <si>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</si>
  <si>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</si>
  <si>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</si>
  <si>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</si>
  <si>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</si>
  <si>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</si>
  <si>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</si>
  <si>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</si>
  <si>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</si>
  <si>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</si>
  <si>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</si>
  <si>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</si>
  <si>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</si>
  <si>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</si>
  <si>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</si>
  <si>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</si>
  <si>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</si>
  <si>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</si>
  <si>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</si>
  <si>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</si>
  <si>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</si>
  <si>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</si>
  <si>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</si>
  <si>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</si>
  <si>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</si>
  <si>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</si>
  <si>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Kwazulu-Natal: Greater Kokstad(KZN433) - Table SC13B Quarterly Budget Statement - Capital Expenditure on Renewal of existing assets by Asset Class for 3rd Quarter ended 31 March 2017 (Figures Finalised as at 2017/05/04)</t>
  </si>
  <si>
    <t>Capital Expenditure on Renewal of Existing Assets by Asset Class/Sub-class</t>
  </si>
  <si>
    <t>Total Capital Expenditure on Renewal of Existing Assets</t>
  </si>
  <si>
    <t>Kwazulu-Natal: Greater Kokstad(KZN433) - Table SC13C Quarterly Budget Statement - Repairs and Maintenance Expenditure by Asset Class for 3rd Quarter ended 31 March 2017 (Figures Finalised as at 2017/05/04)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</si>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</sst>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2.7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2.75">
      <c r="A5" s="58" t="s">
        <v>31</v>
      </c>
      <c r="B5" s="19">
        <v>88824594</v>
      </c>
      <c r="C5" s="19">
        <v>0</v>
      </c>
      <c r="D5" s="59">
        <v>97001665</v>
      </c>
      <c r="E5" s="60">
        <v>96408849</v>
      </c>
      <c r="F5" s="60">
        <v>60553509</v>
      </c>
      <c r="G5" s="60">
        <v>3346730</v>
      </c>
      <c r="H5" s="60">
        <v>2481103</v>
      </c>
      <c r="I5" s="60">
        <v>66381342</v>
      </c>
      <c r="J5" s="60">
        <v>3256021</v>
      </c>
      <c r="K5" s="60">
        <v>3404554</v>
      </c>
      <c r="L5" s="60">
        <v>3629489</v>
      </c>
      <c r="M5" s="60">
        <v>10290064</v>
      </c>
      <c r="N5" s="60">
        <v>3371871</v>
      </c>
      <c r="O5" s="60">
        <v>3087809</v>
      </c>
      <c r="P5" s="60">
        <v>2956518</v>
      </c>
      <c r="Q5" s="60">
        <v>9416198</v>
      </c>
      <c r="R5" s="60">
        <v>0</v>
      </c>
      <c r="S5" s="60">
        <v>0</v>
      </c>
      <c r="T5" s="60">
        <v>0</v>
      </c>
      <c r="U5" s="60">
        <v>0</v>
      </c>
      <c r="V5" s="60">
        <v>86087604</v>
      </c>
      <c r="W5" s="60">
        <v>91037923</v>
      </c>
      <c r="X5" s="60">
        <v>-4950319</v>
      </c>
      <c r="Y5" s="61">
        <v>-5.44</v>
      </c>
      <c r="Z5" s="62">
        <v>96408849</v>
      </c>
    </row>
    <row r="6" spans="1:26" ht="12.75">
      <c r="A6" s="58" t="s">
        <v>32</v>
      </c>
      <c r="B6" s="19">
        <v>123074035</v>
      </c>
      <c r="C6" s="19">
        <v>0</v>
      </c>
      <c r="D6" s="59">
        <v>143675242</v>
      </c>
      <c r="E6" s="60">
        <v>143676059</v>
      </c>
      <c r="F6" s="60">
        <v>13100323</v>
      </c>
      <c r="G6" s="60">
        <v>13197909</v>
      </c>
      <c r="H6" s="60">
        <v>12419739</v>
      </c>
      <c r="I6" s="60">
        <v>38717971</v>
      </c>
      <c r="J6" s="60">
        <v>9740546</v>
      </c>
      <c r="K6" s="60">
        <v>9708304</v>
      </c>
      <c r="L6" s="60">
        <v>10357985</v>
      </c>
      <c r="M6" s="60">
        <v>29806835</v>
      </c>
      <c r="N6" s="60">
        <v>8741514</v>
      </c>
      <c r="O6" s="60">
        <v>9492269</v>
      </c>
      <c r="P6" s="60">
        <v>9513011</v>
      </c>
      <c r="Q6" s="60">
        <v>27746794</v>
      </c>
      <c r="R6" s="60">
        <v>0</v>
      </c>
      <c r="S6" s="60">
        <v>0</v>
      </c>
      <c r="T6" s="60">
        <v>0</v>
      </c>
      <c r="U6" s="60">
        <v>0</v>
      </c>
      <c r="V6" s="60">
        <v>96271600</v>
      </c>
      <c r="W6" s="60">
        <v>95191823</v>
      </c>
      <c r="X6" s="60">
        <v>1079777</v>
      </c>
      <c r="Y6" s="61">
        <v>1.13</v>
      </c>
      <c r="Z6" s="62">
        <v>143676059</v>
      </c>
    </row>
    <row r="7" spans="1:26" ht="12.75">
      <c r="A7" s="58" t="s">
        <v>33</v>
      </c>
      <c r="B7" s="19">
        <v>5711571</v>
      </c>
      <c r="C7" s="19">
        <v>0</v>
      </c>
      <c r="D7" s="59">
        <v>5323255</v>
      </c>
      <c r="E7" s="60">
        <v>5323255</v>
      </c>
      <c r="F7" s="60">
        <v>446323</v>
      </c>
      <c r="G7" s="60">
        <v>437649</v>
      </c>
      <c r="H7" s="60">
        <v>407350</v>
      </c>
      <c r="I7" s="60">
        <v>1291322</v>
      </c>
      <c r="J7" s="60">
        <v>786162</v>
      </c>
      <c r="K7" s="60">
        <v>1108090</v>
      </c>
      <c r="L7" s="60">
        <v>553234</v>
      </c>
      <c r="M7" s="60">
        <v>2447486</v>
      </c>
      <c r="N7" s="60">
        <v>676630</v>
      </c>
      <c r="O7" s="60">
        <v>594636</v>
      </c>
      <c r="P7" s="60">
        <v>639011</v>
      </c>
      <c r="Q7" s="60">
        <v>1910277</v>
      </c>
      <c r="R7" s="60">
        <v>0</v>
      </c>
      <c r="S7" s="60">
        <v>0</v>
      </c>
      <c r="T7" s="60">
        <v>0</v>
      </c>
      <c r="U7" s="60">
        <v>0</v>
      </c>
      <c r="V7" s="60">
        <v>5649085</v>
      </c>
      <c r="W7" s="60">
        <v>2948825</v>
      </c>
      <c r="X7" s="60">
        <v>2700260</v>
      </c>
      <c r="Y7" s="61">
        <v>91.57</v>
      </c>
      <c r="Z7" s="62">
        <v>5323255</v>
      </c>
    </row>
    <row r="8" spans="1:26" ht="12.75">
      <c r="A8" s="58" t="s">
        <v>34</v>
      </c>
      <c r="B8" s="19">
        <v>55179509</v>
      </c>
      <c r="C8" s="19">
        <v>0</v>
      </c>
      <c r="D8" s="59">
        <v>62303000</v>
      </c>
      <c r="E8" s="60">
        <v>58815500</v>
      </c>
      <c r="F8" s="60">
        <v>19263740</v>
      </c>
      <c r="G8" s="60">
        <v>359849</v>
      </c>
      <c r="H8" s="60">
        <v>499870</v>
      </c>
      <c r="I8" s="60">
        <v>20123459</v>
      </c>
      <c r="J8" s="60">
        <v>451734</v>
      </c>
      <c r="K8" s="60">
        <v>922139</v>
      </c>
      <c r="L8" s="60">
        <v>14027960</v>
      </c>
      <c r="M8" s="60">
        <v>15401833</v>
      </c>
      <c r="N8" s="60">
        <v>1314536</v>
      </c>
      <c r="O8" s="60">
        <v>1297129</v>
      </c>
      <c r="P8" s="60">
        <v>12747277</v>
      </c>
      <c r="Q8" s="60">
        <v>15358942</v>
      </c>
      <c r="R8" s="60">
        <v>0</v>
      </c>
      <c r="S8" s="60">
        <v>0</v>
      </c>
      <c r="T8" s="60">
        <v>0</v>
      </c>
      <c r="U8" s="60">
        <v>0</v>
      </c>
      <c r="V8" s="60">
        <v>50884234</v>
      </c>
      <c r="W8" s="60">
        <v>53023195</v>
      </c>
      <c r="X8" s="60">
        <v>-2138961</v>
      </c>
      <c r="Y8" s="61">
        <v>-4.03</v>
      </c>
      <c r="Z8" s="62">
        <v>58815500</v>
      </c>
    </row>
    <row r="9" spans="1:26" ht="12.75">
      <c r="A9" s="58" t="s">
        <v>35</v>
      </c>
      <c r="B9" s="19">
        <v>19945812</v>
      </c>
      <c r="C9" s="19">
        <v>0</v>
      </c>
      <c r="D9" s="59">
        <v>13929108</v>
      </c>
      <c r="E9" s="60">
        <v>15442975</v>
      </c>
      <c r="F9" s="60">
        <v>1192698</v>
      </c>
      <c r="G9" s="60">
        <v>1295908</v>
      </c>
      <c r="H9" s="60">
        <v>1610465</v>
      </c>
      <c r="I9" s="60">
        <v>4099071</v>
      </c>
      <c r="J9" s="60">
        <v>926459</v>
      </c>
      <c r="K9" s="60">
        <v>1146931</v>
      </c>
      <c r="L9" s="60">
        <v>903635</v>
      </c>
      <c r="M9" s="60">
        <v>2977025</v>
      </c>
      <c r="N9" s="60">
        <v>1003216</v>
      </c>
      <c r="O9" s="60">
        <v>874389</v>
      </c>
      <c r="P9" s="60">
        <v>806743</v>
      </c>
      <c r="Q9" s="60">
        <v>2684348</v>
      </c>
      <c r="R9" s="60">
        <v>0</v>
      </c>
      <c r="S9" s="60">
        <v>0</v>
      </c>
      <c r="T9" s="60">
        <v>0</v>
      </c>
      <c r="U9" s="60">
        <v>0</v>
      </c>
      <c r="V9" s="60">
        <v>9760444</v>
      </c>
      <c r="W9" s="60">
        <v>12755056</v>
      </c>
      <c r="X9" s="60">
        <v>-2994612</v>
      </c>
      <c r="Y9" s="61">
        <v>-23.48</v>
      </c>
      <c r="Z9" s="62">
        <v>15442975</v>
      </c>
    </row>
    <row r="10" spans="1:26" ht="22.5">
      <c r="A10" s="63" t="s">
        <v>278</v>
      </c>
      <c r="B10" s="64">
        <f>SUM(B5:B9)</f>
        <v>292735521</v>
      </c>
      <c r="C10" s="64">
        <f>SUM(C5:C9)</f>
        <v>0</v>
      </c>
      <c r="D10" s="65">
        <f aca="true" t="shared" si="0" ref="D10:Z10">SUM(D5:D9)</f>
        <v>322232270</v>
      </c>
      <c r="E10" s="66">
        <f t="shared" si="0"/>
        <v>319666638</v>
      </c>
      <c r="F10" s="66">
        <f t="shared" si="0"/>
        <v>94556593</v>
      </c>
      <c r="G10" s="66">
        <f t="shared" si="0"/>
        <v>18638045</v>
      </c>
      <c r="H10" s="66">
        <f t="shared" si="0"/>
        <v>17418527</v>
      </c>
      <c r="I10" s="66">
        <f t="shared" si="0"/>
        <v>130613165</v>
      </c>
      <c r="J10" s="66">
        <f t="shared" si="0"/>
        <v>15160922</v>
      </c>
      <c r="K10" s="66">
        <f t="shared" si="0"/>
        <v>16290018</v>
      </c>
      <c r="L10" s="66">
        <f t="shared" si="0"/>
        <v>29472303</v>
      </c>
      <c r="M10" s="66">
        <f t="shared" si="0"/>
        <v>60923243</v>
      </c>
      <c r="N10" s="66">
        <f t="shared" si="0"/>
        <v>15107767</v>
      </c>
      <c r="O10" s="66">
        <f t="shared" si="0"/>
        <v>15346232</v>
      </c>
      <c r="P10" s="66">
        <f t="shared" si="0"/>
        <v>26662560</v>
      </c>
      <c r="Q10" s="66">
        <f t="shared" si="0"/>
        <v>57116559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248652967</v>
      </c>
      <c r="W10" s="66">
        <f t="shared" si="0"/>
        <v>254956822</v>
      </c>
      <c r="X10" s="66">
        <f t="shared" si="0"/>
        <v>-6303855</v>
      </c>
      <c r="Y10" s="67">
        <f>+IF(W10&lt;&gt;0,(X10/W10)*100,0)</f>
        <v>-2.4725186604341967</v>
      </c>
      <c r="Z10" s="68">
        <f t="shared" si="0"/>
        <v>319666638</v>
      </c>
    </row>
    <row r="11" spans="1:26" ht="12.75">
      <c r="A11" s="58" t="s">
        <v>37</v>
      </c>
      <c r="B11" s="19">
        <v>90521369</v>
      </c>
      <c r="C11" s="19">
        <v>0</v>
      </c>
      <c r="D11" s="59">
        <v>114432589</v>
      </c>
      <c r="E11" s="60">
        <v>110743757</v>
      </c>
      <c r="F11" s="60">
        <v>7620889</v>
      </c>
      <c r="G11" s="60">
        <v>7286213</v>
      </c>
      <c r="H11" s="60">
        <v>7383965</v>
      </c>
      <c r="I11" s="60">
        <v>22291067</v>
      </c>
      <c r="J11" s="60">
        <v>7340615</v>
      </c>
      <c r="K11" s="60">
        <v>8055454</v>
      </c>
      <c r="L11" s="60">
        <v>9883490</v>
      </c>
      <c r="M11" s="60">
        <v>25279559</v>
      </c>
      <c r="N11" s="60">
        <v>8380220</v>
      </c>
      <c r="O11" s="60">
        <v>8026741</v>
      </c>
      <c r="P11" s="60">
        <v>7695749</v>
      </c>
      <c r="Q11" s="60">
        <v>24102710</v>
      </c>
      <c r="R11" s="60">
        <v>0</v>
      </c>
      <c r="S11" s="60">
        <v>0</v>
      </c>
      <c r="T11" s="60">
        <v>0</v>
      </c>
      <c r="U11" s="60">
        <v>0</v>
      </c>
      <c r="V11" s="60">
        <v>71673336</v>
      </c>
      <c r="W11" s="60">
        <v>64174979</v>
      </c>
      <c r="X11" s="60">
        <v>7498357</v>
      </c>
      <c r="Y11" s="61">
        <v>11.68</v>
      </c>
      <c r="Z11" s="62">
        <v>110743757</v>
      </c>
    </row>
    <row r="12" spans="1:26" ht="12.75">
      <c r="A12" s="58" t="s">
        <v>38</v>
      </c>
      <c r="B12" s="19">
        <v>5239212</v>
      </c>
      <c r="C12" s="19">
        <v>0</v>
      </c>
      <c r="D12" s="59">
        <v>6936972</v>
      </c>
      <c r="E12" s="60">
        <v>6936972</v>
      </c>
      <c r="F12" s="60">
        <v>391731</v>
      </c>
      <c r="G12" s="60">
        <v>469805</v>
      </c>
      <c r="H12" s="60">
        <v>518681</v>
      </c>
      <c r="I12" s="60">
        <v>1380217</v>
      </c>
      <c r="J12" s="60">
        <v>518681</v>
      </c>
      <c r="K12" s="60">
        <v>518681</v>
      </c>
      <c r="L12" s="60">
        <v>518681</v>
      </c>
      <c r="M12" s="60">
        <v>1556043</v>
      </c>
      <c r="N12" s="60">
        <v>502525</v>
      </c>
      <c r="O12" s="60">
        <v>496746</v>
      </c>
      <c r="P12" s="60">
        <v>610390</v>
      </c>
      <c r="Q12" s="60">
        <v>1609661</v>
      </c>
      <c r="R12" s="60">
        <v>0</v>
      </c>
      <c r="S12" s="60">
        <v>0</v>
      </c>
      <c r="T12" s="60">
        <v>0</v>
      </c>
      <c r="U12" s="60">
        <v>0</v>
      </c>
      <c r="V12" s="60">
        <v>4545921</v>
      </c>
      <c r="W12" s="60">
        <v>3979783</v>
      </c>
      <c r="X12" s="60">
        <v>566138</v>
      </c>
      <c r="Y12" s="61">
        <v>14.23</v>
      </c>
      <c r="Z12" s="62">
        <v>6936972</v>
      </c>
    </row>
    <row r="13" spans="1:26" ht="12.75">
      <c r="A13" s="58" t="s">
        <v>279</v>
      </c>
      <c r="B13" s="19">
        <v>40479893</v>
      </c>
      <c r="C13" s="19">
        <v>0</v>
      </c>
      <c r="D13" s="59">
        <v>73137861</v>
      </c>
      <c r="E13" s="60">
        <v>63137861</v>
      </c>
      <c r="F13" s="60">
        <v>2958374</v>
      </c>
      <c r="G13" s="60">
        <v>2077813</v>
      </c>
      <c r="H13" s="60">
        <v>2563388</v>
      </c>
      <c r="I13" s="60">
        <v>7599575</v>
      </c>
      <c r="J13" s="60">
        <v>2472679</v>
      </c>
      <c r="K13" s="60">
        <v>2472679</v>
      </c>
      <c r="L13" s="60">
        <v>1759818</v>
      </c>
      <c r="M13" s="60">
        <v>6705176</v>
      </c>
      <c r="N13" s="60">
        <v>7163206</v>
      </c>
      <c r="O13" s="60">
        <v>2918985</v>
      </c>
      <c r="P13" s="60">
        <v>914358</v>
      </c>
      <c r="Q13" s="60">
        <v>10996549</v>
      </c>
      <c r="R13" s="60">
        <v>0</v>
      </c>
      <c r="S13" s="60">
        <v>0</v>
      </c>
      <c r="T13" s="60">
        <v>0</v>
      </c>
      <c r="U13" s="60">
        <v>0</v>
      </c>
      <c r="V13" s="60">
        <v>25301300</v>
      </c>
      <c r="W13" s="60">
        <v>36910365</v>
      </c>
      <c r="X13" s="60">
        <v>-11609065</v>
      </c>
      <c r="Y13" s="61">
        <v>-31.45</v>
      </c>
      <c r="Z13" s="62">
        <v>63137861</v>
      </c>
    </row>
    <row r="14" spans="1:26" ht="12.75">
      <c r="A14" s="58" t="s">
        <v>40</v>
      </c>
      <c r="B14" s="19">
        <v>803936</v>
      </c>
      <c r="C14" s="19">
        <v>0</v>
      </c>
      <c r="D14" s="59">
        <v>1956385</v>
      </c>
      <c r="E14" s="60">
        <v>1412488</v>
      </c>
      <c r="F14" s="60">
        <v>32964</v>
      </c>
      <c r="G14" s="60">
        <v>229301</v>
      </c>
      <c r="H14" s="60">
        <v>91440</v>
      </c>
      <c r="I14" s="60">
        <v>353705</v>
      </c>
      <c r="J14" s="60">
        <v>115576</v>
      </c>
      <c r="K14" s="60">
        <v>24735</v>
      </c>
      <c r="L14" s="60">
        <v>112891</v>
      </c>
      <c r="M14" s="60">
        <v>253202</v>
      </c>
      <c r="N14" s="60">
        <v>116311</v>
      </c>
      <c r="O14" s="60">
        <v>127729</v>
      </c>
      <c r="P14" s="60">
        <v>19834</v>
      </c>
      <c r="Q14" s="60">
        <v>263874</v>
      </c>
      <c r="R14" s="60">
        <v>0</v>
      </c>
      <c r="S14" s="60">
        <v>0</v>
      </c>
      <c r="T14" s="60">
        <v>0</v>
      </c>
      <c r="U14" s="60">
        <v>0</v>
      </c>
      <c r="V14" s="60">
        <v>870781</v>
      </c>
      <c r="W14" s="60">
        <v>775016</v>
      </c>
      <c r="X14" s="60">
        <v>95765</v>
      </c>
      <c r="Y14" s="61">
        <v>12.36</v>
      </c>
      <c r="Z14" s="62">
        <v>1412488</v>
      </c>
    </row>
    <row r="15" spans="1:26" ht="12.75">
      <c r="A15" s="58" t="s">
        <v>41</v>
      </c>
      <c r="B15" s="19">
        <v>75885783</v>
      </c>
      <c r="C15" s="19">
        <v>0</v>
      </c>
      <c r="D15" s="59">
        <v>94536282</v>
      </c>
      <c r="E15" s="60">
        <v>94536282</v>
      </c>
      <c r="F15" s="60">
        <v>9962630</v>
      </c>
      <c r="G15" s="60">
        <v>11019429</v>
      </c>
      <c r="H15" s="60">
        <v>10110613</v>
      </c>
      <c r="I15" s="60">
        <v>31092672</v>
      </c>
      <c r="J15" s="60">
        <v>5606323</v>
      </c>
      <c r="K15" s="60">
        <v>5688807</v>
      </c>
      <c r="L15" s="60">
        <v>5314111</v>
      </c>
      <c r="M15" s="60">
        <v>16609241</v>
      </c>
      <c r="N15" s="60">
        <v>5303074</v>
      </c>
      <c r="O15" s="60">
        <v>5354290</v>
      </c>
      <c r="P15" s="60">
        <v>5008092</v>
      </c>
      <c r="Q15" s="60">
        <v>15665456</v>
      </c>
      <c r="R15" s="60">
        <v>0</v>
      </c>
      <c r="S15" s="60">
        <v>0</v>
      </c>
      <c r="T15" s="60">
        <v>0</v>
      </c>
      <c r="U15" s="60">
        <v>0</v>
      </c>
      <c r="V15" s="60">
        <v>63367369</v>
      </c>
      <c r="W15" s="60">
        <v>62709118</v>
      </c>
      <c r="X15" s="60">
        <v>658251</v>
      </c>
      <c r="Y15" s="61">
        <v>1.05</v>
      </c>
      <c r="Z15" s="62">
        <v>94536282</v>
      </c>
    </row>
    <row r="16" spans="1:26" ht="12.75">
      <c r="A16" s="69" t="s">
        <v>42</v>
      </c>
      <c r="B16" s="19">
        <v>15206402</v>
      </c>
      <c r="C16" s="19">
        <v>0</v>
      </c>
      <c r="D16" s="59">
        <v>12113070</v>
      </c>
      <c r="E16" s="60">
        <v>12113000</v>
      </c>
      <c r="F16" s="60">
        <v>2801623</v>
      </c>
      <c r="G16" s="60">
        <v>816222</v>
      </c>
      <c r="H16" s="60">
        <v>849292</v>
      </c>
      <c r="I16" s="60">
        <v>4467137</v>
      </c>
      <c r="J16" s="60">
        <v>2399189</v>
      </c>
      <c r="K16" s="60">
        <v>843461</v>
      </c>
      <c r="L16" s="60">
        <v>809779</v>
      </c>
      <c r="M16" s="60">
        <v>4052429</v>
      </c>
      <c r="N16" s="60">
        <v>809214</v>
      </c>
      <c r="O16" s="60">
        <v>1039726</v>
      </c>
      <c r="P16" s="60">
        <v>1436260</v>
      </c>
      <c r="Q16" s="60">
        <v>3285200</v>
      </c>
      <c r="R16" s="60">
        <v>0</v>
      </c>
      <c r="S16" s="60">
        <v>0</v>
      </c>
      <c r="T16" s="60">
        <v>0</v>
      </c>
      <c r="U16" s="60">
        <v>0</v>
      </c>
      <c r="V16" s="60">
        <v>11804766</v>
      </c>
      <c r="W16" s="60">
        <v>3959261</v>
      </c>
      <c r="X16" s="60">
        <v>7845505</v>
      </c>
      <c r="Y16" s="61">
        <v>198.16</v>
      </c>
      <c r="Z16" s="62">
        <v>12113000</v>
      </c>
    </row>
    <row r="17" spans="1:26" ht="12.75">
      <c r="A17" s="58" t="s">
        <v>43</v>
      </c>
      <c r="B17" s="19">
        <v>55256394</v>
      </c>
      <c r="C17" s="19">
        <v>0</v>
      </c>
      <c r="D17" s="59">
        <v>71024726</v>
      </c>
      <c r="E17" s="60">
        <v>79680273</v>
      </c>
      <c r="F17" s="60">
        <v>2710748</v>
      </c>
      <c r="G17" s="60">
        <v>4993709</v>
      </c>
      <c r="H17" s="60">
        <v>7366950</v>
      </c>
      <c r="I17" s="60">
        <v>15071407</v>
      </c>
      <c r="J17" s="60">
        <v>3662240</v>
      </c>
      <c r="K17" s="60">
        <v>5798558</v>
      </c>
      <c r="L17" s="60">
        <v>3896358</v>
      </c>
      <c r="M17" s="60">
        <v>13357156</v>
      </c>
      <c r="N17" s="60">
        <v>3907286</v>
      </c>
      <c r="O17" s="60">
        <v>12561315</v>
      </c>
      <c r="P17" s="60">
        <v>4331827</v>
      </c>
      <c r="Q17" s="60">
        <v>20800428</v>
      </c>
      <c r="R17" s="60">
        <v>0</v>
      </c>
      <c r="S17" s="60">
        <v>0</v>
      </c>
      <c r="T17" s="60">
        <v>0</v>
      </c>
      <c r="U17" s="60">
        <v>0</v>
      </c>
      <c r="V17" s="60">
        <v>49228991</v>
      </c>
      <c r="W17" s="60">
        <v>36731547</v>
      </c>
      <c r="X17" s="60">
        <v>12497444</v>
      </c>
      <c r="Y17" s="61">
        <v>34.02</v>
      </c>
      <c r="Z17" s="62">
        <v>79680273</v>
      </c>
    </row>
    <row r="18" spans="1:26" ht="12.75">
      <c r="A18" s="70" t="s">
        <v>44</v>
      </c>
      <c r="B18" s="71">
        <f>SUM(B11:B17)</f>
        <v>283392989</v>
      </c>
      <c r="C18" s="71">
        <f>SUM(C11:C17)</f>
        <v>0</v>
      </c>
      <c r="D18" s="72">
        <f aca="true" t="shared" si="1" ref="D18:Z18">SUM(D11:D17)</f>
        <v>374137885</v>
      </c>
      <c r="E18" s="73">
        <f t="shared" si="1"/>
        <v>368560633</v>
      </c>
      <c r="F18" s="73">
        <f t="shared" si="1"/>
        <v>26478959</v>
      </c>
      <c r="G18" s="73">
        <f t="shared" si="1"/>
        <v>26892492</v>
      </c>
      <c r="H18" s="73">
        <f t="shared" si="1"/>
        <v>28884329</v>
      </c>
      <c r="I18" s="73">
        <f t="shared" si="1"/>
        <v>82255780</v>
      </c>
      <c r="J18" s="73">
        <f t="shared" si="1"/>
        <v>22115303</v>
      </c>
      <c r="K18" s="73">
        <f t="shared" si="1"/>
        <v>23402375</v>
      </c>
      <c r="L18" s="73">
        <f t="shared" si="1"/>
        <v>22295128</v>
      </c>
      <c r="M18" s="73">
        <f t="shared" si="1"/>
        <v>67812806</v>
      </c>
      <c r="N18" s="73">
        <f t="shared" si="1"/>
        <v>26181836</v>
      </c>
      <c r="O18" s="73">
        <f t="shared" si="1"/>
        <v>30525532</v>
      </c>
      <c r="P18" s="73">
        <f t="shared" si="1"/>
        <v>20016510</v>
      </c>
      <c r="Q18" s="73">
        <f t="shared" si="1"/>
        <v>76723878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226792464</v>
      </c>
      <c r="W18" s="73">
        <f t="shared" si="1"/>
        <v>209240069</v>
      </c>
      <c r="X18" s="73">
        <f t="shared" si="1"/>
        <v>17552395</v>
      </c>
      <c r="Y18" s="67">
        <f>+IF(W18&lt;&gt;0,(X18/W18)*100,0)</f>
        <v>8.38863946274076</v>
      </c>
      <c r="Z18" s="74">
        <f t="shared" si="1"/>
        <v>368560633</v>
      </c>
    </row>
    <row r="19" spans="1:26" ht="12.75">
      <c r="A19" s="70" t="s">
        <v>45</v>
      </c>
      <c r="B19" s="75">
        <f>+B10-B18</f>
        <v>9342532</v>
      </c>
      <c r="C19" s="75">
        <f>+C10-C18</f>
        <v>0</v>
      </c>
      <c r="D19" s="76">
        <f aca="true" t="shared" si="2" ref="D19:Z19">+D10-D18</f>
        <v>-51905615</v>
      </c>
      <c r="E19" s="77">
        <f t="shared" si="2"/>
        <v>-48893995</v>
      </c>
      <c r="F19" s="77">
        <f t="shared" si="2"/>
        <v>68077634</v>
      </c>
      <c r="G19" s="77">
        <f t="shared" si="2"/>
        <v>-8254447</v>
      </c>
      <c r="H19" s="77">
        <f t="shared" si="2"/>
        <v>-11465802</v>
      </c>
      <c r="I19" s="77">
        <f t="shared" si="2"/>
        <v>48357385</v>
      </c>
      <c r="J19" s="77">
        <f t="shared" si="2"/>
        <v>-6954381</v>
      </c>
      <c r="K19" s="77">
        <f t="shared" si="2"/>
        <v>-7112357</v>
      </c>
      <c r="L19" s="77">
        <f t="shared" si="2"/>
        <v>7177175</v>
      </c>
      <c r="M19" s="77">
        <f t="shared" si="2"/>
        <v>-6889563</v>
      </c>
      <c r="N19" s="77">
        <f t="shared" si="2"/>
        <v>-11074069</v>
      </c>
      <c r="O19" s="77">
        <f t="shared" si="2"/>
        <v>-15179300</v>
      </c>
      <c r="P19" s="77">
        <f t="shared" si="2"/>
        <v>6646050</v>
      </c>
      <c r="Q19" s="77">
        <f t="shared" si="2"/>
        <v>-19607319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21860503</v>
      </c>
      <c r="W19" s="77">
        <f>IF(E10=E18,0,W10-W18)</f>
        <v>45716753</v>
      </c>
      <c r="X19" s="77">
        <f t="shared" si="2"/>
        <v>-23856250</v>
      </c>
      <c r="Y19" s="78">
        <f>+IF(W19&lt;&gt;0,(X19/W19)*100,0)</f>
        <v>-52.18273047519364</v>
      </c>
      <c r="Z19" s="79">
        <f t="shared" si="2"/>
        <v>-48893995</v>
      </c>
    </row>
    <row r="20" spans="1:26" ht="12.75">
      <c r="A20" s="58" t="s">
        <v>46</v>
      </c>
      <c r="B20" s="19">
        <v>24750602</v>
      </c>
      <c r="C20" s="19">
        <v>0</v>
      </c>
      <c r="D20" s="59">
        <v>31525000</v>
      </c>
      <c r="E20" s="60">
        <v>31525000</v>
      </c>
      <c r="F20" s="60">
        <v>3341665</v>
      </c>
      <c r="G20" s="60">
        <v>749859</v>
      </c>
      <c r="H20" s="60">
        <v>354798</v>
      </c>
      <c r="I20" s="60">
        <v>4446322</v>
      </c>
      <c r="J20" s="60">
        <v>0</v>
      </c>
      <c r="K20" s="60">
        <v>438268</v>
      </c>
      <c r="L20" s="60">
        <v>3428351</v>
      </c>
      <c r="M20" s="60">
        <v>3866619</v>
      </c>
      <c r="N20" s="60">
        <v>0</v>
      </c>
      <c r="O20" s="60">
        <v>1241964</v>
      </c>
      <c r="P20" s="60">
        <v>1052639</v>
      </c>
      <c r="Q20" s="60">
        <v>2294603</v>
      </c>
      <c r="R20" s="60">
        <v>0</v>
      </c>
      <c r="S20" s="60">
        <v>0</v>
      </c>
      <c r="T20" s="60">
        <v>0</v>
      </c>
      <c r="U20" s="60">
        <v>0</v>
      </c>
      <c r="V20" s="60">
        <v>10607544</v>
      </c>
      <c r="W20" s="60">
        <v>16495138</v>
      </c>
      <c r="X20" s="60">
        <v>-5887594</v>
      </c>
      <c r="Y20" s="61">
        <v>-35.69</v>
      </c>
      <c r="Z20" s="62">
        <v>31525000</v>
      </c>
    </row>
    <row r="21" spans="1:26" ht="12.75">
      <c r="A21" s="58" t="s">
        <v>280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/>
      <c r="X21" s="82">
        <v>0</v>
      </c>
      <c r="Y21" s="83">
        <v>0</v>
      </c>
      <c r="Z21" s="84">
        <v>0</v>
      </c>
    </row>
    <row r="22" spans="1:26" ht="22.5">
      <c r="A22" s="85" t="s">
        <v>281</v>
      </c>
      <c r="B22" s="86">
        <f>SUM(B19:B21)</f>
        <v>34093134</v>
      </c>
      <c r="C22" s="86">
        <f>SUM(C19:C21)</f>
        <v>0</v>
      </c>
      <c r="D22" s="87">
        <f aca="true" t="shared" si="3" ref="D22:Z22">SUM(D19:D21)</f>
        <v>-20380615</v>
      </c>
      <c r="E22" s="88">
        <f t="shared" si="3"/>
        <v>-17368995</v>
      </c>
      <c r="F22" s="88">
        <f t="shared" si="3"/>
        <v>71419299</v>
      </c>
      <c r="G22" s="88">
        <f t="shared" si="3"/>
        <v>-7504588</v>
      </c>
      <c r="H22" s="88">
        <f t="shared" si="3"/>
        <v>-11111004</v>
      </c>
      <c r="I22" s="88">
        <f t="shared" si="3"/>
        <v>52803707</v>
      </c>
      <c r="J22" s="88">
        <f t="shared" si="3"/>
        <v>-6954381</v>
      </c>
      <c r="K22" s="88">
        <f t="shared" si="3"/>
        <v>-6674089</v>
      </c>
      <c r="L22" s="88">
        <f t="shared" si="3"/>
        <v>10605526</v>
      </c>
      <c r="M22" s="88">
        <f t="shared" si="3"/>
        <v>-3022944</v>
      </c>
      <c r="N22" s="88">
        <f t="shared" si="3"/>
        <v>-11074069</v>
      </c>
      <c r="O22" s="88">
        <f t="shared" si="3"/>
        <v>-13937336</v>
      </c>
      <c r="P22" s="88">
        <f t="shared" si="3"/>
        <v>7698689</v>
      </c>
      <c r="Q22" s="88">
        <f t="shared" si="3"/>
        <v>-17312716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32468047</v>
      </c>
      <c r="W22" s="88">
        <f t="shared" si="3"/>
        <v>62211891</v>
      </c>
      <c r="X22" s="88">
        <f t="shared" si="3"/>
        <v>-29743844</v>
      </c>
      <c r="Y22" s="89">
        <f>+IF(W22&lt;&gt;0,(X22/W22)*100,0)</f>
        <v>-47.810544771898996</v>
      </c>
      <c r="Z22" s="90">
        <f t="shared" si="3"/>
        <v>-17368995</v>
      </c>
    </row>
    <row r="23" spans="1:26" ht="12.7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2.75">
      <c r="A24" s="92" t="s">
        <v>49</v>
      </c>
      <c r="B24" s="75">
        <f>SUM(B22:B23)</f>
        <v>34093134</v>
      </c>
      <c r="C24" s="75">
        <f>SUM(C22:C23)</f>
        <v>0</v>
      </c>
      <c r="D24" s="76">
        <f aca="true" t="shared" si="4" ref="D24:Z24">SUM(D22:D23)</f>
        <v>-20380615</v>
      </c>
      <c r="E24" s="77">
        <f t="shared" si="4"/>
        <v>-17368995</v>
      </c>
      <c r="F24" s="77">
        <f t="shared" si="4"/>
        <v>71419299</v>
      </c>
      <c r="G24" s="77">
        <f t="shared" si="4"/>
        <v>-7504588</v>
      </c>
      <c r="H24" s="77">
        <f t="shared" si="4"/>
        <v>-11111004</v>
      </c>
      <c r="I24" s="77">
        <f t="shared" si="4"/>
        <v>52803707</v>
      </c>
      <c r="J24" s="77">
        <f t="shared" si="4"/>
        <v>-6954381</v>
      </c>
      <c r="K24" s="77">
        <f t="shared" si="4"/>
        <v>-6674089</v>
      </c>
      <c r="L24" s="77">
        <f t="shared" si="4"/>
        <v>10605526</v>
      </c>
      <c r="M24" s="77">
        <f t="shared" si="4"/>
        <v>-3022944</v>
      </c>
      <c r="N24" s="77">
        <f t="shared" si="4"/>
        <v>-11074069</v>
      </c>
      <c r="O24" s="77">
        <f t="shared" si="4"/>
        <v>-13937336</v>
      </c>
      <c r="P24" s="77">
        <f t="shared" si="4"/>
        <v>7698689</v>
      </c>
      <c r="Q24" s="77">
        <f t="shared" si="4"/>
        <v>-17312716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32468047</v>
      </c>
      <c r="W24" s="77">
        <f t="shared" si="4"/>
        <v>62211891</v>
      </c>
      <c r="X24" s="77">
        <f t="shared" si="4"/>
        <v>-29743844</v>
      </c>
      <c r="Y24" s="78">
        <f>+IF(W24&lt;&gt;0,(X24/W24)*100,0)</f>
        <v>-47.810544771898996</v>
      </c>
      <c r="Z24" s="79">
        <f t="shared" si="4"/>
        <v>-17368995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2.75">
      <c r="A26" s="96" t="s">
        <v>282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2.75">
      <c r="A27" s="70" t="s">
        <v>50</v>
      </c>
      <c r="B27" s="22">
        <v>35196899</v>
      </c>
      <c r="C27" s="22">
        <v>0</v>
      </c>
      <c r="D27" s="99">
        <v>45225000</v>
      </c>
      <c r="E27" s="100">
        <v>65711740</v>
      </c>
      <c r="F27" s="100">
        <v>3182282</v>
      </c>
      <c r="G27" s="100">
        <v>657771</v>
      </c>
      <c r="H27" s="100">
        <v>1380458</v>
      </c>
      <c r="I27" s="100">
        <v>5220511</v>
      </c>
      <c r="J27" s="100">
        <v>118495</v>
      </c>
      <c r="K27" s="100">
        <v>1512049</v>
      </c>
      <c r="L27" s="100">
        <v>5635693</v>
      </c>
      <c r="M27" s="100">
        <v>7266237</v>
      </c>
      <c r="N27" s="100">
        <v>396240</v>
      </c>
      <c r="O27" s="100">
        <v>1626263</v>
      </c>
      <c r="P27" s="100">
        <v>1692762</v>
      </c>
      <c r="Q27" s="100">
        <v>3715265</v>
      </c>
      <c r="R27" s="100">
        <v>0</v>
      </c>
      <c r="S27" s="100">
        <v>0</v>
      </c>
      <c r="T27" s="100">
        <v>0</v>
      </c>
      <c r="U27" s="100">
        <v>0</v>
      </c>
      <c r="V27" s="100">
        <v>16202013</v>
      </c>
      <c r="W27" s="100">
        <v>49283805</v>
      </c>
      <c r="X27" s="100">
        <v>-33081792</v>
      </c>
      <c r="Y27" s="101">
        <v>-67.13</v>
      </c>
      <c r="Z27" s="102">
        <v>65711740</v>
      </c>
    </row>
    <row r="28" spans="1:26" ht="12.75">
      <c r="A28" s="103" t="s">
        <v>46</v>
      </c>
      <c r="B28" s="19">
        <v>22012832</v>
      </c>
      <c r="C28" s="19">
        <v>0</v>
      </c>
      <c r="D28" s="59">
        <v>31525000</v>
      </c>
      <c r="E28" s="60">
        <v>31526000</v>
      </c>
      <c r="F28" s="60">
        <v>2931282</v>
      </c>
      <c r="G28" s="60">
        <v>657771</v>
      </c>
      <c r="H28" s="60">
        <v>442516</v>
      </c>
      <c r="I28" s="60">
        <v>4031569</v>
      </c>
      <c r="J28" s="60">
        <v>98325</v>
      </c>
      <c r="K28" s="60">
        <v>128968</v>
      </c>
      <c r="L28" s="60">
        <v>1405278</v>
      </c>
      <c r="M28" s="60">
        <v>1632571</v>
      </c>
      <c r="N28" s="60">
        <v>396240</v>
      </c>
      <c r="O28" s="60">
        <v>1089442</v>
      </c>
      <c r="P28" s="60">
        <v>1026779</v>
      </c>
      <c r="Q28" s="60">
        <v>2512461</v>
      </c>
      <c r="R28" s="60">
        <v>0</v>
      </c>
      <c r="S28" s="60">
        <v>0</v>
      </c>
      <c r="T28" s="60">
        <v>0</v>
      </c>
      <c r="U28" s="60">
        <v>0</v>
      </c>
      <c r="V28" s="60">
        <v>8176601</v>
      </c>
      <c r="W28" s="60">
        <v>23644500</v>
      </c>
      <c r="X28" s="60">
        <v>-15467899</v>
      </c>
      <c r="Y28" s="61">
        <v>-65.42</v>
      </c>
      <c r="Z28" s="62">
        <v>31526000</v>
      </c>
    </row>
    <row r="29" spans="1:26" ht="12.75">
      <c r="A29" s="58" t="s">
        <v>283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/>
      <c r="X29" s="60">
        <v>0</v>
      </c>
      <c r="Y29" s="61">
        <v>0</v>
      </c>
      <c r="Z29" s="62">
        <v>0</v>
      </c>
    </row>
    <row r="30" spans="1:26" ht="12.7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/>
      <c r="X30" s="60">
        <v>0</v>
      </c>
      <c r="Y30" s="61">
        <v>0</v>
      </c>
      <c r="Z30" s="62">
        <v>0</v>
      </c>
    </row>
    <row r="31" spans="1:26" ht="12.75">
      <c r="A31" s="58" t="s">
        <v>53</v>
      </c>
      <c r="B31" s="19">
        <v>13184067</v>
      </c>
      <c r="C31" s="19">
        <v>0</v>
      </c>
      <c r="D31" s="59">
        <v>13700000</v>
      </c>
      <c r="E31" s="60">
        <v>34185740</v>
      </c>
      <c r="F31" s="60">
        <v>251000</v>
      </c>
      <c r="G31" s="60">
        <v>0</v>
      </c>
      <c r="H31" s="60">
        <v>937942</v>
      </c>
      <c r="I31" s="60">
        <v>1188942</v>
      </c>
      <c r="J31" s="60">
        <v>20170</v>
      </c>
      <c r="K31" s="60">
        <v>1383081</v>
      </c>
      <c r="L31" s="60">
        <v>4230415</v>
      </c>
      <c r="M31" s="60">
        <v>5633666</v>
      </c>
      <c r="N31" s="60">
        <v>0</v>
      </c>
      <c r="O31" s="60">
        <v>536821</v>
      </c>
      <c r="P31" s="60">
        <v>665983</v>
      </c>
      <c r="Q31" s="60">
        <v>1202804</v>
      </c>
      <c r="R31" s="60">
        <v>0</v>
      </c>
      <c r="S31" s="60">
        <v>0</v>
      </c>
      <c r="T31" s="60">
        <v>0</v>
      </c>
      <c r="U31" s="60">
        <v>0</v>
      </c>
      <c r="V31" s="60">
        <v>8025412</v>
      </c>
      <c r="W31" s="60">
        <v>25639305</v>
      </c>
      <c r="X31" s="60">
        <v>-17613893</v>
      </c>
      <c r="Y31" s="61">
        <v>-68.7</v>
      </c>
      <c r="Z31" s="62">
        <v>34185740</v>
      </c>
    </row>
    <row r="32" spans="1:26" ht="12.75">
      <c r="A32" s="70" t="s">
        <v>54</v>
      </c>
      <c r="B32" s="22">
        <f>SUM(B28:B31)</f>
        <v>35196899</v>
      </c>
      <c r="C32" s="22">
        <f>SUM(C28:C31)</f>
        <v>0</v>
      </c>
      <c r="D32" s="99">
        <f aca="true" t="shared" si="5" ref="D32:Z32">SUM(D28:D31)</f>
        <v>45225000</v>
      </c>
      <c r="E32" s="100">
        <f t="shared" si="5"/>
        <v>65711740</v>
      </c>
      <c r="F32" s="100">
        <f t="shared" si="5"/>
        <v>3182282</v>
      </c>
      <c r="G32" s="100">
        <f t="shared" si="5"/>
        <v>657771</v>
      </c>
      <c r="H32" s="100">
        <f t="shared" si="5"/>
        <v>1380458</v>
      </c>
      <c r="I32" s="100">
        <f t="shared" si="5"/>
        <v>5220511</v>
      </c>
      <c r="J32" s="100">
        <f t="shared" si="5"/>
        <v>118495</v>
      </c>
      <c r="K32" s="100">
        <f t="shared" si="5"/>
        <v>1512049</v>
      </c>
      <c r="L32" s="100">
        <f t="shared" si="5"/>
        <v>5635693</v>
      </c>
      <c r="M32" s="100">
        <f t="shared" si="5"/>
        <v>7266237</v>
      </c>
      <c r="N32" s="100">
        <f t="shared" si="5"/>
        <v>396240</v>
      </c>
      <c r="O32" s="100">
        <f t="shared" si="5"/>
        <v>1626263</v>
      </c>
      <c r="P32" s="100">
        <f t="shared" si="5"/>
        <v>1692762</v>
      </c>
      <c r="Q32" s="100">
        <f t="shared" si="5"/>
        <v>3715265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16202013</v>
      </c>
      <c r="W32" s="100">
        <f t="shared" si="5"/>
        <v>49283805</v>
      </c>
      <c r="X32" s="100">
        <f t="shared" si="5"/>
        <v>-33081792</v>
      </c>
      <c r="Y32" s="101">
        <f>+IF(W32&lt;&gt;0,(X32/W32)*100,0)</f>
        <v>-67.12507688884817</v>
      </c>
      <c r="Z32" s="102">
        <f t="shared" si="5"/>
        <v>65711740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2.7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2.75">
      <c r="A35" s="58" t="s">
        <v>56</v>
      </c>
      <c r="B35" s="19">
        <v>134007837</v>
      </c>
      <c r="C35" s="19">
        <v>0</v>
      </c>
      <c r="D35" s="59">
        <v>108123267</v>
      </c>
      <c r="E35" s="60">
        <v>189102327</v>
      </c>
      <c r="F35" s="60">
        <v>200325012</v>
      </c>
      <c r="G35" s="60">
        <v>188444936</v>
      </c>
      <c r="H35" s="60">
        <v>179110296</v>
      </c>
      <c r="I35" s="60">
        <v>179110296</v>
      </c>
      <c r="J35" s="60">
        <v>178796803</v>
      </c>
      <c r="K35" s="60">
        <v>178796803</v>
      </c>
      <c r="L35" s="60">
        <v>189102025</v>
      </c>
      <c r="M35" s="60">
        <v>189102025</v>
      </c>
      <c r="N35" s="60">
        <v>183749209</v>
      </c>
      <c r="O35" s="60">
        <v>176156432</v>
      </c>
      <c r="P35" s="60">
        <v>196552655</v>
      </c>
      <c r="Q35" s="60">
        <v>196552655</v>
      </c>
      <c r="R35" s="60">
        <v>0</v>
      </c>
      <c r="S35" s="60">
        <v>0</v>
      </c>
      <c r="T35" s="60">
        <v>0</v>
      </c>
      <c r="U35" s="60">
        <v>0</v>
      </c>
      <c r="V35" s="60">
        <v>196552655</v>
      </c>
      <c r="W35" s="60">
        <v>141826745</v>
      </c>
      <c r="X35" s="60">
        <v>54725910</v>
      </c>
      <c r="Y35" s="61">
        <v>38.59</v>
      </c>
      <c r="Z35" s="62">
        <v>189102327</v>
      </c>
    </row>
    <row r="36" spans="1:26" ht="12.75">
      <c r="A36" s="58" t="s">
        <v>57</v>
      </c>
      <c r="B36" s="19">
        <v>587845439</v>
      </c>
      <c r="C36" s="19">
        <v>0</v>
      </c>
      <c r="D36" s="59">
        <v>497544360</v>
      </c>
      <c r="E36" s="60">
        <v>579419762</v>
      </c>
      <c r="F36" s="60">
        <v>507156290</v>
      </c>
      <c r="G36" s="60">
        <v>502710602</v>
      </c>
      <c r="H36" s="60">
        <v>501590966</v>
      </c>
      <c r="I36" s="60">
        <v>501590966</v>
      </c>
      <c r="J36" s="60">
        <v>580114096</v>
      </c>
      <c r="K36" s="60">
        <v>580114096</v>
      </c>
      <c r="L36" s="60">
        <v>579419986</v>
      </c>
      <c r="M36" s="60">
        <v>579419986</v>
      </c>
      <c r="N36" s="60">
        <v>583313586</v>
      </c>
      <c r="O36" s="60">
        <v>582006443</v>
      </c>
      <c r="P36" s="60">
        <v>582425797</v>
      </c>
      <c r="Q36" s="60">
        <v>582425797</v>
      </c>
      <c r="R36" s="60">
        <v>0</v>
      </c>
      <c r="S36" s="60">
        <v>0</v>
      </c>
      <c r="T36" s="60">
        <v>0</v>
      </c>
      <c r="U36" s="60">
        <v>0</v>
      </c>
      <c r="V36" s="60">
        <v>582425797</v>
      </c>
      <c r="W36" s="60">
        <v>434564822</v>
      </c>
      <c r="X36" s="60">
        <v>147860975</v>
      </c>
      <c r="Y36" s="61">
        <v>34.03</v>
      </c>
      <c r="Z36" s="62">
        <v>579419762</v>
      </c>
    </row>
    <row r="37" spans="1:26" ht="12.75">
      <c r="A37" s="58" t="s">
        <v>58</v>
      </c>
      <c r="B37" s="19">
        <v>55317268</v>
      </c>
      <c r="C37" s="19">
        <v>0</v>
      </c>
      <c r="D37" s="59">
        <v>37344386</v>
      </c>
      <c r="E37" s="60">
        <v>54355313</v>
      </c>
      <c r="F37" s="60">
        <v>49821459</v>
      </c>
      <c r="G37" s="60">
        <v>43786742</v>
      </c>
      <c r="H37" s="60">
        <v>44921407</v>
      </c>
      <c r="I37" s="60">
        <v>44921407</v>
      </c>
      <c r="J37" s="60">
        <v>48872906</v>
      </c>
      <c r="K37" s="60">
        <v>48872906</v>
      </c>
      <c r="L37" s="60">
        <v>54355235</v>
      </c>
      <c r="M37" s="60">
        <v>54355235</v>
      </c>
      <c r="N37" s="60">
        <v>56847850</v>
      </c>
      <c r="O37" s="60">
        <v>59322567</v>
      </c>
      <c r="P37" s="60">
        <v>72423483</v>
      </c>
      <c r="Q37" s="60">
        <v>72423483</v>
      </c>
      <c r="R37" s="60">
        <v>0</v>
      </c>
      <c r="S37" s="60">
        <v>0</v>
      </c>
      <c r="T37" s="60">
        <v>0</v>
      </c>
      <c r="U37" s="60">
        <v>0</v>
      </c>
      <c r="V37" s="60">
        <v>72423483</v>
      </c>
      <c r="W37" s="60">
        <v>40766485</v>
      </c>
      <c r="X37" s="60">
        <v>31656998</v>
      </c>
      <c r="Y37" s="61">
        <v>77.65</v>
      </c>
      <c r="Z37" s="62">
        <v>54355313</v>
      </c>
    </row>
    <row r="38" spans="1:26" ht="12.75">
      <c r="A38" s="58" t="s">
        <v>59</v>
      </c>
      <c r="B38" s="19">
        <v>19701587</v>
      </c>
      <c r="C38" s="19">
        <v>0</v>
      </c>
      <c r="D38" s="59">
        <v>22193251</v>
      </c>
      <c r="E38" s="60">
        <v>18791529</v>
      </c>
      <c r="F38" s="60">
        <v>19543560</v>
      </c>
      <c r="G38" s="60">
        <v>19372026</v>
      </c>
      <c r="H38" s="60">
        <v>19204264</v>
      </c>
      <c r="I38" s="60">
        <v>19204264</v>
      </c>
      <c r="J38" s="60">
        <v>20499972</v>
      </c>
      <c r="K38" s="60">
        <v>20499972</v>
      </c>
      <c r="L38" s="60">
        <v>18791529</v>
      </c>
      <c r="M38" s="60">
        <v>18791529</v>
      </c>
      <c r="N38" s="60">
        <v>18713106</v>
      </c>
      <c r="O38" s="60">
        <v>18669070</v>
      </c>
      <c r="P38" s="60">
        <v>18669070</v>
      </c>
      <c r="Q38" s="60">
        <v>18669070</v>
      </c>
      <c r="R38" s="60">
        <v>0</v>
      </c>
      <c r="S38" s="60">
        <v>0</v>
      </c>
      <c r="T38" s="60">
        <v>0</v>
      </c>
      <c r="U38" s="60">
        <v>0</v>
      </c>
      <c r="V38" s="60">
        <v>18669070</v>
      </c>
      <c r="W38" s="60">
        <v>14093647</v>
      </c>
      <c r="X38" s="60">
        <v>4575423</v>
      </c>
      <c r="Y38" s="61">
        <v>32.46</v>
      </c>
      <c r="Z38" s="62">
        <v>18791529</v>
      </c>
    </row>
    <row r="39" spans="1:26" ht="12.75">
      <c r="A39" s="58" t="s">
        <v>60</v>
      </c>
      <c r="B39" s="19">
        <v>646834421</v>
      </c>
      <c r="C39" s="19">
        <v>0</v>
      </c>
      <c r="D39" s="59">
        <v>546129990</v>
      </c>
      <c r="E39" s="60">
        <v>695375247</v>
      </c>
      <c r="F39" s="60">
        <v>638116283</v>
      </c>
      <c r="G39" s="60">
        <v>627996770</v>
      </c>
      <c r="H39" s="60">
        <v>616575591</v>
      </c>
      <c r="I39" s="60">
        <v>616575591</v>
      </c>
      <c r="J39" s="60">
        <v>689538021</v>
      </c>
      <c r="K39" s="60">
        <v>689538021</v>
      </c>
      <c r="L39" s="60">
        <v>695375247</v>
      </c>
      <c r="M39" s="60">
        <v>695375247</v>
      </c>
      <c r="N39" s="60">
        <v>691501839</v>
      </c>
      <c r="O39" s="60">
        <v>680171238</v>
      </c>
      <c r="P39" s="60">
        <v>687885899</v>
      </c>
      <c r="Q39" s="60">
        <v>687885899</v>
      </c>
      <c r="R39" s="60">
        <v>0</v>
      </c>
      <c r="S39" s="60">
        <v>0</v>
      </c>
      <c r="T39" s="60">
        <v>0</v>
      </c>
      <c r="U39" s="60">
        <v>0</v>
      </c>
      <c r="V39" s="60">
        <v>687885899</v>
      </c>
      <c r="W39" s="60">
        <v>521531435</v>
      </c>
      <c r="X39" s="60">
        <v>166354464</v>
      </c>
      <c r="Y39" s="61">
        <v>31.9</v>
      </c>
      <c r="Z39" s="62">
        <v>695375247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2.7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2.75">
      <c r="A42" s="58" t="s">
        <v>62</v>
      </c>
      <c r="B42" s="19">
        <v>73690723</v>
      </c>
      <c r="C42" s="19">
        <v>0</v>
      </c>
      <c r="D42" s="59">
        <v>46608564</v>
      </c>
      <c r="E42" s="60">
        <v>44200878</v>
      </c>
      <c r="F42" s="60">
        <v>20242184</v>
      </c>
      <c r="G42" s="60">
        <v>-8952374</v>
      </c>
      <c r="H42" s="60">
        <v>40435604</v>
      </c>
      <c r="I42" s="60">
        <v>51725414</v>
      </c>
      <c r="J42" s="60">
        <v>5876671</v>
      </c>
      <c r="K42" s="60">
        <v>2261308</v>
      </c>
      <c r="L42" s="60">
        <v>13779661</v>
      </c>
      <c r="M42" s="60">
        <v>21917640</v>
      </c>
      <c r="N42" s="60">
        <v>-3974899</v>
      </c>
      <c r="O42" s="60">
        <v>1798832</v>
      </c>
      <c r="P42" s="60">
        <v>14925537</v>
      </c>
      <c r="Q42" s="60">
        <v>12749470</v>
      </c>
      <c r="R42" s="60">
        <v>0</v>
      </c>
      <c r="S42" s="60">
        <v>0</v>
      </c>
      <c r="T42" s="60">
        <v>0</v>
      </c>
      <c r="U42" s="60">
        <v>0</v>
      </c>
      <c r="V42" s="60">
        <v>86392524</v>
      </c>
      <c r="W42" s="60">
        <v>81285204</v>
      </c>
      <c r="X42" s="60">
        <v>5107320</v>
      </c>
      <c r="Y42" s="61">
        <v>6.28</v>
      </c>
      <c r="Z42" s="62">
        <v>44200878</v>
      </c>
    </row>
    <row r="43" spans="1:26" ht="12.75">
      <c r="A43" s="58" t="s">
        <v>63</v>
      </c>
      <c r="B43" s="19">
        <v>-34778367</v>
      </c>
      <c r="C43" s="19">
        <v>0</v>
      </c>
      <c r="D43" s="59">
        <v>-45225001</v>
      </c>
      <c r="E43" s="60">
        <v>-68780739</v>
      </c>
      <c r="F43" s="60">
        <v>-7512590</v>
      </c>
      <c r="G43" s="60">
        <v>-3048000</v>
      </c>
      <c r="H43" s="60">
        <v>-1388459</v>
      </c>
      <c r="I43" s="60">
        <v>-11949049</v>
      </c>
      <c r="J43" s="60">
        <v>-118000</v>
      </c>
      <c r="K43" s="60">
        <v>-919764</v>
      </c>
      <c r="L43" s="60">
        <v>-4607529</v>
      </c>
      <c r="M43" s="60">
        <v>-5645293</v>
      </c>
      <c r="N43" s="60">
        <v>-396240</v>
      </c>
      <c r="O43" s="60">
        <v>0</v>
      </c>
      <c r="P43" s="60">
        <v>-1705122</v>
      </c>
      <c r="Q43" s="60">
        <v>-2101362</v>
      </c>
      <c r="R43" s="60">
        <v>0</v>
      </c>
      <c r="S43" s="60">
        <v>0</v>
      </c>
      <c r="T43" s="60">
        <v>0</v>
      </c>
      <c r="U43" s="60">
        <v>0</v>
      </c>
      <c r="V43" s="60">
        <v>-19695704</v>
      </c>
      <c r="W43" s="60">
        <v>-28338644</v>
      </c>
      <c r="X43" s="60">
        <v>8642940</v>
      </c>
      <c r="Y43" s="61">
        <v>-30.5</v>
      </c>
      <c r="Z43" s="62">
        <v>-68780739</v>
      </c>
    </row>
    <row r="44" spans="1:26" ht="12.75">
      <c r="A44" s="58" t="s">
        <v>64</v>
      </c>
      <c r="B44" s="19">
        <v>-3260857</v>
      </c>
      <c r="C44" s="19">
        <v>0</v>
      </c>
      <c r="D44" s="59">
        <v>-1089294</v>
      </c>
      <c r="E44" s="60">
        <v>-1089294</v>
      </c>
      <c r="F44" s="60">
        <v>-177483</v>
      </c>
      <c r="G44" s="60">
        <v>-185000</v>
      </c>
      <c r="H44" s="60">
        <v>-156619</v>
      </c>
      <c r="I44" s="60">
        <v>-519102</v>
      </c>
      <c r="J44" s="60">
        <v>-27310</v>
      </c>
      <c r="K44" s="60">
        <v>-150849</v>
      </c>
      <c r="L44" s="60">
        <v>-151704</v>
      </c>
      <c r="M44" s="60">
        <v>-329863</v>
      </c>
      <c r="N44" s="60">
        <v>-153381</v>
      </c>
      <c r="O44" s="60">
        <v>0</v>
      </c>
      <c r="P44" s="60">
        <v>-156813</v>
      </c>
      <c r="Q44" s="60">
        <v>-310194</v>
      </c>
      <c r="R44" s="60">
        <v>0</v>
      </c>
      <c r="S44" s="60">
        <v>0</v>
      </c>
      <c r="T44" s="60">
        <v>0</v>
      </c>
      <c r="U44" s="60">
        <v>0</v>
      </c>
      <c r="V44" s="60">
        <v>-1159159</v>
      </c>
      <c r="W44" s="60">
        <v>-1175686</v>
      </c>
      <c r="X44" s="60">
        <v>16527</v>
      </c>
      <c r="Y44" s="61">
        <v>-1.41</v>
      </c>
      <c r="Z44" s="62">
        <v>-1089294</v>
      </c>
    </row>
    <row r="45" spans="1:26" ht="12.75">
      <c r="A45" s="70" t="s">
        <v>65</v>
      </c>
      <c r="B45" s="22">
        <v>88367347</v>
      </c>
      <c r="C45" s="22">
        <v>0</v>
      </c>
      <c r="D45" s="99">
        <v>43695759</v>
      </c>
      <c r="E45" s="100">
        <v>62698189</v>
      </c>
      <c r="F45" s="100">
        <v>100919456</v>
      </c>
      <c r="G45" s="100">
        <v>88734082</v>
      </c>
      <c r="H45" s="100">
        <v>127624608</v>
      </c>
      <c r="I45" s="100">
        <v>127624608</v>
      </c>
      <c r="J45" s="100">
        <v>133355969</v>
      </c>
      <c r="K45" s="100">
        <v>134546664</v>
      </c>
      <c r="L45" s="100">
        <v>143567092</v>
      </c>
      <c r="M45" s="100">
        <v>143567092</v>
      </c>
      <c r="N45" s="100">
        <v>139042572</v>
      </c>
      <c r="O45" s="100">
        <v>140841404</v>
      </c>
      <c r="P45" s="100">
        <v>153905006</v>
      </c>
      <c r="Q45" s="100">
        <v>153905006</v>
      </c>
      <c r="R45" s="100">
        <v>0</v>
      </c>
      <c r="S45" s="100">
        <v>0</v>
      </c>
      <c r="T45" s="100">
        <v>0</v>
      </c>
      <c r="U45" s="100">
        <v>0</v>
      </c>
      <c r="V45" s="100">
        <v>153905006</v>
      </c>
      <c r="W45" s="100">
        <v>140138218</v>
      </c>
      <c r="X45" s="100">
        <v>13766788</v>
      </c>
      <c r="Y45" s="101">
        <v>9.82</v>
      </c>
      <c r="Z45" s="102">
        <v>62698189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22.5" hidden="1">
      <c r="A47" s="115" t="s">
        <v>284</v>
      </c>
      <c r="B47" s="115" t="s">
        <v>269</v>
      </c>
      <c r="C47" s="115"/>
      <c r="D47" s="116" t="s">
        <v>270</v>
      </c>
      <c r="E47" s="117" t="s">
        <v>271</v>
      </c>
      <c r="F47" s="118"/>
      <c r="G47" s="118"/>
      <c r="H47" s="118"/>
      <c r="I47" s="119" t="s">
        <v>272</v>
      </c>
      <c r="J47" s="118"/>
      <c r="K47" s="118"/>
      <c r="L47" s="118"/>
      <c r="M47" s="119" t="s">
        <v>273</v>
      </c>
      <c r="N47" s="120"/>
      <c r="O47" s="120"/>
      <c r="P47" s="120"/>
      <c r="Q47" s="119" t="s">
        <v>274</v>
      </c>
      <c r="R47" s="120"/>
      <c r="S47" s="120"/>
      <c r="T47" s="120"/>
      <c r="U47" s="120"/>
      <c r="V47" s="119" t="s">
        <v>275</v>
      </c>
      <c r="W47" s="119" t="s">
        <v>276</v>
      </c>
      <c r="X47" s="119" t="s">
        <v>277</v>
      </c>
      <c r="Y47" s="119"/>
      <c r="Z47" s="121"/>
    </row>
    <row r="48" spans="1:26" ht="12.7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2.75" hidden="1">
      <c r="A49" s="128" t="s">
        <v>67</v>
      </c>
      <c r="B49" s="52">
        <v>10820955</v>
      </c>
      <c r="C49" s="52">
        <v>0</v>
      </c>
      <c r="D49" s="129">
        <v>1274835</v>
      </c>
      <c r="E49" s="54">
        <v>704707</v>
      </c>
      <c r="F49" s="54">
        <v>0</v>
      </c>
      <c r="G49" s="54">
        <v>0</v>
      </c>
      <c r="H49" s="54">
        <v>0</v>
      </c>
      <c r="I49" s="54">
        <v>2350278</v>
      </c>
      <c r="J49" s="54">
        <v>0</v>
      </c>
      <c r="K49" s="54">
        <v>0</v>
      </c>
      <c r="L49" s="54">
        <v>0</v>
      </c>
      <c r="M49" s="54">
        <v>-327552</v>
      </c>
      <c r="N49" s="54">
        <v>0</v>
      </c>
      <c r="O49" s="54">
        <v>0</v>
      </c>
      <c r="P49" s="54">
        <v>0</v>
      </c>
      <c r="Q49" s="54">
        <v>32534271</v>
      </c>
      <c r="R49" s="54">
        <v>0</v>
      </c>
      <c r="S49" s="54">
        <v>0</v>
      </c>
      <c r="T49" s="54">
        <v>0</v>
      </c>
      <c r="U49" s="54">
        <v>0</v>
      </c>
      <c r="V49" s="54">
        <v>0</v>
      </c>
      <c r="W49" s="54">
        <v>0</v>
      </c>
      <c r="X49" s="54">
        <v>47357494</v>
      </c>
      <c r="Y49" s="54">
        <v>0</v>
      </c>
      <c r="Z49" s="130">
        <v>0</v>
      </c>
    </row>
    <row r="50" spans="1:26" ht="12.7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2.75" hidden="1">
      <c r="A51" s="128" t="s">
        <v>69</v>
      </c>
      <c r="B51" s="52">
        <v>417629</v>
      </c>
      <c r="C51" s="52">
        <v>0</v>
      </c>
      <c r="D51" s="129">
        <v>37564</v>
      </c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455193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6" t="s">
        <v>285</v>
      </c>
      <c r="B58" s="5">
        <f>IF(B67=0,0,+(B76/B67)*100)</f>
        <v>88.05738537922792</v>
      </c>
      <c r="C58" s="5">
        <f>IF(C67=0,0,+(C76/C67)*100)</f>
        <v>0</v>
      </c>
      <c r="D58" s="6">
        <f aca="true" t="shared" si="6" ref="D58:Z58">IF(D67=0,0,+(D76/D67)*100)</f>
        <v>89.72063588840875</v>
      </c>
      <c r="E58" s="7">
        <f t="shared" si="6"/>
        <v>89.39825109088517</v>
      </c>
      <c r="F58" s="7">
        <f t="shared" si="6"/>
        <v>15.454486165118622</v>
      </c>
      <c r="G58" s="7">
        <f t="shared" si="6"/>
        <v>102.83147660005088</v>
      </c>
      <c r="H58" s="7">
        <f t="shared" si="6"/>
        <v>398.78205463106093</v>
      </c>
      <c r="I58" s="7">
        <f t="shared" si="6"/>
        <v>84.4822445153111</v>
      </c>
      <c r="J58" s="7">
        <f t="shared" si="6"/>
        <v>84.25710365608396</v>
      </c>
      <c r="K58" s="7">
        <f t="shared" si="6"/>
        <v>103.52130643322776</v>
      </c>
      <c r="L58" s="7">
        <f t="shared" si="6"/>
        <v>72.61183455450184</v>
      </c>
      <c r="M58" s="7">
        <f t="shared" si="6"/>
        <v>86.5102760647047</v>
      </c>
      <c r="N58" s="7">
        <f t="shared" si="6"/>
        <v>74.94801419205031</v>
      </c>
      <c r="O58" s="7">
        <f t="shared" si="6"/>
        <v>86.03195276667932</v>
      </c>
      <c r="P58" s="7">
        <f t="shared" si="6"/>
        <v>112.31319229749366</v>
      </c>
      <c r="Q58" s="7">
        <f t="shared" si="6"/>
        <v>91.13562202874476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86.30378390776055</v>
      </c>
      <c r="W58" s="7">
        <f t="shared" si="6"/>
        <v>90.96092220155501</v>
      </c>
      <c r="X58" s="7">
        <f t="shared" si="6"/>
        <v>0</v>
      </c>
      <c r="Y58" s="7">
        <f t="shared" si="6"/>
        <v>0</v>
      </c>
      <c r="Z58" s="8">
        <f t="shared" si="6"/>
        <v>89.39825109088517</v>
      </c>
    </row>
    <row r="59" spans="1:26" ht="12.75">
      <c r="A59" s="37" t="s">
        <v>31</v>
      </c>
      <c r="B59" s="9">
        <f aca="true" t="shared" si="7" ref="B59:Z66">IF(B68=0,0,+(B77/B68)*100)</f>
        <v>107.14351365343701</v>
      </c>
      <c r="C59" s="9">
        <f t="shared" si="7"/>
        <v>0</v>
      </c>
      <c r="D59" s="2">
        <f t="shared" si="7"/>
        <v>90.00000051545507</v>
      </c>
      <c r="E59" s="10">
        <f t="shared" si="7"/>
        <v>90.55340863990608</v>
      </c>
      <c r="F59" s="10">
        <f t="shared" si="7"/>
        <v>4.395449650985544</v>
      </c>
      <c r="G59" s="10">
        <f t="shared" si="7"/>
        <v>137.35210190245402</v>
      </c>
      <c r="H59" s="10">
        <f t="shared" si="7"/>
        <v>1829.8393093716786</v>
      </c>
      <c r="I59" s="10">
        <f t="shared" si="7"/>
        <v>79.32741251299198</v>
      </c>
      <c r="J59" s="10">
        <f t="shared" si="7"/>
        <v>128.78614726379223</v>
      </c>
      <c r="K59" s="10">
        <f t="shared" si="7"/>
        <v>135.72397441779452</v>
      </c>
      <c r="L59" s="10">
        <f t="shared" si="7"/>
        <v>87.10275744051023</v>
      </c>
      <c r="M59" s="10">
        <f t="shared" si="7"/>
        <v>116.37911095596685</v>
      </c>
      <c r="N59" s="10">
        <f t="shared" si="7"/>
        <v>105.66658688900019</v>
      </c>
      <c r="O59" s="10">
        <f t="shared" si="7"/>
        <v>112.99057033644245</v>
      </c>
      <c r="P59" s="10">
        <f t="shared" si="7"/>
        <v>157.73974655320887</v>
      </c>
      <c r="Q59" s="10">
        <f t="shared" si="7"/>
        <v>124.41834804238398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88.68822043182895</v>
      </c>
      <c r="W59" s="10">
        <f t="shared" si="7"/>
        <v>82.47654551609223</v>
      </c>
      <c r="X59" s="10">
        <f t="shared" si="7"/>
        <v>0</v>
      </c>
      <c r="Y59" s="10">
        <f t="shared" si="7"/>
        <v>0</v>
      </c>
      <c r="Z59" s="11">
        <f t="shared" si="7"/>
        <v>90.55340863990608</v>
      </c>
    </row>
    <row r="60" spans="1:26" ht="12.75">
      <c r="A60" s="38" t="s">
        <v>32</v>
      </c>
      <c r="B60" s="12">
        <f t="shared" si="7"/>
        <v>77.65327593265306</v>
      </c>
      <c r="C60" s="12">
        <f t="shared" si="7"/>
        <v>0</v>
      </c>
      <c r="D60" s="3">
        <f t="shared" si="7"/>
        <v>89.27246630285822</v>
      </c>
      <c r="E60" s="13">
        <f t="shared" si="7"/>
        <v>89.27195727160083</v>
      </c>
      <c r="F60" s="13">
        <f t="shared" si="7"/>
        <v>64.97306974797492</v>
      </c>
      <c r="G60" s="13">
        <f t="shared" si="7"/>
        <v>97.81888934072815</v>
      </c>
      <c r="H60" s="13">
        <f t="shared" si="7"/>
        <v>122.34364184303712</v>
      </c>
      <c r="I60" s="13">
        <f t="shared" si="7"/>
        <v>94.57233954744167</v>
      </c>
      <c r="J60" s="13">
        <f t="shared" si="7"/>
        <v>68.57580673609056</v>
      </c>
      <c r="K60" s="13">
        <f t="shared" si="7"/>
        <v>92.40809723304915</v>
      </c>
      <c r="L60" s="13">
        <f t="shared" si="7"/>
        <v>70.17284732503475</v>
      </c>
      <c r="M60" s="13">
        <f t="shared" si="7"/>
        <v>76.89313541675928</v>
      </c>
      <c r="N60" s="13">
        <f t="shared" si="7"/>
        <v>61.642113711652236</v>
      </c>
      <c r="O60" s="13">
        <f t="shared" si="7"/>
        <v>79.89594479465342</v>
      </c>
      <c r="P60" s="13">
        <f t="shared" si="7"/>
        <v>100.33761129888319</v>
      </c>
      <c r="Q60" s="13">
        <f t="shared" si="7"/>
        <v>81.15359201499099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85.23118032732394</v>
      </c>
      <c r="W60" s="13">
        <f t="shared" si="7"/>
        <v>99.43408899732911</v>
      </c>
      <c r="X60" s="13">
        <f t="shared" si="7"/>
        <v>0</v>
      </c>
      <c r="Y60" s="13">
        <f t="shared" si="7"/>
        <v>0</v>
      </c>
      <c r="Z60" s="14">
        <f t="shared" si="7"/>
        <v>89.27195727160083</v>
      </c>
    </row>
    <row r="61" spans="1:26" ht="12.75">
      <c r="A61" s="39" t="s">
        <v>103</v>
      </c>
      <c r="B61" s="12">
        <f t="shared" si="7"/>
        <v>98.02519746861168</v>
      </c>
      <c r="C61" s="12">
        <f t="shared" si="7"/>
        <v>0</v>
      </c>
      <c r="D61" s="3">
        <f t="shared" si="7"/>
        <v>90.00063412664144</v>
      </c>
      <c r="E61" s="13">
        <f t="shared" si="7"/>
        <v>90.00000068823462</v>
      </c>
      <c r="F61" s="13">
        <f t="shared" si="7"/>
        <v>71.5877833295953</v>
      </c>
      <c r="G61" s="13">
        <f t="shared" si="7"/>
        <v>107.6186625901966</v>
      </c>
      <c r="H61" s="13">
        <f t="shared" si="7"/>
        <v>139.56006815997404</v>
      </c>
      <c r="I61" s="13">
        <f t="shared" si="7"/>
        <v>105.61357729755274</v>
      </c>
      <c r="J61" s="13">
        <f t="shared" si="7"/>
        <v>73.96272900477979</v>
      </c>
      <c r="K61" s="13">
        <f t="shared" si="7"/>
        <v>69.37487348092148</v>
      </c>
      <c r="L61" s="13">
        <f t="shared" si="7"/>
        <v>79.03498774300604</v>
      </c>
      <c r="M61" s="13">
        <f t="shared" si="7"/>
        <v>74.25391815182896</v>
      </c>
      <c r="N61" s="13">
        <f t="shared" si="7"/>
        <v>67.13638083118373</v>
      </c>
      <c r="O61" s="13">
        <f t="shared" si="7"/>
        <v>73.71609211860326</v>
      </c>
      <c r="P61" s="13">
        <f t="shared" si="7"/>
        <v>114.8195431491826</v>
      </c>
      <c r="Q61" s="13">
        <f t="shared" si="7"/>
        <v>85.9777578037495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90.65431452993498</v>
      </c>
      <c r="W61" s="13">
        <f t="shared" si="7"/>
        <v>101.75224442478626</v>
      </c>
      <c r="X61" s="13">
        <f t="shared" si="7"/>
        <v>0</v>
      </c>
      <c r="Y61" s="13">
        <f t="shared" si="7"/>
        <v>0</v>
      </c>
      <c r="Z61" s="14">
        <f t="shared" si="7"/>
        <v>90.00000068823462</v>
      </c>
    </row>
    <row r="62" spans="1:26" ht="12.7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2.7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2.7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86.00000045888035</v>
      </c>
      <c r="E64" s="13">
        <f t="shared" si="7"/>
        <v>86.00000428288321</v>
      </c>
      <c r="F64" s="13">
        <f t="shared" si="7"/>
        <v>31.665990148431757</v>
      </c>
      <c r="G64" s="13">
        <f t="shared" si="7"/>
        <v>34.11340410546576</v>
      </c>
      <c r="H64" s="13">
        <f t="shared" si="7"/>
        <v>42.113954129314784</v>
      </c>
      <c r="I64" s="13">
        <f t="shared" si="7"/>
        <v>35.909325834425374</v>
      </c>
      <c r="J64" s="13">
        <f t="shared" si="7"/>
        <v>37.60346908378291</v>
      </c>
      <c r="K64" s="13">
        <f t="shared" si="7"/>
        <v>133.44890122876143</v>
      </c>
      <c r="L64" s="13">
        <f t="shared" si="7"/>
        <v>37.08604430148403</v>
      </c>
      <c r="M64" s="13">
        <f t="shared" si="7"/>
        <v>68.96323143398483</v>
      </c>
      <c r="N64" s="13">
        <f t="shared" si="7"/>
        <v>45.171104283414024</v>
      </c>
      <c r="O64" s="13">
        <f t="shared" si="7"/>
        <v>48.32882751344681</v>
      </c>
      <c r="P64" s="13">
        <f t="shared" si="7"/>
        <v>51.96671959376498</v>
      </c>
      <c r="Q64" s="13">
        <f t="shared" si="7"/>
        <v>48.45267429493377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51.0445575468377</v>
      </c>
      <c r="W64" s="13">
        <f t="shared" si="7"/>
        <v>82.28985664465372</v>
      </c>
      <c r="X64" s="13">
        <f t="shared" si="7"/>
        <v>0</v>
      </c>
      <c r="Y64" s="13">
        <f t="shared" si="7"/>
        <v>0</v>
      </c>
      <c r="Z64" s="14">
        <f t="shared" si="7"/>
        <v>86.00000428288321</v>
      </c>
    </row>
    <row r="65" spans="1:26" ht="12.7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90.00010108683904</v>
      </c>
      <c r="E65" s="13">
        <f t="shared" si="7"/>
        <v>89.99994556862512</v>
      </c>
      <c r="F65" s="13">
        <f t="shared" si="7"/>
        <v>78.37132382242767</v>
      </c>
      <c r="G65" s="13">
        <f t="shared" si="7"/>
        <v>430.70519900192255</v>
      </c>
      <c r="H65" s="13">
        <f t="shared" si="7"/>
        <v>74.71462661281159</v>
      </c>
      <c r="I65" s="13">
        <f t="shared" si="7"/>
        <v>193.97763139605448</v>
      </c>
      <c r="J65" s="13">
        <f t="shared" si="7"/>
        <v>336.49090578759314</v>
      </c>
      <c r="K65" s="13">
        <f t="shared" si="7"/>
        <v>1017.3391856796377</v>
      </c>
      <c r="L65" s="13">
        <f t="shared" si="7"/>
        <v>61.475452063263106</v>
      </c>
      <c r="M65" s="13">
        <f t="shared" si="7"/>
        <v>463.5209169371368</v>
      </c>
      <c r="N65" s="13">
        <f t="shared" si="7"/>
        <v>60.63015723961559</v>
      </c>
      <c r="O65" s="13">
        <f t="shared" si="7"/>
        <v>1213.4054229188182</v>
      </c>
      <c r="P65" s="13">
        <f t="shared" si="7"/>
        <v>48.162124820852284</v>
      </c>
      <c r="Q65" s="13">
        <f t="shared" si="7"/>
        <v>441.3766879045478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365.7426775271465</v>
      </c>
      <c r="W65" s="13">
        <f t="shared" si="7"/>
        <v>196.98912846155437</v>
      </c>
      <c r="X65" s="13">
        <f t="shared" si="7"/>
        <v>0</v>
      </c>
      <c r="Y65" s="13">
        <f t="shared" si="7"/>
        <v>0</v>
      </c>
      <c r="Z65" s="14">
        <f t="shared" si="7"/>
        <v>89.99994556862512</v>
      </c>
    </row>
    <row r="66" spans="1:26" ht="12.7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100.00002756457347</v>
      </c>
      <c r="E66" s="16">
        <f t="shared" si="7"/>
        <v>71.12245694145638</v>
      </c>
      <c r="F66" s="16">
        <f t="shared" si="7"/>
        <v>55.16105070472711</v>
      </c>
      <c r="G66" s="16">
        <f t="shared" si="7"/>
        <v>14.639448151693982</v>
      </c>
      <c r="H66" s="16">
        <f t="shared" si="7"/>
        <v>100</v>
      </c>
      <c r="I66" s="16">
        <f t="shared" si="7"/>
        <v>51.72776743761843</v>
      </c>
      <c r="J66" s="16">
        <f t="shared" si="7"/>
        <v>100.06562348424018</v>
      </c>
      <c r="K66" s="16">
        <f t="shared" si="7"/>
        <v>99.9997982300742</v>
      </c>
      <c r="L66" s="16">
        <f t="shared" si="7"/>
        <v>15.92327491978421</v>
      </c>
      <c r="M66" s="16">
        <f t="shared" si="7"/>
        <v>72.41650770994035</v>
      </c>
      <c r="N66" s="16">
        <f t="shared" si="7"/>
        <v>100</v>
      </c>
      <c r="O66" s="16">
        <f t="shared" si="7"/>
        <v>26.545322152314416</v>
      </c>
      <c r="P66" s="16">
        <f t="shared" si="7"/>
        <v>46.82159681741936</v>
      </c>
      <c r="Q66" s="16">
        <f t="shared" si="7"/>
        <v>61.75296973040728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61.94858027888023</v>
      </c>
      <c r="W66" s="16">
        <f t="shared" si="7"/>
        <v>79.03735516891291</v>
      </c>
      <c r="X66" s="16">
        <f t="shared" si="7"/>
        <v>0</v>
      </c>
      <c r="Y66" s="16">
        <f t="shared" si="7"/>
        <v>0</v>
      </c>
      <c r="Z66" s="17">
        <f t="shared" si="7"/>
        <v>71.12245694145638</v>
      </c>
    </row>
    <row r="67" spans="1:26" ht="12.75" hidden="1">
      <c r="A67" s="41" t="s">
        <v>286</v>
      </c>
      <c r="B67" s="24">
        <v>216609669</v>
      </c>
      <c r="C67" s="24"/>
      <c r="D67" s="25">
        <v>244304752</v>
      </c>
      <c r="E67" s="26">
        <v>245185754</v>
      </c>
      <c r="F67" s="26">
        <v>74181554</v>
      </c>
      <c r="G67" s="26">
        <v>17104503</v>
      </c>
      <c r="H67" s="26">
        <v>15293461</v>
      </c>
      <c r="I67" s="26">
        <v>106579518</v>
      </c>
      <c r="J67" s="26">
        <v>13487245</v>
      </c>
      <c r="K67" s="26">
        <v>13608472</v>
      </c>
      <c r="L67" s="26">
        <v>14469611</v>
      </c>
      <c r="M67" s="26">
        <v>41565328</v>
      </c>
      <c r="N67" s="26">
        <v>12621714</v>
      </c>
      <c r="O67" s="26">
        <v>13000314</v>
      </c>
      <c r="P67" s="26">
        <v>12780723</v>
      </c>
      <c r="Q67" s="26">
        <v>38402751</v>
      </c>
      <c r="R67" s="26"/>
      <c r="S67" s="26"/>
      <c r="T67" s="26"/>
      <c r="U67" s="26"/>
      <c r="V67" s="26">
        <v>186547597</v>
      </c>
      <c r="W67" s="26">
        <v>189096016</v>
      </c>
      <c r="X67" s="26"/>
      <c r="Y67" s="25"/>
      <c r="Z67" s="27">
        <v>245185754</v>
      </c>
    </row>
    <row r="68" spans="1:26" ht="12.75" hidden="1">
      <c r="A68" s="37" t="s">
        <v>31</v>
      </c>
      <c r="B68" s="19">
        <v>88824594</v>
      </c>
      <c r="C68" s="19"/>
      <c r="D68" s="20">
        <v>97001665</v>
      </c>
      <c r="E68" s="21">
        <v>96408849</v>
      </c>
      <c r="F68" s="21">
        <v>60553509</v>
      </c>
      <c r="G68" s="21">
        <v>3346730</v>
      </c>
      <c r="H68" s="21">
        <v>2481103</v>
      </c>
      <c r="I68" s="21">
        <v>66381342</v>
      </c>
      <c r="J68" s="21">
        <v>3256021</v>
      </c>
      <c r="K68" s="21">
        <v>3404554</v>
      </c>
      <c r="L68" s="21">
        <v>3629489</v>
      </c>
      <c r="M68" s="21">
        <v>10290064</v>
      </c>
      <c r="N68" s="21">
        <v>3371871</v>
      </c>
      <c r="O68" s="21">
        <v>3087809</v>
      </c>
      <c r="P68" s="21">
        <v>2956518</v>
      </c>
      <c r="Q68" s="21">
        <v>9416198</v>
      </c>
      <c r="R68" s="21"/>
      <c r="S68" s="21"/>
      <c r="T68" s="21"/>
      <c r="U68" s="21"/>
      <c r="V68" s="21">
        <v>86087604</v>
      </c>
      <c r="W68" s="21">
        <v>91037923</v>
      </c>
      <c r="X68" s="21"/>
      <c r="Y68" s="20"/>
      <c r="Z68" s="23">
        <v>96408849</v>
      </c>
    </row>
    <row r="69" spans="1:26" ht="12.75" hidden="1">
      <c r="A69" s="38" t="s">
        <v>32</v>
      </c>
      <c r="B69" s="19">
        <v>123074035</v>
      </c>
      <c r="C69" s="19"/>
      <c r="D69" s="20">
        <v>143675242</v>
      </c>
      <c r="E69" s="21">
        <v>143676059</v>
      </c>
      <c r="F69" s="21">
        <v>13100323</v>
      </c>
      <c r="G69" s="21">
        <v>13197909</v>
      </c>
      <c r="H69" s="21">
        <v>12419739</v>
      </c>
      <c r="I69" s="21">
        <v>38717971</v>
      </c>
      <c r="J69" s="21">
        <v>9740546</v>
      </c>
      <c r="K69" s="21">
        <v>9708304</v>
      </c>
      <c r="L69" s="21">
        <v>10357985</v>
      </c>
      <c r="M69" s="21">
        <v>29806835</v>
      </c>
      <c r="N69" s="21">
        <v>8741514</v>
      </c>
      <c r="O69" s="21">
        <v>9492269</v>
      </c>
      <c r="P69" s="21">
        <v>9513011</v>
      </c>
      <c r="Q69" s="21">
        <v>27746794</v>
      </c>
      <c r="R69" s="21"/>
      <c r="S69" s="21"/>
      <c r="T69" s="21"/>
      <c r="U69" s="21"/>
      <c r="V69" s="21">
        <v>96271600</v>
      </c>
      <c r="W69" s="21">
        <v>95191823</v>
      </c>
      <c r="X69" s="21"/>
      <c r="Y69" s="20"/>
      <c r="Z69" s="23">
        <v>143676059</v>
      </c>
    </row>
    <row r="70" spans="1:26" ht="12.75" hidden="1">
      <c r="A70" s="39" t="s">
        <v>103</v>
      </c>
      <c r="B70" s="19">
        <v>97496381</v>
      </c>
      <c r="C70" s="19"/>
      <c r="D70" s="20">
        <v>116238611</v>
      </c>
      <c r="E70" s="21">
        <v>116239428</v>
      </c>
      <c r="F70" s="21">
        <v>10812275</v>
      </c>
      <c r="G70" s="21">
        <v>10910747</v>
      </c>
      <c r="H70" s="21">
        <v>10193079</v>
      </c>
      <c r="I70" s="21">
        <v>31916101</v>
      </c>
      <c r="J70" s="21">
        <v>7482977</v>
      </c>
      <c r="K70" s="21">
        <v>7503809</v>
      </c>
      <c r="L70" s="21">
        <v>8113327</v>
      </c>
      <c r="M70" s="21">
        <v>23100113</v>
      </c>
      <c r="N70" s="21">
        <v>6484511</v>
      </c>
      <c r="O70" s="21">
        <v>7270323</v>
      </c>
      <c r="P70" s="21">
        <v>7326987</v>
      </c>
      <c r="Q70" s="21">
        <v>21081821</v>
      </c>
      <c r="R70" s="21"/>
      <c r="S70" s="21"/>
      <c r="T70" s="21"/>
      <c r="U70" s="21"/>
      <c r="V70" s="21">
        <v>76098035</v>
      </c>
      <c r="W70" s="21">
        <v>78724291</v>
      </c>
      <c r="X70" s="21"/>
      <c r="Y70" s="20"/>
      <c r="Z70" s="23">
        <v>116239428</v>
      </c>
    </row>
    <row r="71" spans="1:26" ht="12.75" hidden="1">
      <c r="A71" s="39" t="s">
        <v>104</v>
      </c>
      <c r="B71" s="19"/>
      <c r="C71" s="19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0"/>
      <c r="Z71" s="23"/>
    </row>
    <row r="72" spans="1:26" ht="12.7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0"/>
      <c r="Z72" s="23"/>
    </row>
    <row r="73" spans="1:26" ht="12.75" hidden="1">
      <c r="A73" s="39" t="s">
        <v>106</v>
      </c>
      <c r="B73" s="19">
        <v>23921441</v>
      </c>
      <c r="C73" s="19"/>
      <c r="D73" s="20">
        <v>26150608</v>
      </c>
      <c r="E73" s="21">
        <v>26150608</v>
      </c>
      <c r="F73" s="21">
        <v>2187672</v>
      </c>
      <c r="G73" s="21">
        <v>2189374</v>
      </c>
      <c r="H73" s="21">
        <v>2129857</v>
      </c>
      <c r="I73" s="21">
        <v>6506903</v>
      </c>
      <c r="J73" s="21">
        <v>2158495</v>
      </c>
      <c r="K73" s="21">
        <v>2111313</v>
      </c>
      <c r="L73" s="21">
        <v>2147603</v>
      </c>
      <c r="M73" s="21">
        <v>6417411</v>
      </c>
      <c r="N73" s="21">
        <v>2156901</v>
      </c>
      <c r="O73" s="21">
        <v>2123180</v>
      </c>
      <c r="P73" s="21">
        <v>2089037</v>
      </c>
      <c r="Q73" s="21">
        <v>6369118</v>
      </c>
      <c r="R73" s="21"/>
      <c r="S73" s="21"/>
      <c r="T73" s="21"/>
      <c r="U73" s="21"/>
      <c r="V73" s="21">
        <v>19293432</v>
      </c>
      <c r="W73" s="21">
        <v>15597186</v>
      </c>
      <c r="X73" s="21"/>
      <c r="Y73" s="20"/>
      <c r="Z73" s="23">
        <v>26150608</v>
      </c>
    </row>
    <row r="74" spans="1:26" ht="12.75" hidden="1">
      <c r="A74" s="39" t="s">
        <v>107</v>
      </c>
      <c r="B74" s="19">
        <v>1656213</v>
      </c>
      <c r="C74" s="19"/>
      <c r="D74" s="20">
        <v>1286023</v>
      </c>
      <c r="E74" s="21">
        <v>1286023</v>
      </c>
      <c r="F74" s="21">
        <v>100376</v>
      </c>
      <c r="G74" s="21">
        <v>97788</v>
      </c>
      <c r="H74" s="21">
        <v>96803</v>
      </c>
      <c r="I74" s="21">
        <v>294967</v>
      </c>
      <c r="J74" s="21">
        <v>99074</v>
      </c>
      <c r="K74" s="21">
        <v>93182</v>
      </c>
      <c r="L74" s="21">
        <v>97055</v>
      </c>
      <c r="M74" s="21">
        <v>289311</v>
      </c>
      <c r="N74" s="21">
        <v>100102</v>
      </c>
      <c r="O74" s="21">
        <v>98766</v>
      </c>
      <c r="P74" s="21">
        <v>96987</v>
      </c>
      <c r="Q74" s="21">
        <v>295855</v>
      </c>
      <c r="R74" s="21"/>
      <c r="S74" s="21"/>
      <c r="T74" s="21"/>
      <c r="U74" s="21"/>
      <c r="V74" s="21">
        <v>880133</v>
      </c>
      <c r="W74" s="21">
        <v>870346</v>
      </c>
      <c r="X74" s="21"/>
      <c r="Y74" s="20"/>
      <c r="Z74" s="23">
        <v>1286023</v>
      </c>
    </row>
    <row r="75" spans="1:26" ht="12.75" hidden="1">
      <c r="A75" s="40" t="s">
        <v>110</v>
      </c>
      <c r="B75" s="28">
        <v>4711040</v>
      </c>
      <c r="C75" s="28"/>
      <c r="D75" s="29">
        <v>3627845</v>
      </c>
      <c r="E75" s="30">
        <v>5100846</v>
      </c>
      <c r="F75" s="30">
        <v>527722</v>
      </c>
      <c r="G75" s="30">
        <v>559864</v>
      </c>
      <c r="H75" s="30">
        <v>392619</v>
      </c>
      <c r="I75" s="30">
        <v>1480205</v>
      </c>
      <c r="J75" s="30">
        <v>490678</v>
      </c>
      <c r="K75" s="30">
        <v>495614</v>
      </c>
      <c r="L75" s="30">
        <v>482137</v>
      </c>
      <c r="M75" s="30">
        <v>1468429</v>
      </c>
      <c r="N75" s="30">
        <v>508329</v>
      </c>
      <c r="O75" s="30">
        <v>420236</v>
      </c>
      <c r="P75" s="30">
        <v>311194</v>
      </c>
      <c r="Q75" s="30">
        <v>1239759</v>
      </c>
      <c r="R75" s="30"/>
      <c r="S75" s="30"/>
      <c r="T75" s="30"/>
      <c r="U75" s="30"/>
      <c r="V75" s="30">
        <v>4188393</v>
      </c>
      <c r="W75" s="30">
        <v>2866270</v>
      </c>
      <c r="X75" s="30"/>
      <c r="Y75" s="29"/>
      <c r="Z75" s="31">
        <v>5100846</v>
      </c>
    </row>
    <row r="76" spans="1:26" ht="12.75" hidden="1">
      <c r="A76" s="42" t="s">
        <v>287</v>
      </c>
      <c r="B76" s="32">
        <v>190740811</v>
      </c>
      <c r="C76" s="32"/>
      <c r="D76" s="33">
        <v>219191777</v>
      </c>
      <c r="E76" s="34">
        <v>219191776</v>
      </c>
      <c r="F76" s="34">
        <v>11464378</v>
      </c>
      <c r="G76" s="34">
        <v>17588813</v>
      </c>
      <c r="H76" s="34">
        <v>60987578</v>
      </c>
      <c r="I76" s="34">
        <v>90040769</v>
      </c>
      <c r="J76" s="34">
        <v>11363962</v>
      </c>
      <c r="K76" s="34">
        <v>14087668</v>
      </c>
      <c r="L76" s="34">
        <v>10506650</v>
      </c>
      <c r="M76" s="34">
        <v>35958280</v>
      </c>
      <c r="N76" s="34">
        <v>9459724</v>
      </c>
      <c r="O76" s="34">
        <v>11184424</v>
      </c>
      <c r="P76" s="34">
        <v>14354438</v>
      </c>
      <c r="Q76" s="34">
        <v>34998586</v>
      </c>
      <c r="R76" s="34"/>
      <c r="S76" s="34"/>
      <c r="T76" s="34"/>
      <c r="U76" s="34"/>
      <c r="V76" s="34">
        <v>160997635</v>
      </c>
      <c r="W76" s="34">
        <v>172003480</v>
      </c>
      <c r="X76" s="34"/>
      <c r="Y76" s="33"/>
      <c r="Z76" s="35">
        <v>219191776</v>
      </c>
    </row>
    <row r="77" spans="1:26" ht="12.75" hidden="1">
      <c r="A77" s="37" t="s">
        <v>31</v>
      </c>
      <c r="B77" s="19">
        <v>95169791</v>
      </c>
      <c r="C77" s="19"/>
      <c r="D77" s="20">
        <v>87301499</v>
      </c>
      <c r="E77" s="21">
        <v>87301499</v>
      </c>
      <c r="F77" s="21">
        <v>2661599</v>
      </c>
      <c r="G77" s="21">
        <v>4596804</v>
      </c>
      <c r="H77" s="21">
        <v>45400198</v>
      </c>
      <c r="I77" s="21">
        <v>52658601</v>
      </c>
      <c r="J77" s="21">
        <v>4193304</v>
      </c>
      <c r="K77" s="21">
        <v>4620796</v>
      </c>
      <c r="L77" s="21">
        <v>3161385</v>
      </c>
      <c r="M77" s="21">
        <v>11975485</v>
      </c>
      <c r="N77" s="21">
        <v>3562941</v>
      </c>
      <c r="O77" s="21">
        <v>3488933</v>
      </c>
      <c r="P77" s="21">
        <v>4663604</v>
      </c>
      <c r="Q77" s="21">
        <v>11715478</v>
      </c>
      <c r="R77" s="21"/>
      <c r="S77" s="21"/>
      <c r="T77" s="21"/>
      <c r="U77" s="21"/>
      <c r="V77" s="21">
        <v>76349564</v>
      </c>
      <c r="W77" s="21">
        <v>75084934</v>
      </c>
      <c r="X77" s="21"/>
      <c r="Y77" s="20"/>
      <c r="Z77" s="23">
        <v>87301499</v>
      </c>
    </row>
    <row r="78" spans="1:26" ht="12.75" hidden="1">
      <c r="A78" s="38" t="s">
        <v>32</v>
      </c>
      <c r="B78" s="19">
        <v>95571020</v>
      </c>
      <c r="C78" s="19"/>
      <c r="D78" s="20">
        <v>128262432</v>
      </c>
      <c r="E78" s="21">
        <v>128262430</v>
      </c>
      <c r="F78" s="21">
        <v>8511682</v>
      </c>
      <c r="G78" s="21">
        <v>12910048</v>
      </c>
      <c r="H78" s="21">
        <v>15194761</v>
      </c>
      <c r="I78" s="21">
        <v>36616491</v>
      </c>
      <c r="J78" s="21">
        <v>6679658</v>
      </c>
      <c r="K78" s="21">
        <v>8971259</v>
      </c>
      <c r="L78" s="21">
        <v>7268493</v>
      </c>
      <c r="M78" s="21">
        <v>22919410</v>
      </c>
      <c r="N78" s="21">
        <v>5388454</v>
      </c>
      <c r="O78" s="21">
        <v>7583938</v>
      </c>
      <c r="P78" s="21">
        <v>9545128</v>
      </c>
      <c r="Q78" s="21">
        <v>22517520</v>
      </c>
      <c r="R78" s="21"/>
      <c r="S78" s="21"/>
      <c r="T78" s="21"/>
      <c r="U78" s="21"/>
      <c r="V78" s="21">
        <v>82053421</v>
      </c>
      <c r="W78" s="21">
        <v>94653122</v>
      </c>
      <c r="X78" s="21"/>
      <c r="Y78" s="20"/>
      <c r="Z78" s="23">
        <v>128262430</v>
      </c>
    </row>
    <row r="79" spans="1:26" ht="12.75" hidden="1">
      <c r="A79" s="39" t="s">
        <v>103</v>
      </c>
      <c r="B79" s="19">
        <v>95571020</v>
      </c>
      <c r="C79" s="19"/>
      <c r="D79" s="20">
        <v>104615487</v>
      </c>
      <c r="E79" s="21">
        <v>104615486</v>
      </c>
      <c r="F79" s="21">
        <v>7740268</v>
      </c>
      <c r="G79" s="21">
        <v>11742000</v>
      </c>
      <c r="H79" s="21">
        <v>14225468</v>
      </c>
      <c r="I79" s="21">
        <v>33707736</v>
      </c>
      <c r="J79" s="21">
        <v>5534614</v>
      </c>
      <c r="K79" s="21">
        <v>5205758</v>
      </c>
      <c r="L79" s="21">
        <v>6412367</v>
      </c>
      <c r="M79" s="21">
        <v>17152739</v>
      </c>
      <c r="N79" s="21">
        <v>4353466</v>
      </c>
      <c r="O79" s="21">
        <v>5359398</v>
      </c>
      <c r="P79" s="21">
        <v>8412813</v>
      </c>
      <c r="Q79" s="21">
        <v>18125677</v>
      </c>
      <c r="R79" s="21"/>
      <c r="S79" s="21"/>
      <c r="T79" s="21"/>
      <c r="U79" s="21"/>
      <c r="V79" s="21">
        <v>68986152</v>
      </c>
      <c r="W79" s="21">
        <v>80103733</v>
      </c>
      <c r="X79" s="21"/>
      <c r="Y79" s="20"/>
      <c r="Z79" s="23">
        <v>104615486</v>
      </c>
    </row>
    <row r="80" spans="1:26" ht="12.75" hidden="1">
      <c r="A80" s="39" t="s">
        <v>104</v>
      </c>
      <c r="B80" s="19"/>
      <c r="C80" s="19"/>
      <c r="D80" s="20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0"/>
      <c r="Z80" s="23"/>
    </row>
    <row r="81" spans="1:26" ht="12.75" hidden="1">
      <c r="A81" s="39" t="s">
        <v>105</v>
      </c>
      <c r="B81" s="19"/>
      <c r="C81" s="19"/>
      <c r="D81" s="20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0"/>
      <c r="Z81" s="23"/>
    </row>
    <row r="82" spans="1:26" ht="12.75" hidden="1">
      <c r="A82" s="39" t="s">
        <v>106</v>
      </c>
      <c r="B82" s="19"/>
      <c r="C82" s="19"/>
      <c r="D82" s="20">
        <v>22489523</v>
      </c>
      <c r="E82" s="21">
        <v>22489524</v>
      </c>
      <c r="F82" s="21">
        <v>692748</v>
      </c>
      <c r="G82" s="21">
        <v>746870</v>
      </c>
      <c r="H82" s="21">
        <v>896967</v>
      </c>
      <c r="I82" s="21">
        <v>2336585</v>
      </c>
      <c r="J82" s="21">
        <v>811669</v>
      </c>
      <c r="K82" s="21">
        <v>2817524</v>
      </c>
      <c r="L82" s="21">
        <v>796461</v>
      </c>
      <c r="M82" s="21">
        <v>4425654</v>
      </c>
      <c r="N82" s="21">
        <v>974296</v>
      </c>
      <c r="O82" s="21">
        <v>1026108</v>
      </c>
      <c r="P82" s="21">
        <v>1085604</v>
      </c>
      <c r="Q82" s="21">
        <v>3086008</v>
      </c>
      <c r="R82" s="21"/>
      <c r="S82" s="21"/>
      <c r="T82" s="21"/>
      <c r="U82" s="21"/>
      <c r="V82" s="21">
        <v>9848247</v>
      </c>
      <c r="W82" s="21">
        <v>12834902</v>
      </c>
      <c r="X82" s="21"/>
      <c r="Y82" s="20"/>
      <c r="Z82" s="23">
        <v>22489524</v>
      </c>
    </row>
    <row r="83" spans="1:26" ht="12.75" hidden="1">
      <c r="A83" s="39" t="s">
        <v>107</v>
      </c>
      <c r="B83" s="19"/>
      <c r="C83" s="19"/>
      <c r="D83" s="20">
        <v>1157422</v>
      </c>
      <c r="E83" s="21">
        <v>1157420</v>
      </c>
      <c r="F83" s="21">
        <v>78666</v>
      </c>
      <c r="G83" s="21">
        <v>421178</v>
      </c>
      <c r="H83" s="21">
        <v>72326</v>
      </c>
      <c r="I83" s="21">
        <v>572170</v>
      </c>
      <c r="J83" s="21">
        <v>333375</v>
      </c>
      <c r="K83" s="21">
        <v>947977</v>
      </c>
      <c r="L83" s="21">
        <v>59665</v>
      </c>
      <c r="M83" s="21">
        <v>1341017</v>
      </c>
      <c r="N83" s="21">
        <v>60692</v>
      </c>
      <c r="O83" s="21">
        <v>1198432</v>
      </c>
      <c r="P83" s="21">
        <v>46711</v>
      </c>
      <c r="Q83" s="21">
        <v>1305835</v>
      </c>
      <c r="R83" s="21"/>
      <c r="S83" s="21"/>
      <c r="T83" s="21"/>
      <c r="U83" s="21"/>
      <c r="V83" s="21">
        <v>3219022</v>
      </c>
      <c r="W83" s="21">
        <v>1714487</v>
      </c>
      <c r="X83" s="21"/>
      <c r="Y83" s="20"/>
      <c r="Z83" s="23">
        <v>1157420</v>
      </c>
    </row>
    <row r="84" spans="1:26" ht="12.75" hidden="1">
      <c r="A84" s="40" t="s">
        <v>110</v>
      </c>
      <c r="B84" s="28"/>
      <c r="C84" s="28"/>
      <c r="D84" s="29">
        <v>3627846</v>
      </c>
      <c r="E84" s="30">
        <v>3627847</v>
      </c>
      <c r="F84" s="30">
        <v>291097</v>
      </c>
      <c r="G84" s="30">
        <v>81961</v>
      </c>
      <c r="H84" s="30">
        <v>392619</v>
      </c>
      <c r="I84" s="30">
        <v>765677</v>
      </c>
      <c r="J84" s="30">
        <v>491000</v>
      </c>
      <c r="K84" s="30">
        <v>495613</v>
      </c>
      <c r="L84" s="30">
        <v>76772</v>
      </c>
      <c r="M84" s="30">
        <v>1063385</v>
      </c>
      <c r="N84" s="30">
        <v>508329</v>
      </c>
      <c r="O84" s="30">
        <v>111553</v>
      </c>
      <c r="P84" s="30">
        <v>145706</v>
      </c>
      <c r="Q84" s="30">
        <v>765588</v>
      </c>
      <c r="R84" s="30"/>
      <c r="S84" s="30"/>
      <c r="T84" s="30"/>
      <c r="U84" s="30"/>
      <c r="V84" s="30">
        <v>2594650</v>
      </c>
      <c r="W84" s="30">
        <v>2265424</v>
      </c>
      <c r="X84" s="30"/>
      <c r="Y84" s="29"/>
      <c r="Z84" s="31">
        <v>3627847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266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8288888</v>
      </c>
      <c r="D5" s="357">
        <f t="shared" si="0"/>
        <v>0</v>
      </c>
      <c r="E5" s="356">
        <f t="shared" si="0"/>
        <v>9437500</v>
      </c>
      <c r="F5" s="358">
        <f t="shared" si="0"/>
        <v>12283640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9212730</v>
      </c>
      <c r="Y5" s="358">
        <f t="shared" si="0"/>
        <v>-9212730</v>
      </c>
      <c r="Z5" s="359">
        <f>+IF(X5&lt;&gt;0,+(Y5/X5)*100,0)</f>
        <v>-100</v>
      </c>
      <c r="AA5" s="360">
        <f>+AA6+AA8+AA11+AA13+AA15</f>
        <v>12283640</v>
      </c>
    </row>
    <row r="6" spans="1:27" ht="12.75">
      <c r="A6" s="361" t="s">
        <v>205</v>
      </c>
      <c r="B6" s="142"/>
      <c r="C6" s="60">
        <f>+C7</f>
        <v>8288888</v>
      </c>
      <c r="D6" s="340">
        <f aca="true" t="shared" si="1" ref="D6:AA6">+D7</f>
        <v>0</v>
      </c>
      <c r="E6" s="60">
        <f t="shared" si="1"/>
        <v>3297000</v>
      </c>
      <c r="F6" s="59">
        <f t="shared" si="1"/>
        <v>3247000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2435250</v>
      </c>
      <c r="Y6" s="59">
        <f t="shared" si="1"/>
        <v>-2435250</v>
      </c>
      <c r="Z6" s="61">
        <f>+IF(X6&lt;&gt;0,+(Y6/X6)*100,0)</f>
        <v>-100</v>
      </c>
      <c r="AA6" s="62">
        <f t="shared" si="1"/>
        <v>3247000</v>
      </c>
    </row>
    <row r="7" spans="1:27" ht="12.75">
      <c r="A7" s="291" t="s">
        <v>229</v>
      </c>
      <c r="B7" s="142"/>
      <c r="C7" s="60">
        <v>8288888</v>
      </c>
      <c r="D7" s="340"/>
      <c r="E7" s="60">
        <v>3297000</v>
      </c>
      <c r="F7" s="59">
        <v>3247000</v>
      </c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>
        <v>2435250</v>
      </c>
      <c r="Y7" s="59">
        <v>-2435250</v>
      </c>
      <c r="Z7" s="61">
        <v>-100</v>
      </c>
      <c r="AA7" s="62">
        <v>3247000</v>
      </c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6140500</v>
      </c>
      <c r="F8" s="59">
        <f t="shared" si="2"/>
        <v>5586640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4189980</v>
      </c>
      <c r="Y8" s="59">
        <f t="shared" si="2"/>
        <v>-4189980</v>
      </c>
      <c r="Z8" s="61">
        <f>+IF(X8&lt;&gt;0,+(Y8/X8)*100,0)</f>
        <v>-100</v>
      </c>
      <c r="AA8" s="62">
        <f>SUM(AA9:AA10)</f>
        <v>5586640</v>
      </c>
    </row>
    <row r="9" spans="1:27" ht="12.75">
      <c r="A9" s="291" t="s">
        <v>230</v>
      </c>
      <c r="B9" s="142"/>
      <c r="C9" s="60"/>
      <c r="D9" s="340"/>
      <c r="E9" s="60">
        <v>6140500</v>
      </c>
      <c r="F9" s="59">
        <v>5586640</v>
      </c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>
        <v>4189980</v>
      </c>
      <c r="Y9" s="59">
        <v>-4189980</v>
      </c>
      <c r="Z9" s="61">
        <v>-100</v>
      </c>
      <c r="AA9" s="62">
        <v>5586640</v>
      </c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3450000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2587500</v>
      </c>
      <c r="Y15" s="59">
        <f t="shared" si="5"/>
        <v>-2587500</v>
      </c>
      <c r="Z15" s="61">
        <f>+IF(X15&lt;&gt;0,+(Y15/X15)*100,0)</f>
        <v>-100</v>
      </c>
      <c r="AA15" s="62">
        <f>SUM(AA16:AA20)</f>
        <v>3450000</v>
      </c>
    </row>
    <row r="16" spans="1:27" ht="12.75">
      <c r="A16" s="291" t="s">
        <v>234</v>
      </c>
      <c r="B16" s="300"/>
      <c r="C16" s="60"/>
      <c r="D16" s="340"/>
      <c r="E16" s="60"/>
      <c r="F16" s="59">
        <v>3400000</v>
      </c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>
        <v>2550000</v>
      </c>
      <c r="Y16" s="59">
        <v>-2550000</v>
      </c>
      <c r="Z16" s="61">
        <v>-100</v>
      </c>
      <c r="AA16" s="62">
        <v>3400000</v>
      </c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>
        <v>50000</v>
      </c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>
        <v>37500</v>
      </c>
      <c r="Y19" s="59">
        <v>-37500</v>
      </c>
      <c r="Z19" s="61">
        <v>-100</v>
      </c>
      <c r="AA19" s="62">
        <v>50000</v>
      </c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2327500</v>
      </c>
      <c r="F22" s="345">
        <f t="shared" si="6"/>
        <v>3062500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2296875</v>
      </c>
      <c r="Y22" s="345">
        <f t="shared" si="6"/>
        <v>-2296875</v>
      </c>
      <c r="Z22" s="336">
        <f>+IF(X22&lt;&gt;0,+(Y22/X22)*100,0)</f>
        <v>-100</v>
      </c>
      <c r="AA22" s="350">
        <f>SUM(AA23:AA32)</f>
        <v>3062500</v>
      </c>
    </row>
    <row r="23" spans="1:27" ht="12.75">
      <c r="A23" s="361" t="s">
        <v>237</v>
      </c>
      <c r="B23" s="142"/>
      <c r="C23" s="60"/>
      <c r="D23" s="340"/>
      <c r="E23" s="60"/>
      <c r="F23" s="59">
        <v>1102500</v>
      </c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>
        <v>826875</v>
      </c>
      <c r="Y23" s="59">
        <v>-826875</v>
      </c>
      <c r="Z23" s="61">
        <v>-100</v>
      </c>
      <c r="AA23" s="62">
        <v>1102500</v>
      </c>
    </row>
    <row r="24" spans="1:27" ht="12.75">
      <c r="A24" s="361" t="s">
        <v>238</v>
      </c>
      <c r="B24" s="142"/>
      <c r="C24" s="60"/>
      <c r="D24" s="340"/>
      <c r="E24" s="60">
        <v>1102500</v>
      </c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>
        <v>110000</v>
      </c>
      <c r="F26" s="364">
        <v>110000</v>
      </c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>
        <v>82500</v>
      </c>
      <c r="Y26" s="364">
        <v>-82500</v>
      </c>
      <c r="Z26" s="365">
        <v>-100</v>
      </c>
      <c r="AA26" s="366">
        <v>110000</v>
      </c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>
        <v>1115000</v>
      </c>
      <c r="F32" s="59">
        <v>1850000</v>
      </c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>
        <v>1387500</v>
      </c>
      <c r="Y32" s="59">
        <v>-1387500</v>
      </c>
      <c r="Z32" s="61">
        <v>-100</v>
      </c>
      <c r="AA32" s="62">
        <v>1850000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1625000</v>
      </c>
      <c r="F40" s="345">
        <f t="shared" si="9"/>
        <v>2650000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1987500</v>
      </c>
      <c r="Y40" s="345">
        <f t="shared" si="9"/>
        <v>-1987500</v>
      </c>
      <c r="Z40" s="336">
        <f>+IF(X40&lt;&gt;0,+(Y40/X40)*100,0)</f>
        <v>-100</v>
      </c>
      <c r="AA40" s="350">
        <f>SUM(AA41:AA49)</f>
        <v>2650000</v>
      </c>
    </row>
    <row r="41" spans="1:27" ht="12.75">
      <c r="A41" s="361" t="s">
        <v>248</v>
      </c>
      <c r="B41" s="142"/>
      <c r="C41" s="362"/>
      <c r="D41" s="363"/>
      <c r="E41" s="362"/>
      <c r="F41" s="364">
        <v>2575000</v>
      </c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>
        <v>1931250</v>
      </c>
      <c r="Y41" s="364">
        <v>-1931250</v>
      </c>
      <c r="Z41" s="365">
        <v>-100</v>
      </c>
      <c r="AA41" s="366">
        <v>2575000</v>
      </c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150000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>
        <v>75000</v>
      </c>
      <c r="F43" s="370">
        <v>55000</v>
      </c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>
        <v>41250</v>
      </c>
      <c r="Y43" s="370">
        <v>-41250</v>
      </c>
      <c r="Z43" s="371">
        <v>-100</v>
      </c>
      <c r="AA43" s="303">
        <v>55000</v>
      </c>
    </row>
    <row r="44" spans="1:27" ht="12.75">
      <c r="A44" s="361" t="s">
        <v>251</v>
      </c>
      <c r="B44" s="136"/>
      <c r="C44" s="60"/>
      <c r="D44" s="368"/>
      <c r="E44" s="54">
        <v>50000</v>
      </c>
      <c r="F44" s="53">
        <v>20000</v>
      </c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>
        <v>15000</v>
      </c>
      <c r="Y44" s="53">
        <v>-15000</v>
      </c>
      <c r="Z44" s="94">
        <v>-100</v>
      </c>
      <c r="AA44" s="95">
        <v>20000</v>
      </c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>
        <v>1350000</v>
      </c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268</v>
      </c>
      <c r="B60" s="149"/>
      <c r="C60" s="219">
        <f aca="true" t="shared" si="14" ref="C60:Y60">+C57+C54+C51+C40+C37+C34+C22+C5</f>
        <v>8288888</v>
      </c>
      <c r="D60" s="346">
        <f t="shared" si="14"/>
        <v>0</v>
      </c>
      <c r="E60" s="219">
        <f t="shared" si="14"/>
        <v>13390000</v>
      </c>
      <c r="F60" s="264">
        <f t="shared" si="14"/>
        <v>17996140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13497105</v>
      </c>
      <c r="Y60" s="264">
        <f t="shared" si="14"/>
        <v>-13497105</v>
      </c>
      <c r="Z60" s="337">
        <f>+IF(X60&lt;&gt;0,+(Y60/X60)*100,0)</f>
        <v>-100</v>
      </c>
      <c r="AA60" s="232">
        <f>+AA57+AA54+AA51+AA40+AA37+AA34+AA22+AA5</f>
        <v>17996140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150000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>
        <v>150000</v>
      </c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2.75">
      <c r="A5" s="135" t="s">
        <v>74</v>
      </c>
      <c r="B5" s="136"/>
      <c r="C5" s="153">
        <f aca="true" t="shared" si="0" ref="C5:Y5">SUM(C6:C8)</f>
        <v>159298628</v>
      </c>
      <c r="D5" s="153">
        <f>SUM(D6:D8)</f>
        <v>0</v>
      </c>
      <c r="E5" s="154">
        <f t="shared" si="0"/>
        <v>165902175</v>
      </c>
      <c r="F5" s="100">
        <f t="shared" si="0"/>
        <v>163799291</v>
      </c>
      <c r="G5" s="100">
        <f t="shared" si="0"/>
        <v>80696550</v>
      </c>
      <c r="H5" s="100">
        <f t="shared" si="0"/>
        <v>4767431</v>
      </c>
      <c r="I5" s="100">
        <f t="shared" si="0"/>
        <v>4122501</v>
      </c>
      <c r="J5" s="100">
        <f t="shared" si="0"/>
        <v>89586482</v>
      </c>
      <c r="K5" s="100">
        <f t="shared" si="0"/>
        <v>4645628</v>
      </c>
      <c r="L5" s="100">
        <f t="shared" si="0"/>
        <v>5866554</v>
      </c>
      <c r="M5" s="100">
        <f t="shared" si="0"/>
        <v>19536730</v>
      </c>
      <c r="N5" s="100">
        <f t="shared" si="0"/>
        <v>30048912</v>
      </c>
      <c r="O5" s="100">
        <f t="shared" si="0"/>
        <v>5661130</v>
      </c>
      <c r="P5" s="100">
        <f t="shared" si="0"/>
        <v>5184714</v>
      </c>
      <c r="Q5" s="100">
        <f t="shared" si="0"/>
        <v>16727551</v>
      </c>
      <c r="R5" s="100">
        <f t="shared" si="0"/>
        <v>27573395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147208789</v>
      </c>
      <c r="X5" s="100">
        <f t="shared" si="0"/>
        <v>150020457</v>
      </c>
      <c r="Y5" s="100">
        <f t="shared" si="0"/>
        <v>-2811668</v>
      </c>
      <c r="Z5" s="137">
        <f>+IF(X5&lt;&gt;0,+(Y5/X5)*100,0)</f>
        <v>-1.8741897313377733</v>
      </c>
      <c r="AA5" s="153">
        <f>SUM(AA6:AA8)</f>
        <v>163799291</v>
      </c>
    </row>
    <row r="6" spans="1:27" ht="12.75">
      <c r="A6" s="138" t="s">
        <v>75</v>
      </c>
      <c r="B6" s="136"/>
      <c r="C6" s="155">
        <v>6181205</v>
      </c>
      <c r="D6" s="155"/>
      <c r="E6" s="156">
        <v>15024000</v>
      </c>
      <c r="F6" s="60">
        <v>11536500</v>
      </c>
      <c r="G6" s="60"/>
      <c r="H6" s="60">
        <v>125849</v>
      </c>
      <c r="I6" s="60">
        <v>111628</v>
      </c>
      <c r="J6" s="60">
        <v>237477</v>
      </c>
      <c r="K6" s="60">
        <v>35007</v>
      </c>
      <c r="L6" s="60">
        <v>784024</v>
      </c>
      <c r="M6" s="60">
        <v>1898721</v>
      </c>
      <c r="N6" s="60">
        <v>2717752</v>
      </c>
      <c r="O6" s="60">
        <v>738775</v>
      </c>
      <c r="P6" s="60">
        <v>722361</v>
      </c>
      <c r="Q6" s="60">
        <v>999571</v>
      </c>
      <c r="R6" s="60">
        <v>2460707</v>
      </c>
      <c r="S6" s="60"/>
      <c r="T6" s="60"/>
      <c r="U6" s="60"/>
      <c r="V6" s="60"/>
      <c r="W6" s="60">
        <v>5415936</v>
      </c>
      <c r="X6" s="60">
        <v>11254513</v>
      </c>
      <c r="Y6" s="60">
        <v>-5838577</v>
      </c>
      <c r="Z6" s="140">
        <v>-51.88</v>
      </c>
      <c r="AA6" s="155">
        <v>11536500</v>
      </c>
    </row>
    <row r="7" spans="1:27" ht="12.75">
      <c r="A7" s="138" t="s">
        <v>76</v>
      </c>
      <c r="B7" s="136"/>
      <c r="C7" s="157">
        <v>152189843</v>
      </c>
      <c r="D7" s="157"/>
      <c r="E7" s="158">
        <v>150535431</v>
      </c>
      <c r="F7" s="159">
        <v>151920047</v>
      </c>
      <c r="G7" s="159">
        <v>80696550</v>
      </c>
      <c r="H7" s="159">
        <v>4641582</v>
      </c>
      <c r="I7" s="159">
        <v>4003873</v>
      </c>
      <c r="J7" s="159">
        <v>89342005</v>
      </c>
      <c r="K7" s="159">
        <v>4610621</v>
      </c>
      <c r="L7" s="159">
        <v>5072530</v>
      </c>
      <c r="M7" s="159">
        <v>17638009</v>
      </c>
      <c r="N7" s="159">
        <v>27321160</v>
      </c>
      <c r="O7" s="159">
        <v>4922355</v>
      </c>
      <c r="P7" s="159">
        <v>4462353</v>
      </c>
      <c r="Q7" s="159">
        <v>15727980</v>
      </c>
      <c r="R7" s="159">
        <v>25112688</v>
      </c>
      <c r="S7" s="159"/>
      <c r="T7" s="159"/>
      <c r="U7" s="159"/>
      <c r="V7" s="159"/>
      <c r="W7" s="159">
        <v>141775853</v>
      </c>
      <c r="X7" s="159">
        <v>138534546</v>
      </c>
      <c r="Y7" s="159">
        <v>3241307</v>
      </c>
      <c r="Z7" s="141">
        <v>2.34</v>
      </c>
      <c r="AA7" s="157">
        <v>151920047</v>
      </c>
    </row>
    <row r="8" spans="1:27" ht="12.75">
      <c r="A8" s="138" t="s">
        <v>77</v>
      </c>
      <c r="B8" s="136"/>
      <c r="C8" s="155">
        <v>927580</v>
      </c>
      <c r="D8" s="155"/>
      <c r="E8" s="156">
        <v>342744</v>
      </c>
      <c r="F8" s="60">
        <v>342744</v>
      </c>
      <c r="G8" s="60"/>
      <c r="H8" s="60"/>
      <c r="I8" s="60">
        <v>7000</v>
      </c>
      <c r="J8" s="60">
        <v>7000</v>
      </c>
      <c r="K8" s="60"/>
      <c r="L8" s="60">
        <v>10000</v>
      </c>
      <c r="M8" s="60"/>
      <c r="N8" s="60">
        <v>10000</v>
      </c>
      <c r="O8" s="60"/>
      <c r="P8" s="60"/>
      <c r="Q8" s="60"/>
      <c r="R8" s="60"/>
      <c r="S8" s="60"/>
      <c r="T8" s="60"/>
      <c r="U8" s="60"/>
      <c r="V8" s="60"/>
      <c r="W8" s="60">
        <v>17000</v>
      </c>
      <c r="X8" s="60">
        <v>231398</v>
      </c>
      <c r="Y8" s="60">
        <v>-214398</v>
      </c>
      <c r="Z8" s="140">
        <v>-92.65</v>
      </c>
      <c r="AA8" s="155">
        <v>342744</v>
      </c>
    </row>
    <row r="9" spans="1:27" ht="12.75">
      <c r="A9" s="135" t="s">
        <v>78</v>
      </c>
      <c r="B9" s="136"/>
      <c r="C9" s="153">
        <f aca="true" t="shared" si="1" ref="C9:Y9">SUM(C10:C14)</f>
        <v>15554909</v>
      </c>
      <c r="D9" s="153">
        <f>SUM(D10:D14)</f>
        <v>0</v>
      </c>
      <c r="E9" s="154">
        <f t="shared" si="1"/>
        <v>11932189</v>
      </c>
      <c r="F9" s="100">
        <f t="shared" si="1"/>
        <v>11468190</v>
      </c>
      <c r="G9" s="100">
        <f t="shared" si="1"/>
        <v>738000</v>
      </c>
      <c r="H9" s="100">
        <f t="shared" si="1"/>
        <v>641753</v>
      </c>
      <c r="I9" s="100">
        <f t="shared" si="1"/>
        <v>738480</v>
      </c>
      <c r="J9" s="100">
        <f t="shared" si="1"/>
        <v>2118233</v>
      </c>
      <c r="K9" s="100">
        <f t="shared" si="1"/>
        <v>675089</v>
      </c>
      <c r="L9" s="100">
        <f t="shared" si="1"/>
        <v>796203</v>
      </c>
      <c r="M9" s="100">
        <f t="shared" si="1"/>
        <v>679005</v>
      </c>
      <c r="N9" s="100">
        <f t="shared" si="1"/>
        <v>2150297</v>
      </c>
      <c r="O9" s="100">
        <f t="shared" si="1"/>
        <v>693544</v>
      </c>
      <c r="P9" s="100">
        <f t="shared" si="1"/>
        <v>637239</v>
      </c>
      <c r="Q9" s="100">
        <f t="shared" si="1"/>
        <v>702478</v>
      </c>
      <c r="R9" s="100">
        <f t="shared" si="1"/>
        <v>2033261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6301791</v>
      </c>
      <c r="X9" s="100">
        <f t="shared" si="1"/>
        <v>8592229</v>
      </c>
      <c r="Y9" s="100">
        <f t="shared" si="1"/>
        <v>-2290438</v>
      </c>
      <c r="Z9" s="137">
        <f>+IF(X9&lt;&gt;0,+(Y9/X9)*100,0)</f>
        <v>-26.65708746822274</v>
      </c>
      <c r="AA9" s="153">
        <f>SUM(AA10:AA14)</f>
        <v>11468190</v>
      </c>
    </row>
    <row r="10" spans="1:27" ht="12.75">
      <c r="A10" s="138" t="s">
        <v>79</v>
      </c>
      <c r="B10" s="136"/>
      <c r="C10" s="155">
        <v>5078735</v>
      </c>
      <c r="D10" s="155"/>
      <c r="E10" s="156">
        <v>4570958</v>
      </c>
      <c r="F10" s="60">
        <v>4106958</v>
      </c>
      <c r="G10" s="60">
        <v>135148</v>
      </c>
      <c r="H10" s="60">
        <v>224093</v>
      </c>
      <c r="I10" s="60">
        <v>299326</v>
      </c>
      <c r="J10" s="60">
        <v>658567</v>
      </c>
      <c r="K10" s="60">
        <v>271405</v>
      </c>
      <c r="L10" s="60">
        <v>269397</v>
      </c>
      <c r="M10" s="60">
        <v>281993</v>
      </c>
      <c r="N10" s="60">
        <v>822795</v>
      </c>
      <c r="O10" s="60">
        <v>269324</v>
      </c>
      <c r="P10" s="60">
        <v>271670</v>
      </c>
      <c r="Q10" s="60">
        <v>280433</v>
      </c>
      <c r="R10" s="60">
        <v>821427</v>
      </c>
      <c r="S10" s="60"/>
      <c r="T10" s="60"/>
      <c r="U10" s="60"/>
      <c r="V10" s="60"/>
      <c r="W10" s="60">
        <v>2302789</v>
      </c>
      <c r="X10" s="60">
        <v>3007803</v>
      </c>
      <c r="Y10" s="60">
        <v>-705014</v>
      </c>
      <c r="Z10" s="140">
        <v>-23.44</v>
      </c>
      <c r="AA10" s="155">
        <v>4106958</v>
      </c>
    </row>
    <row r="11" spans="1:27" ht="12.75">
      <c r="A11" s="138" t="s">
        <v>80</v>
      </c>
      <c r="B11" s="136"/>
      <c r="C11" s="155">
        <v>836834</v>
      </c>
      <c r="D11" s="155"/>
      <c r="E11" s="156">
        <v>504432</v>
      </c>
      <c r="F11" s="60">
        <v>504433</v>
      </c>
      <c r="G11" s="60">
        <v>26208</v>
      </c>
      <c r="H11" s="60">
        <v>26208</v>
      </c>
      <c r="I11" s="60">
        <v>26208</v>
      </c>
      <c r="J11" s="60">
        <v>78624</v>
      </c>
      <c r="K11" s="60">
        <v>26208</v>
      </c>
      <c r="L11" s="60">
        <v>26208</v>
      </c>
      <c r="M11" s="60">
        <v>26209</v>
      </c>
      <c r="N11" s="60">
        <v>78625</v>
      </c>
      <c r="O11" s="60">
        <v>26208</v>
      </c>
      <c r="P11" s="60">
        <v>26021</v>
      </c>
      <c r="Q11" s="60">
        <v>26116</v>
      </c>
      <c r="R11" s="60">
        <v>78345</v>
      </c>
      <c r="S11" s="60"/>
      <c r="T11" s="60"/>
      <c r="U11" s="60"/>
      <c r="V11" s="60"/>
      <c r="W11" s="60">
        <v>235594</v>
      </c>
      <c r="X11" s="60">
        <v>436830</v>
      </c>
      <c r="Y11" s="60">
        <v>-201236</v>
      </c>
      <c r="Z11" s="140">
        <v>-46.07</v>
      </c>
      <c r="AA11" s="155">
        <v>504433</v>
      </c>
    </row>
    <row r="12" spans="1:27" ht="12.75">
      <c r="A12" s="138" t="s">
        <v>81</v>
      </c>
      <c r="B12" s="136"/>
      <c r="C12" s="155">
        <v>9639340</v>
      </c>
      <c r="D12" s="155"/>
      <c r="E12" s="156">
        <v>6856799</v>
      </c>
      <c r="F12" s="60">
        <v>6856799</v>
      </c>
      <c r="G12" s="60">
        <v>576644</v>
      </c>
      <c r="H12" s="60">
        <v>391452</v>
      </c>
      <c r="I12" s="60">
        <v>412946</v>
      </c>
      <c r="J12" s="60">
        <v>1381042</v>
      </c>
      <c r="K12" s="60">
        <v>377476</v>
      </c>
      <c r="L12" s="60">
        <v>500598</v>
      </c>
      <c r="M12" s="60">
        <v>370803</v>
      </c>
      <c r="N12" s="60">
        <v>1248877</v>
      </c>
      <c r="O12" s="60">
        <v>398012</v>
      </c>
      <c r="P12" s="60">
        <v>339548</v>
      </c>
      <c r="Q12" s="60">
        <v>395929</v>
      </c>
      <c r="R12" s="60">
        <v>1133489</v>
      </c>
      <c r="S12" s="60"/>
      <c r="T12" s="60"/>
      <c r="U12" s="60"/>
      <c r="V12" s="60"/>
      <c r="W12" s="60">
        <v>3763408</v>
      </c>
      <c r="X12" s="60">
        <v>5147596</v>
      </c>
      <c r="Y12" s="60">
        <v>-1384188</v>
      </c>
      <c r="Z12" s="140">
        <v>-26.89</v>
      </c>
      <c r="AA12" s="155">
        <v>6856799</v>
      </c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2.75">
      <c r="A15" s="135" t="s">
        <v>84</v>
      </c>
      <c r="B15" s="142"/>
      <c r="C15" s="153">
        <f aca="true" t="shared" si="2" ref="C15:Y15">SUM(C16:C18)</f>
        <v>17920902</v>
      </c>
      <c r="D15" s="153">
        <f>SUM(D16:D18)</f>
        <v>0</v>
      </c>
      <c r="E15" s="154">
        <f t="shared" si="2"/>
        <v>32807784</v>
      </c>
      <c r="F15" s="100">
        <f t="shared" si="2"/>
        <v>32808218</v>
      </c>
      <c r="G15" s="100">
        <f t="shared" si="2"/>
        <v>3426920</v>
      </c>
      <c r="H15" s="100">
        <f t="shared" si="2"/>
        <v>838727</v>
      </c>
      <c r="I15" s="100">
        <f t="shared" si="2"/>
        <v>414378</v>
      </c>
      <c r="J15" s="100">
        <f t="shared" si="2"/>
        <v>4680025</v>
      </c>
      <c r="K15" s="100">
        <f t="shared" si="2"/>
        <v>187268</v>
      </c>
      <c r="L15" s="100">
        <f t="shared" si="2"/>
        <v>81019</v>
      </c>
      <c r="M15" s="100">
        <f t="shared" si="2"/>
        <v>2242061</v>
      </c>
      <c r="N15" s="100">
        <f t="shared" si="2"/>
        <v>2510348</v>
      </c>
      <c r="O15" s="100">
        <f t="shared" si="2"/>
        <v>73092</v>
      </c>
      <c r="P15" s="100">
        <f t="shared" si="2"/>
        <v>1344994</v>
      </c>
      <c r="Q15" s="100">
        <f t="shared" si="2"/>
        <v>838453</v>
      </c>
      <c r="R15" s="100">
        <f t="shared" si="2"/>
        <v>2256539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9446912</v>
      </c>
      <c r="X15" s="100">
        <f t="shared" si="2"/>
        <v>24718084</v>
      </c>
      <c r="Y15" s="100">
        <f t="shared" si="2"/>
        <v>-15271172</v>
      </c>
      <c r="Z15" s="137">
        <f>+IF(X15&lt;&gt;0,+(Y15/X15)*100,0)</f>
        <v>-61.78137431687667</v>
      </c>
      <c r="AA15" s="153">
        <f>SUM(AA16:AA18)</f>
        <v>32808218</v>
      </c>
    </row>
    <row r="16" spans="1:27" ht="12.75">
      <c r="A16" s="138" t="s">
        <v>85</v>
      </c>
      <c r="B16" s="136"/>
      <c r="C16" s="155">
        <v>1053903</v>
      </c>
      <c r="D16" s="155"/>
      <c r="E16" s="156">
        <v>1278882</v>
      </c>
      <c r="F16" s="60">
        <v>1279316</v>
      </c>
      <c r="G16" s="60">
        <v>85255</v>
      </c>
      <c r="H16" s="60">
        <v>88868</v>
      </c>
      <c r="I16" s="60">
        <v>59580</v>
      </c>
      <c r="J16" s="60">
        <v>233703</v>
      </c>
      <c r="K16" s="60">
        <v>75178</v>
      </c>
      <c r="L16" s="60">
        <v>81019</v>
      </c>
      <c r="M16" s="60">
        <v>64911</v>
      </c>
      <c r="N16" s="60">
        <v>221108</v>
      </c>
      <c r="O16" s="60">
        <v>73092</v>
      </c>
      <c r="P16" s="60">
        <v>103030</v>
      </c>
      <c r="Q16" s="60">
        <v>102698</v>
      </c>
      <c r="R16" s="60">
        <v>278820</v>
      </c>
      <c r="S16" s="60"/>
      <c r="T16" s="60"/>
      <c r="U16" s="60"/>
      <c r="V16" s="60"/>
      <c r="W16" s="60">
        <v>733631</v>
      </c>
      <c r="X16" s="60">
        <v>799920</v>
      </c>
      <c r="Y16" s="60">
        <v>-66289</v>
      </c>
      <c r="Z16" s="140">
        <v>-8.29</v>
      </c>
      <c r="AA16" s="155">
        <v>1279316</v>
      </c>
    </row>
    <row r="17" spans="1:27" ht="12.75">
      <c r="A17" s="138" t="s">
        <v>86</v>
      </c>
      <c r="B17" s="136"/>
      <c r="C17" s="155">
        <v>16866999</v>
      </c>
      <c r="D17" s="155"/>
      <c r="E17" s="156">
        <v>31528902</v>
      </c>
      <c r="F17" s="60">
        <v>31528902</v>
      </c>
      <c r="G17" s="60">
        <v>3341665</v>
      </c>
      <c r="H17" s="60">
        <v>749859</v>
      </c>
      <c r="I17" s="60">
        <v>354798</v>
      </c>
      <c r="J17" s="60">
        <v>4446322</v>
      </c>
      <c r="K17" s="60">
        <v>112090</v>
      </c>
      <c r="L17" s="60"/>
      <c r="M17" s="60">
        <v>2177150</v>
      </c>
      <c r="N17" s="60">
        <v>2289240</v>
      </c>
      <c r="O17" s="60"/>
      <c r="P17" s="60">
        <v>1241964</v>
      </c>
      <c r="Q17" s="60">
        <v>735755</v>
      </c>
      <c r="R17" s="60">
        <v>1977719</v>
      </c>
      <c r="S17" s="60"/>
      <c r="T17" s="60"/>
      <c r="U17" s="60"/>
      <c r="V17" s="60"/>
      <c r="W17" s="60">
        <v>8713281</v>
      </c>
      <c r="X17" s="60">
        <v>23918164</v>
      </c>
      <c r="Y17" s="60">
        <v>-15204883</v>
      </c>
      <c r="Z17" s="140">
        <v>-63.57</v>
      </c>
      <c r="AA17" s="155">
        <v>31528902</v>
      </c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2.75">
      <c r="A19" s="135" t="s">
        <v>88</v>
      </c>
      <c r="B19" s="142"/>
      <c r="C19" s="153">
        <f aca="true" t="shared" si="3" ref="C19:Y19">SUM(C20:C23)</f>
        <v>124711684</v>
      </c>
      <c r="D19" s="153">
        <f>SUM(D20:D23)</f>
        <v>0</v>
      </c>
      <c r="E19" s="154">
        <f t="shared" si="3"/>
        <v>143115122</v>
      </c>
      <c r="F19" s="100">
        <f t="shared" si="3"/>
        <v>143115939</v>
      </c>
      <c r="G19" s="100">
        <f t="shared" si="3"/>
        <v>13036788</v>
      </c>
      <c r="H19" s="100">
        <f t="shared" si="3"/>
        <v>13139993</v>
      </c>
      <c r="I19" s="100">
        <f t="shared" si="3"/>
        <v>12497966</v>
      </c>
      <c r="J19" s="100">
        <f t="shared" si="3"/>
        <v>38674747</v>
      </c>
      <c r="K19" s="100">
        <f t="shared" si="3"/>
        <v>9652937</v>
      </c>
      <c r="L19" s="100">
        <f t="shared" si="3"/>
        <v>9984510</v>
      </c>
      <c r="M19" s="100">
        <f t="shared" si="3"/>
        <v>10442858</v>
      </c>
      <c r="N19" s="100">
        <f t="shared" si="3"/>
        <v>30080305</v>
      </c>
      <c r="O19" s="100">
        <f t="shared" si="3"/>
        <v>8680001</v>
      </c>
      <c r="P19" s="100">
        <f t="shared" si="3"/>
        <v>9421249</v>
      </c>
      <c r="Q19" s="100">
        <f t="shared" si="3"/>
        <v>9446717</v>
      </c>
      <c r="R19" s="100">
        <f t="shared" si="3"/>
        <v>27547967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96303019</v>
      </c>
      <c r="X19" s="100">
        <f t="shared" si="3"/>
        <v>101790490</v>
      </c>
      <c r="Y19" s="100">
        <f t="shared" si="3"/>
        <v>-5487471</v>
      </c>
      <c r="Z19" s="137">
        <f>+IF(X19&lt;&gt;0,+(Y19/X19)*100,0)</f>
        <v>-5.390946639514163</v>
      </c>
      <c r="AA19" s="153">
        <f>SUM(AA20:AA23)</f>
        <v>143115939</v>
      </c>
    </row>
    <row r="20" spans="1:27" ht="12.75">
      <c r="A20" s="138" t="s">
        <v>89</v>
      </c>
      <c r="B20" s="136"/>
      <c r="C20" s="155">
        <v>100790243</v>
      </c>
      <c r="D20" s="155"/>
      <c r="E20" s="156">
        <v>116964514</v>
      </c>
      <c r="F20" s="60">
        <v>116965331</v>
      </c>
      <c r="G20" s="60">
        <v>10849116</v>
      </c>
      <c r="H20" s="60">
        <v>10950619</v>
      </c>
      <c r="I20" s="60">
        <v>10368109</v>
      </c>
      <c r="J20" s="60">
        <v>32167844</v>
      </c>
      <c r="K20" s="60">
        <v>7494442</v>
      </c>
      <c r="L20" s="60">
        <v>7873197</v>
      </c>
      <c r="M20" s="60">
        <v>8295255</v>
      </c>
      <c r="N20" s="60">
        <v>23662894</v>
      </c>
      <c r="O20" s="60">
        <v>6523100</v>
      </c>
      <c r="P20" s="60">
        <v>7298069</v>
      </c>
      <c r="Q20" s="60">
        <v>7357680</v>
      </c>
      <c r="R20" s="60">
        <v>21178849</v>
      </c>
      <c r="S20" s="60"/>
      <c r="T20" s="60"/>
      <c r="U20" s="60"/>
      <c r="V20" s="60"/>
      <c r="W20" s="60">
        <v>77009587</v>
      </c>
      <c r="X20" s="60">
        <v>82657724</v>
      </c>
      <c r="Y20" s="60">
        <v>-5648137</v>
      </c>
      <c r="Z20" s="140">
        <v>-6.83</v>
      </c>
      <c r="AA20" s="155">
        <v>116965331</v>
      </c>
    </row>
    <row r="21" spans="1:27" ht="12.7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>
        <v>0</v>
      </c>
      <c r="AA21" s="155"/>
    </row>
    <row r="22" spans="1:27" ht="12.7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>
        <v>0</v>
      </c>
      <c r="AA22" s="157"/>
    </row>
    <row r="23" spans="1:27" ht="12.75">
      <c r="A23" s="138" t="s">
        <v>92</v>
      </c>
      <c r="B23" s="136"/>
      <c r="C23" s="155">
        <v>23921441</v>
      </c>
      <c r="D23" s="155"/>
      <c r="E23" s="156">
        <v>26150608</v>
      </c>
      <c r="F23" s="60">
        <v>26150608</v>
      </c>
      <c r="G23" s="60">
        <v>2187672</v>
      </c>
      <c r="H23" s="60">
        <v>2189374</v>
      </c>
      <c r="I23" s="60">
        <v>2129857</v>
      </c>
      <c r="J23" s="60">
        <v>6506903</v>
      </c>
      <c r="K23" s="60">
        <v>2158495</v>
      </c>
      <c r="L23" s="60">
        <v>2111313</v>
      </c>
      <c r="M23" s="60">
        <v>2147603</v>
      </c>
      <c r="N23" s="60">
        <v>6417411</v>
      </c>
      <c r="O23" s="60">
        <v>2156901</v>
      </c>
      <c r="P23" s="60">
        <v>2123180</v>
      </c>
      <c r="Q23" s="60">
        <v>2089037</v>
      </c>
      <c r="R23" s="60">
        <v>6369118</v>
      </c>
      <c r="S23" s="60"/>
      <c r="T23" s="60"/>
      <c r="U23" s="60"/>
      <c r="V23" s="60"/>
      <c r="W23" s="60">
        <v>19293432</v>
      </c>
      <c r="X23" s="60">
        <v>19132766</v>
      </c>
      <c r="Y23" s="60">
        <v>160666</v>
      </c>
      <c r="Z23" s="140">
        <v>0.84</v>
      </c>
      <c r="AA23" s="155">
        <v>26150608</v>
      </c>
    </row>
    <row r="24" spans="1:27" ht="12.7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2.75">
      <c r="A25" s="143" t="s">
        <v>95</v>
      </c>
      <c r="B25" s="144" t="s">
        <v>96</v>
      </c>
      <c r="C25" s="168">
        <f aca="true" t="shared" si="4" ref="C25:Y25">+C5+C9+C15+C19+C24</f>
        <v>317486123</v>
      </c>
      <c r="D25" s="168">
        <f>+D5+D9+D15+D19+D24</f>
        <v>0</v>
      </c>
      <c r="E25" s="169">
        <f t="shared" si="4"/>
        <v>353757270</v>
      </c>
      <c r="F25" s="73">
        <f t="shared" si="4"/>
        <v>351191638</v>
      </c>
      <c r="G25" s="73">
        <f t="shared" si="4"/>
        <v>97898258</v>
      </c>
      <c r="H25" s="73">
        <f t="shared" si="4"/>
        <v>19387904</v>
      </c>
      <c r="I25" s="73">
        <f t="shared" si="4"/>
        <v>17773325</v>
      </c>
      <c r="J25" s="73">
        <f t="shared" si="4"/>
        <v>135059487</v>
      </c>
      <c r="K25" s="73">
        <f t="shared" si="4"/>
        <v>15160922</v>
      </c>
      <c r="L25" s="73">
        <f t="shared" si="4"/>
        <v>16728286</v>
      </c>
      <c r="M25" s="73">
        <f t="shared" si="4"/>
        <v>32900654</v>
      </c>
      <c r="N25" s="73">
        <f t="shared" si="4"/>
        <v>64789862</v>
      </c>
      <c r="O25" s="73">
        <f t="shared" si="4"/>
        <v>15107767</v>
      </c>
      <c r="P25" s="73">
        <f t="shared" si="4"/>
        <v>16588196</v>
      </c>
      <c r="Q25" s="73">
        <f t="shared" si="4"/>
        <v>27715199</v>
      </c>
      <c r="R25" s="73">
        <f t="shared" si="4"/>
        <v>59411162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259260511</v>
      </c>
      <c r="X25" s="73">
        <f t="shared" si="4"/>
        <v>285121260</v>
      </c>
      <c r="Y25" s="73">
        <f t="shared" si="4"/>
        <v>-25860749</v>
      </c>
      <c r="Z25" s="170">
        <f>+IF(X25&lt;&gt;0,+(Y25/X25)*100,0)</f>
        <v>-9.070087933814547</v>
      </c>
      <c r="AA25" s="168">
        <f>+AA5+AA9+AA15+AA19+AA24</f>
        <v>351191638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2.7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135" t="s">
        <v>74</v>
      </c>
      <c r="B28" s="136"/>
      <c r="C28" s="153">
        <f aca="true" t="shared" si="5" ref="C28:Y28">SUM(C29:C31)</f>
        <v>129580619</v>
      </c>
      <c r="D28" s="153">
        <f>SUM(D29:D31)</f>
        <v>0</v>
      </c>
      <c r="E28" s="154">
        <f t="shared" si="5"/>
        <v>161167717</v>
      </c>
      <c r="F28" s="100">
        <f t="shared" si="5"/>
        <v>153356189</v>
      </c>
      <c r="G28" s="100">
        <f t="shared" si="5"/>
        <v>9538774</v>
      </c>
      <c r="H28" s="100">
        <f t="shared" si="5"/>
        <v>8849344</v>
      </c>
      <c r="I28" s="100">
        <f t="shared" si="5"/>
        <v>9947135</v>
      </c>
      <c r="J28" s="100">
        <f t="shared" si="5"/>
        <v>28335253</v>
      </c>
      <c r="K28" s="100">
        <f t="shared" si="5"/>
        <v>10208327</v>
      </c>
      <c r="L28" s="100">
        <f t="shared" si="5"/>
        <v>10085313</v>
      </c>
      <c r="M28" s="100">
        <f t="shared" si="5"/>
        <v>10220102</v>
      </c>
      <c r="N28" s="100">
        <f t="shared" si="5"/>
        <v>30513742</v>
      </c>
      <c r="O28" s="100">
        <f t="shared" si="5"/>
        <v>14609616</v>
      </c>
      <c r="P28" s="100">
        <f t="shared" si="5"/>
        <v>18629089</v>
      </c>
      <c r="Q28" s="100">
        <f t="shared" si="5"/>
        <v>7720601</v>
      </c>
      <c r="R28" s="100">
        <f t="shared" si="5"/>
        <v>40959306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99808301</v>
      </c>
      <c r="X28" s="100">
        <f t="shared" si="5"/>
        <v>120981115</v>
      </c>
      <c r="Y28" s="100">
        <f t="shared" si="5"/>
        <v>-21172814</v>
      </c>
      <c r="Z28" s="137">
        <f>+IF(X28&lt;&gt;0,+(Y28/X28)*100,0)</f>
        <v>-17.500924834425604</v>
      </c>
      <c r="AA28" s="153">
        <f>SUM(AA29:AA31)</f>
        <v>153356189</v>
      </c>
    </row>
    <row r="29" spans="1:27" ht="12.75">
      <c r="A29" s="138" t="s">
        <v>75</v>
      </c>
      <c r="B29" s="136"/>
      <c r="C29" s="155">
        <v>19439892</v>
      </c>
      <c r="D29" s="155"/>
      <c r="E29" s="156">
        <v>36514164</v>
      </c>
      <c r="F29" s="60">
        <v>31837055</v>
      </c>
      <c r="G29" s="60">
        <v>1154926</v>
      </c>
      <c r="H29" s="60">
        <v>1791419</v>
      </c>
      <c r="I29" s="60">
        <v>3123364</v>
      </c>
      <c r="J29" s="60">
        <v>6069709</v>
      </c>
      <c r="K29" s="60">
        <v>1372076</v>
      </c>
      <c r="L29" s="60">
        <v>2868936</v>
      </c>
      <c r="M29" s="60">
        <v>2521147</v>
      </c>
      <c r="N29" s="60">
        <v>6762159</v>
      </c>
      <c r="O29" s="60">
        <v>2211711</v>
      </c>
      <c r="P29" s="60">
        <v>2068486</v>
      </c>
      <c r="Q29" s="60">
        <v>2616726</v>
      </c>
      <c r="R29" s="60">
        <v>6896923</v>
      </c>
      <c r="S29" s="60"/>
      <c r="T29" s="60"/>
      <c r="U29" s="60"/>
      <c r="V29" s="60"/>
      <c r="W29" s="60">
        <v>19728791</v>
      </c>
      <c r="X29" s="60">
        <v>27028628</v>
      </c>
      <c r="Y29" s="60">
        <v>-7299837</v>
      </c>
      <c r="Z29" s="140">
        <v>-27.01</v>
      </c>
      <c r="AA29" s="155">
        <v>31837055</v>
      </c>
    </row>
    <row r="30" spans="1:27" ht="12.75">
      <c r="A30" s="138" t="s">
        <v>76</v>
      </c>
      <c r="B30" s="136"/>
      <c r="C30" s="157">
        <v>78816972</v>
      </c>
      <c r="D30" s="157"/>
      <c r="E30" s="158">
        <v>94836077</v>
      </c>
      <c r="F30" s="159">
        <v>89426647</v>
      </c>
      <c r="G30" s="159">
        <v>6791988</v>
      </c>
      <c r="H30" s="159">
        <v>4177234</v>
      </c>
      <c r="I30" s="159">
        <v>5310894</v>
      </c>
      <c r="J30" s="159">
        <v>16280116</v>
      </c>
      <c r="K30" s="159">
        <v>6529262</v>
      </c>
      <c r="L30" s="159">
        <v>4935370</v>
      </c>
      <c r="M30" s="159">
        <v>4735052</v>
      </c>
      <c r="N30" s="159">
        <v>16199684</v>
      </c>
      <c r="O30" s="159">
        <v>9363192</v>
      </c>
      <c r="P30" s="159">
        <v>14923837</v>
      </c>
      <c r="Q30" s="159">
        <v>3067309</v>
      </c>
      <c r="R30" s="159">
        <v>27354338</v>
      </c>
      <c r="S30" s="159"/>
      <c r="T30" s="159"/>
      <c r="U30" s="159"/>
      <c r="V30" s="159"/>
      <c r="W30" s="159">
        <v>59834138</v>
      </c>
      <c r="X30" s="159">
        <v>71019062</v>
      </c>
      <c r="Y30" s="159">
        <v>-11184924</v>
      </c>
      <c r="Z30" s="141">
        <v>-15.75</v>
      </c>
      <c r="AA30" s="157">
        <v>89426647</v>
      </c>
    </row>
    <row r="31" spans="1:27" ht="12.75">
      <c r="A31" s="138" t="s">
        <v>77</v>
      </c>
      <c r="B31" s="136"/>
      <c r="C31" s="155">
        <v>31323755</v>
      </c>
      <c r="D31" s="155"/>
      <c r="E31" s="156">
        <v>29817476</v>
      </c>
      <c r="F31" s="60">
        <v>32092487</v>
      </c>
      <c r="G31" s="60">
        <v>1591860</v>
      </c>
      <c r="H31" s="60">
        <v>2880691</v>
      </c>
      <c r="I31" s="60">
        <v>1512877</v>
      </c>
      <c r="J31" s="60">
        <v>5985428</v>
      </c>
      <c r="K31" s="60">
        <v>2306989</v>
      </c>
      <c r="L31" s="60">
        <v>2281007</v>
      </c>
      <c r="M31" s="60">
        <v>2963903</v>
      </c>
      <c r="N31" s="60">
        <v>7551899</v>
      </c>
      <c r="O31" s="60">
        <v>3034713</v>
      </c>
      <c r="P31" s="60">
        <v>1636766</v>
      </c>
      <c r="Q31" s="60">
        <v>2036566</v>
      </c>
      <c r="R31" s="60">
        <v>6708045</v>
      </c>
      <c r="S31" s="60"/>
      <c r="T31" s="60"/>
      <c r="U31" s="60"/>
      <c r="V31" s="60"/>
      <c r="W31" s="60">
        <v>20245372</v>
      </c>
      <c r="X31" s="60">
        <v>22933425</v>
      </c>
      <c r="Y31" s="60">
        <v>-2688053</v>
      </c>
      <c r="Z31" s="140">
        <v>-11.72</v>
      </c>
      <c r="AA31" s="155">
        <v>32092487</v>
      </c>
    </row>
    <row r="32" spans="1:27" ht="12.75">
      <c r="A32" s="135" t="s">
        <v>78</v>
      </c>
      <c r="B32" s="136"/>
      <c r="C32" s="153">
        <f aca="true" t="shared" si="6" ref="C32:Y32">SUM(C33:C37)</f>
        <v>32385909</v>
      </c>
      <c r="D32" s="153">
        <f>SUM(D33:D37)</f>
        <v>0</v>
      </c>
      <c r="E32" s="154">
        <f t="shared" si="6"/>
        <v>37832646</v>
      </c>
      <c r="F32" s="100">
        <f t="shared" si="6"/>
        <v>39003646</v>
      </c>
      <c r="G32" s="100">
        <f t="shared" si="6"/>
        <v>2313720</v>
      </c>
      <c r="H32" s="100">
        <f t="shared" si="6"/>
        <v>2815791</v>
      </c>
      <c r="I32" s="100">
        <f t="shared" si="6"/>
        <v>2955948</v>
      </c>
      <c r="J32" s="100">
        <f t="shared" si="6"/>
        <v>8085459</v>
      </c>
      <c r="K32" s="100">
        <f t="shared" si="6"/>
        <v>2443586</v>
      </c>
      <c r="L32" s="100">
        <f t="shared" si="6"/>
        <v>2679093</v>
      </c>
      <c r="M32" s="100">
        <f t="shared" si="6"/>
        <v>2854545</v>
      </c>
      <c r="N32" s="100">
        <f t="shared" si="6"/>
        <v>7977224</v>
      </c>
      <c r="O32" s="100">
        <f t="shared" si="6"/>
        <v>2787466</v>
      </c>
      <c r="P32" s="100">
        <f t="shared" si="6"/>
        <v>2536351</v>
      </c>
      <c r="Q32" s="100">
        <f t="shared" si="6"/>
        <v>2599396</v>
      </c>
      <c r="R32" s="100">
        <f t="shared" si="6"/>
        <v>7923213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23985896</v>
      </c>
      <c r="X32" s="100">
        <f t="shared" si="6"/>
        <v>29573286</v>
      </c>
      <c r="Y32" s="100">
        <f t="shared" si="6"/>
        <v>-5587390</v>
      </c>
      <c r="Z32" s="137">
        <f>+IF(X32&lt;&gt;0,+(Y32/X32)*100,0)</f>
        <v>-18.893368832939295</v>
      </c>
      <c r="AA32" s="153">
        <f>SUM(AA33:AA37)</f>
        <v>39003646</v>
      </c>
    </row>
    <row r="33" spans="1:27" ht="12.75">
      <c r="A33" s="138" t="s">
        <v>79</v>
      </c>
      <c r="B33" s="136"/>
      <c r="C33" s="155">
        <v>8490679</v>
      </c>
      <c r="D33" s="155"/>
      <c r="E33" s="156">
        <v>10259371</v>
      </c>
      <c r="F33" s="60">
        <v>11079371</v>
      </c>
      <c r="G33" s="60">
        <v>665609</v>
      </c>
      <c r="H33" s="60">
        <v>603004</v>
      </c>
      <c r="I33" s="60">
        <v>1199392</v>
      </c>
      <c r="J33" s="60">
        <v>2468005</v>
      </c>
      <c r="K33" s="60">
        <v>559026</v>
      </c>
      <c r="L33" s="60">
        <v>636918</v>
      </c>
      <c r="M33" s="60">
        <v>573337</v>
      </c>
      <c r="N33" s="60">
        <v>1769281</v>
      </c>
      <c r="O33" s="60">
        <v>551862</v>
      </c>
      <c r="P33" s="60">
        <v>577373</v>
      </c>
      <c r="Q33" s="60">
        <v>430879</v>
      </c>
      <c r="R33" s="60">
        <v>1560114</v>
      </c>
      <c r="S33" s="60"/>
      <c r="T33" s="60"/>
      <c r="U33" s="60"/>
      <c r="V33" s="60"/>
      <c r="W33" s="60">
        <v>5797400</v>
      </c>
      <c r="X33" s="60">
        <v>7816706</v>
      </c>
      <c r="Y33" s="60">
        <v>-2019306</v>
      </c>
      <c r="Z33" s="140">
        <v>-25.83</v>
      </c>
      <c r="AA33" s="155">
        <v>11079371</v>
      </c>
    </row>
    <row r="34" spans="1:27" ht="12.75">
      <c r="A34" s="138" t="s">
        <v>80</v>
      </c>
      <c r="B34" s="136"/>
      <c r="C34" s="155">
        <v>5584647</v>
      </c>
      <c r="D34" s="155"/>
      <c r="E34" s="156">
        <v>6571988</v>
      </c>
      <c r="F34" s="60">
        <v>6571988</v>
      </c>
      <c r="G34" s="60">
        <v>431835</v>
      </c>
      <c r="H34" s="60">
        <v>424417</v>
      </c>
      <c r="I34" s="60">
        <v>492623</v>
      </c>
      <c r="J34" s="60">
        <v>1348875</v>
      </c>
      <c r="K34" s="60">
        <v>428215</v>
      </c>
      <c r="L34" s="60">
        <v>495131</v>
      </c>
      <c r="M34" s="60">
        <v>561521</v>
      </c>
      <c r="N34" s="60">
        <v>1484867</v>
      </c>
      <c r="O34" s="60">
        <v>614810</v>
      </c>
      <c r="P34" s="60">
        <v>532632</v>
      </c>
      <c r="Q34" s="60">
        <v>528826</v>
      </c>
      <c r="R34" s="60">
        <v>1676268</v>
      </c>
      <c r="S34" s="60"/>
      <c r="T34" s="60"/>
      <c r="U34" s="60"/>
      <c r="V34" s="60"/>
      <c r="W34" s="60">
        <v>4510010</v>
      </c>
      <c r="X34" s="60">
        <v>4996558</v>
      </c>
      <c r="Y34" s="60">
        <v>-486548</v>
      </c>
      <c r="Z34" s="140">
        <v>-9.74</v>
      </c>
      <c r="AA34" s="155">
        <v>6571988</v>
      </c>
    </row>
    <row r="35" spans="1:27" ht="12.75">
      <c r="A35" s="138" t="s">
        <v>81</v>
      </c>
      <c r="B35" s="136"/>
      <c r="C35" s="155">
        <v>18310583</v>
      </c>
      <c r="D35" s="155"/>
      <c r="E35" s="156">
        <v>21001287</v>
      </c>
      <c r="F35" s="60">
        <v>21352287</v>
      </c>
      <c r="G35" s="60">
        <v>1216276</v>
      </c>
      <c r="H35" s="60">
        <v>1788370</v>
      </c>
      <c r="I35" s="60">
        <v>1263933</v>
      </c>
      <c r="J35" s="60">
        <v>4268579</v>
      </c>
      <c r="K35" s="60">
        <v>1456345</v>
      </c>
      <c r="L35" s="60">
        <v>1547044</v>
      </c>
      <c r="M35" s="60">
        <v>1719687</v>
      </c>
      <c r="N35" s="60">
        <v>4723076</v>
      </c>
      <c r="O35" s="60">
        <v>1620794</v>
      </c>
      <c r="P35" s="60">
        <v>1426346</v>
      </c>
      <c r="Q35" s="60">
        <v>1639691</v>
      </c>
      <c r="R35" s="60">
        <v>4686831</v>
      </c>
      <c r="S35" s="60"/>
      <c r="T35" s="60"/>
      <c r="U35" s="60"/>
      <c r="V35" s="60"/>
      <c r="W35" s="60">
        <v>13678486</v>
      </c>
      <c r="X35" s="60">
        <v>16760022</v>
      </c>
      <c r="Y35" s="60">
        <v>-3081536</v>
      </c>
      <c r="Z35" s="140">
        <v>-18.39</v>
      </c>
      <c r="AA35" s="155">
        <v>21352287</v>
      </c>
    </row>
    <row r="36" spans="1:27" ht="12.75">
      <c r="A36" s="138" t="s">
        <v>82</v>
      </c>
      <c r="B36" s="136"/>
      <c r="C36" s="155"/>
      <c r="D36" s="155"/>
      <c r="E36" s="1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>
        <v>0</v>
      </c>
      <c r="AA36" s="155"/>
    </row>
    <row r="37" spans="1:27" ht="12.7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2.75">
      <c r="A38" s="135" t="s">
        <v>84</v>
      </c>
      <c r="B38" s="142"/>
      <c r="C38" s="153">
        <f aca="true" t="shared" si="7" ref="C38:Y38">SUM(C39:C41)</f>
        <v>22586630</v>
      </c>
      <c r="D38" s="153">
        <f>SUM(D39:D41)</f>
        <v>0</v>
      </c>
      <c r="E38" s="154">
        <f t="shared" si="7"/>
        <v>31313889</v>
      </c>
      <c r="F38" s="100">
        <f t="shared" si="7"/>
        <v>32281640</v>
      </c>
      <c r="G38" s="100">
        <f t="shared" si="7"/>
        <v>1520886</v>
      </c>
      <c r="H38" s="100">
        <f t="shared" si="7"/>
        <v>1425364</v>
      </c>
      <c r="I38" s="100">
        <f t="shared" si="7"/>
        <v>3442645</v>
      </c>
      <c r="J38" s="100">
        <f t="shared" si="7"/>
        <v>6388895</v>
      </c>
      <c r="K38" s="100">
        <f t="shared" si="7"/>
        <v>1853705</v>
      </c>
      <c r="L38" s="100">
        <f t="shared" si="7"/>
        <v>2178129</v>
      </c>
      <c r="M38" s="100">
        <f t="shared" si="7"/>
        <v>2114467</v>
      </c>
      <c r="N38" s="100">
        <f t="shared" si="7"/>
        <v>6146301</v>
      </c>
      <c r="O38" s="100">
        <f t="shared" si="7"/>
        <v>1602396</v>
      </c>
      <c r="P38" s="100">
        <f t="shared" si="7"/>
        <v>1831913</v>
      </c>
      <c r="Q38" s="100">
        <f t="shared" si="7"/>
        <v>1721660</v>
      </c>
      <c r="R38" s="100">
        <f t="shared" si="7"/>
        <v>5155969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17691165</v>
      </c>
      <c r="X38" s="100">
        <f t="shared" si="7"/>
        <v>23879514</v>
      </c>
      <c r="Y38" s="100">
        <f t="shared" si="7"/>
        <v>-6188349</v>
      </c>
      <c r="Z38" s="137">
        <f>+IF(X38&lt;&gt;0,+(Y38/X38)*100,0)</f>
        <v>-25.91488671000591</v>
      </c>
      <c r="AA38" s="153">
        <f>SUM(AA39:AA41)</f>
        <v>32281640</v>
      </c>
    </row>
    <row r="39" spans="1:27" ht="12.75">
      <c r="A39" s="138" t="s">
        <v>85</v>
      </c>
      <c r="B39" s="136"/>
      <c r="C39" s="155">
        <v>10965293</v>
      </c>
      <c r="D39" s="155"/>
      <c r="E39" s="156">
        <v>18265438</v>
      </c>
      <c r="F39" s="60">
        <v>19233189</v>
      </c>
      <c r="G39" s="60">
        <v>757876</v>
      </c>
      <c r="H39" s="60">
        <v>672631</v>
      </c>
      <c r="I39" s="60">
        <v>2309112</v>
      </c>
      <c r="J39" s="60">
        <v>3739619</v>
      </c>
      <c r="K39" s="60">
        <v>919675</v>
      </c>
      <c r="L39" s="60">
        <v>1224945</v>
      </c>
      <c r="M39" s="60">
        <v>1408250</v>
      </c>
      <c r="N39" s="60">
        <v>3552870</v>
      </c>
      <c r="O39" s="60">
        <v>708451</v>
      </c>
      <c r="P39" s="60">
        <v>659191</v>
      </c>
      <c r="Q39" s="60">
        <v>761081</v>
      </c>
      <c r="R39" s="60">
        <v>2128723</v>
      </c>
      <c r="S39" s="60"/>
      <c r="T39" s="60"/>
      <c r="U39" s="60"/>
      <c r="V39" s="60"/>
      <c r="W39" s="60">
        <v>9421212</v>
      </c>
      <c r="X39" s="60">
        <v>14225670</v>
      </c>
      <c r="Y39" s="60">
        <v>-4804458</v>
      </c>
      <c r="Z39" s="140">
        <v>-33.77</v>
      </c>
      <c r="AA39" s="155">
        <v>19233189</v>
      </c>
    </row>
    <row r="40" spans="1:27" ht="12.75">
      <c r="A40" s="138" t="s">
        <v>86</v>
      </c>
      <c r="B40" s="136"/>
      <c r="C40" s="155">
        <v>11621337</v>
      </c>
      <c r="D40" s="155"/>
      <c r="E40" s="156">
        <v>13048451</v>
      </c>
      <c r="F40" s="60">
        <v>13048451</v>
      </c>
      <c r="G40" s="60">
        <v>763010</v>
      </c>
      <c r="H40" s="60">
        <v>752733</v>
      </c>
      <c r="I40" s="60">
        <v>1133533</v>
      </c>
      <c r="J40" s="60">
        <v>2649276</v>
      </c>
      <c r="K40" s="60">
        <v>934030</v>
      </c>
      <c r="L40" s="60">
        <v>953184</v>
      </c>
      <c r="M40" s="60">
        <v>706217</v>
      </c>
      <c r="N40" s="60">
        <v>2593431</v>
      </c>
      <c r="O40" s="60">
        <v>893945</v>
      </c>
      <c r="P40" s="60">
        <v>1172722</v>
      </c>
      <c r="Q40" s="60">
        <v>960579</v>
      </c>
      <c r="R40" s="60">
        <v>3027246</v>
      </c>
      <c r="S40" s="60"/>
      <c r="T40" s="60"/>
      <c r="U40" s="60"/>
      <c r="V40" s="60"/>
      <c r="W40" s="60">
        <v>8269953</v>
      </c>
      <c r="X40" s="60">
        <v>9653844</v>
      </c>
      <c r="Y40" s="60">
        <v>-1383891</v>
      </c>
      <c r="Z40" s="140">
        <v>-14.34</v>
      </c>
      <c r="AA40" s="155">
        <v>13048451</v>
      </c>
    </row>
    <row r="41" spans="1:27" ht="12.7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2.75">
      <c r="A42" s="135" t="s">
        <v>88</v>
      </c>
      <c r="B42" s="142"/>
      <c r="C42" s="153">
        <f aca="true" t="shared" si="8" ref="C42:Y42">SUM(C43:C46)</f>
        <v>98839831</v>
      </c>
      <c r="D42" s="153">
        <f>SUM(D43:D46)</f>
        <v>0</v>
      </c>
      <c r="E42" s="154">
        <f t="shared" si="8"/>
        <v>143823633</v>
      </c>
      <c r="F42" s="100">
        <f t="shared" si="8"/>
        <v>143919158</v>
      </c>
      <c r="G42" s="100">
        <f t="shared" si="8"/>
        <v>13105579</v>
      </c>
      <c r="H42" s="100">
        <f t="shared" si="8"/>
        <v>13801993</v>
      </c>
      <c r="I42" s="100">
        <f t="shared" si="8"/>
        <v>12538601</v>
      </c>
      <c r="J42" s="100">
        <f t="shared" si="8"/>
        <v>39446173</v>
      </c>
      <c r="K42" s="100">
        <f t="shared" si="8"/>
        <v>7609685</v>
      </c>
      <c r="L42" s="100">
        <f t="shared" si="8"/>
        <v>8459840</v>
      </c>
      <c r="M42" s="100">
        <f t="shared" si="8"/>
        <v>7106014</v>
      </c>
      <c r="N42" s="100">
        <f t="shared" si="8"/>
        <v>23175539</v>
      </c>
      <c r="O42" s="100">
        <f t="shared" si="8"/>
        <v>7182358</v>
      </c>
      <c r="P42" s="100">
        <f t="shared" si="8"/>
        <v>7528179</v>
      </c>
      <c r="Q42" s="100">
        <f t="shared" si="8"/>
        <v>7974853</v>
      </c>
      <c r="R42" s="100">
        <f t="shared" si="8"/>
        <v>22685390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85307102</v>
      </c>
      <c r="X42" s="100">
        <f t="shared" si="8"/>
        <v>109295571</v>
      </c>
      <c r="Y42" s="100">
        <f t="shared" si="8"/>
        <v>-23988469</v>
      </c>
      <c r="Z42" s="137">
        <f>+IF(X42&lt;&gt;0,+(Y42/X42)*100,0)</f>
        <v>-21.948253511571846</v>
      </c>
      <c r="AA42" s="153">
        <f>SUM(AA43:AA46)</f>
        <v>143919158</v>
      </c>
    </row>
    <row r="43" spans="1:27" ht="12.75">
      <c r="A43" s="138" t="s">
        <v>89</v>
      </c>
      <c r="B43" s="136"/>
      <c r="C43" s="155">
        <v>90669351</v>
      </c>
      <c r="D43" s="155"/>
      <c r="E43" s="156">
        <v>124618386</v>
      </c>
      <c r="F43" s="60">
        <v>124514489</v>
      </c>
      <c r="G43" s="60">
        <v>12223264</v>
      </c>
      <c r="H43" s="60">
        <v>13164537</v>
      </c>
      <c r="I43" s="60">
        <v>11848112</v>
      </c>
      <c r="J43" s="60">
        <v>37235913</v>
      </c>
      <c r="K43" s="60">
        <v>6997447</v>
      </c>
      <c r="L43" s="60">
        <v>7838766</v>
      </c>
      <c r="M43" s="60">
        <v>6449710</v>
      </c>
      <c r="N43" s="60">
        <v>21285923</v>
      </c>
      <c r="O43" s="60">
        <v>6294399</v>
      </c>
      <c r="P43" s="60">
        <v>6949848</v>
      </c>
      <c r="Q43" s="60">
        <v>6187762</v>
      </c>
      <c r="R43" s="60">
        <v>19432009</v>
      </c>
      <c r="S43" s="60"/>
      <c r="T43" s="60"/>
      <c r="U43" s="60"/>
      <c r="V43" s="60"/>
      <c r="W43" s="60">
        <v>77953845</v>
      </c>
      <c r="X43" s="60">
        <v>94603496</v>
      </c>
      <c r="Y43" s="60">
        <v>-16649651</v>
      </c>
      <c r="Z43" s="140">
        <v>-17.6</v>
      </c>
      <c r="AA43" s="155">
        <v>124514489</v>
      </c>
    </row>
    <row r="44" spans="1:27" ht="12.75">
      <c r="A44" s="138" t="s">
        <v>90</v>
      </c>
      <c r="B44" s="136"/>
      <c r="C44" s="155"/>
      <c r="D44" s="155"/>
      <c r="E44" s="156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40">
        <v>0</v>
      </c>
      <c r="AA44" s="155"/>
    </row>
    <row r="45" spans="1:27" ht="12.75">
      <c r="A45" s="138" t="s">
        <v>91</v>
      </c>
      <c r="B45" s="136"/>
      <c r="C45" s="157"/>
      <c r="D45" s="157"/>
      <c r="E45" s="158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41">
        <v>0</v>
      </c>
      <c r="AA45" s="157"/>
    </row>
    <row r="46" spans="1:27" ht="12.75">
      <c r="A46" s="138" t="s">
        <v>92</v>
      </c>
      <c r="B46" s="136"/>
      <c r="C46" s="155">
        <v>8170480</v>
      </c>
      <c r="D46" s="155"/>
      <c r="E46" s="156">
        <v>19205247</v>
      </c>
      <c r="F46" s="60">
        <v>19404669</v>
      </c>
      <c r="G46" s="60">
        <v>882315</v>
      </c>
      <c r="H46" s="60">
        <v>637456</v>
      </c>
      <c r="I46" s="60">
        <v>690489</v>
      </c>
      <c r="J46" s="60">
        <v>2210260</v>
      </c>
      <c r="K46" s="60">
        <v>612238</v>
      </c>
      <c r="L46" s="60">
        <v>621074</v>
      </c>
      <c r="M46" s="60">
        <v>656304</v>
      </c>
      <c r="N46" s="60">
        <v>1889616</v>
      </c>
      <c r="O46" s="60">
        <v>887959</v>
      </c>
      <c r="P46" s="60">
        <v>578331</v>
      </c>
      <c r="Q46" s="60">
        <v>1787091</v>
      </c>
      <c r="R46" s="60">
        <v>3253381</v>
      </c>
      <c r="S46" s="60"/>
      <c r="T46" s="60"/>
      <c r="U46" s="60"/>
      <c r="V46" s="60"/>
      <c r="W46" s="60">
        <v>7353257</v>
      </c>
      <c r="X46" s="60">
        <v>14692075</v>
      </c>
      <c r="Y46" s="60">
        <v>-7338818</v>
      </c>
      <c r="Z46" s="140">
        <v>-49.95</v>
      </c>
      <c r="AA46" s="155">
        <v>19404669</v>
      </c>
    </row>
    <row r="47" spans="1:27" ht="12.7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2.75">
      <c r="A48" s="143" t="s">
        <v>98</v>
      </c>
      <c r="B48" s="144" t="s">
        <v>99</v>
      </c>
      <c r="C48" s="168">
        <f aca="true" t="shared" si="9" ref="C48:Y48">+C28+C32+C38+C42+C47</f>
        <v>283392989</v>
      </c>
      <c r="D48" s="168">
        <f>+D28+D32+D38+D42+D47</f>
        <v>0</v>
      </c>
      <c r="E48" s="169">
        <f t="shared" si="9"/>
        <v>374137885</v>
      </c>
      <c r="F48" s="73">
        <f t="shared" si="9"/>
        <v>368560633</v>
      </c>
      <c r="G48" s="73">
        <f t="shared" si="9"/>
        <v>26478959</v>
      </c>
      <c r="H48" s="73">
        <f t="shared" si="9"/>
        <v>26892492</v>
      </c>
      <c r="I48" s="73">
        <f t="shared" si="9"/>
        <v>28884329</v>
      </c>
      <c r="J48" s="73">
        <f t="shared" si="9"/>
        <v>82255780</v>
      </c>
      <c r="K48" s="73">
        <f t="shared" si="9"/>
        <v>22115303</v>
      </c>
      <c r="L48" s="73">
        <f t="shared" si="9"/>
        <v>23402375</v>
      </c>
      <c r="M48" s="73">
        <f t="shared" si="9"/>
        <v>22295128</v>
      </c>
      <c r="N48" s="73">
        <f t="shared" si="9"/>
        <v>67812806</v>
      </c>
      <c r="O48" s="73">
        <f t="shared" si="9"/>
        <v>26181836</v>
      </c>
      <c r="P48" s="73">
        <f t="shared" si="9"/>
        <v>30525532</v>
      </c>
      <c r="Q48" s="73">
        <f t="shared" si="9"/>
        <v>20016510</v>
      </c>
      <c r="R48" s="73">
        <f t="shared" si="9"/>
        <v>76723878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226792464</v>
      </c>
      <c r="X48" s="73">
        <f t="shared" si="9"/>
        <v>283729486</v>
      </c>
      <c r="Y48" s="73">
        <f t="shared" si="9"/>
        <v>-56937022</v>
      </c>
      <c r="Z48" s="170">
        <f>+IF(X48&lt;&gt;0,+(Y48/X48)*100,0)</f>
        <v>-20.06736162768786</v>
      </c>
      <c r="AA48" s="168">
        <f>+AA28+AA32+AA38+AA42+AA47</f>
        <v>368560633</v>
      </c>
    </row>
    <row r="49" spans="1:27" ht="12.75">
      <c r="A49" s="148" t="s">
        <v>49</v>
      </c>
      <c r="B49" s="149"/>
      <c r="C49" s="171">
        <f aca="true" t="shared" si="10" ref="C49:Y49">+C25-C48</f>
        <v>34093134</v>
      </c>
      <c r="D49" s="171">
        <f>+D25-D48</f>
        <v>0</v>
      </c>
      <c r="E49" s="172">
        <f t="shared" si="10"/>
        <v>-20380615</v>
      </c>
      <c r="F49" s="173">
        <f t="shared" si="10"/>
        <v>-17368995</v>
      </c>
      <c r="G49" s="173">
        <f t="shared" si="10"/>
        <v>71419299</v>
      </c>
      <c r="H49" s="173">
        <f t="shared" si="10"/>
        <v>-7504588</v>
      </c>
      <c r="I49" s="173">
        <f t="shared" si="10"/>
        <v>-11111004</v>
      </c>
      <c r="J49" s="173">
        <f t="shared" si="10"/>
        <v>52803707</v>
      </c>
      <c r="K49" s="173">
        <f t="shared" si="10"/>
        <v>-6954381</v>
      </c>
      <c r="L49" s="173">
        <f t="shared" si="10"/>
        <v>-6674089</v>
      </c>
      <c r="M49" s="173">
        <f t="shared" si="10"/>
        <v>10605526</v>
      </c>
      <c r="N49" s="173">
        <f t="shared" si="10"/>
        <v>-3022944</v>
      </c>
      <c r="O49" s="173">
        <f t="shared" si="10"/>
        <v>-11074069</v>
      </c>
      <c r="P49" s="173">
        <f t="shared" si="10"/>
        <v>-13937336</v>
      </c>
      <c r="Q49" s="173">
        <f t="shared" si="10"/>
        <v>7698689</v>
      </c>
      <c r="R49" s="173">
        <f t="shared" si="10"/>
        <v>-17312716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32468047</v>
      </c>
      <c r="X49" s="173">
        <f>IF(F25=F48,0,X25-X48)</f>
        <v>1391774</v>
      </c>
      <c r="Y49" s="173">
        <f t="shared" si="10"/>
        <v>31076273</v>
      </c>
      <c r="Z49" s="174">
        <f>+IF(X49&lt;&gt;0,+(Y49/X49)*100,0)</f>
        <v>2232.853394301086</v>
      </c>
      <c r="AA49" s="171">
        <f>+AA25-AA48</f>
        <v>-17368995</v>
      </c>
    </row>
    <row r="50" spans="1:27" ht="12.75">
      <c r="A50" s="150" t="s">
        <v>288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51" t="s">
        <v>289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52" t="s">
        <v>290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51" t="s">
        <v>291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292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2.7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2.7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2.75">
      <c r="A5" s="181" t="s">
        <v>31</v>
      </c>
      <c r="B5" s="182"/>
      <c r="C5" s="155">
        <v>88824594</v>
      </c>
      <c r="D5" s="155">
        <v>0</v>
      </c>
      <c r="E5" s="156">
        <v>97001665</v>
      </c>
      <c r="F5" s="60">
        <v>96408849</v>
      </c>
      <c r="G5" s="60">
        <v>60553509</v>
      </c>
      <c r="H5" s="60">
        <v>3346730</v>
      </c>
      <c r="I5" s="60">
        <v>2481103</v>
      </c>
      <c r="J5" s="60">
        <v>66381342</v>
      </c>
      <c r="K5" s="60">
        <v>3256021</v>
      </c>
      <c r="L5" s="60">
        <v>3404554</v>
      </c>
      <c r="M5" s="60">
        <v>3629489</v>
      </c>
      <c r="N5" s="60">
        <v>10290064</v>
      </c>
      <c r="O5" s="60">
        <v>3371871</v>
      </c>
      <c r="P5" s="60">
        <v>3087809</v>
      </c>
      <c r="Q5" s="60">
        <v>2956518</v>
      </c>
      <c r="R5" s="60">
        <v>9416198</v>
      </c>
      <c r="S5" s="60">
        <v>0</v>
      </c>
      <c r="T5" s="60">
        <v>0</v>
      </c>
      <c r="U5" s="60">
        <v>0</v>
      </c>
      <c r="V5" s="60">
        <v>0</v>
      </c>
      <c r="W5" s="60">
        <v>86087604</v>
      </c>
      <c r="X5" s="60">
        <v>91037923</v>
      </c>
      <c r="Y5" s="60">
        <v>-4950319</v>
      </c>
      <c r="Z5" s="140">
        <v>-5.44</v>
      </c>
      <c r="AA5" s="155">
        <v>96408849</v>
      </c>
    </row>
    <row r="6" spans="1:27" ht="12.7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/>
      <c r="Y6" s="60">
        <v>0</v>
      </c>
      <c r="Z6" s="140">
        <v>0</v>
      </c>
      <c r="AA6" s="155">
        <v>0</v>
      </c>
    </row>
    <row r="7" spans="1:27" ht="12.75">
      <c r="A7" s="183" t="s">
        <v>103</v>
      </c>
      <c r="B7" s="182"/>
      <c r="C7" s="155">
        <v>97496381</v>
      </c>
      <c r="D7" s="155">
        <v>0</v>
      </c>
      <c r="E7" s="156">
        <v>116238611</v>
      </c>
      <c r="F7" s="60">
        <v>116239428</v>
      </c>
      <c r="G7" s="60">
        <v>10812275</v>
      </c>
      <c r="H7" s="60">
        <v>10910747</v>
      </c>
      <c r="I7" s="60">
        <v>10193079</v>
      </c>
      <c r="J7" s="60">
        <v>31916101</v>
      </c>
      <c r="K7" s="60">
        <v>7482977</v>
      </c>
      <c r="L7" s="60">
        <v>7503809</v>
      </c>
      <c r="M7" s="60">
        <v>8113327</v>
      </c>
      <c r="N7" s="60">
        <v>23100113</v>
      </c>
      <c r="O7" s="60">
        <v>6484511</v>
      </c>
      <c r="P7" s="60">
        <v>7270323</v>
      </c>
      <c r="Q7" s="60">
        <v>7326987</v>
      </c>
      <c r="R7" s="60">
        <v>21081821</v>
      </c>
      <c r="S7" s="60">
        <v>0</v>
      </c>
      <c r="T7" s="60">
        <v>0</v>
      </c>
      <c r="U7" s="60">
        <v>0</v>
      </c>
      <c r="V7" s="60">
        <v>0</v>
      </c>
      <c r="W7" s="60">
        <v>76098035</v>
      </c>
      <c r="X7" s="60">
        <v>78724291</v>
      </c>
      <c r="Y7" s="60">
        <v>-2626256</v>
      </c>
      <c r="Z7" s="140">
        <v>-3.34</v>
      </c>
      <c r="AA7" s="155">
        <v>116239428</v>
      </c>
    </row>
    <row r="8" spans="1:27" ht="12.75">
      <c r="A8" s="183" t="s">
        <v>104</v>
      </c>
      <c r="B8" s="182"/>
      <c r="C8" s="155">
        <v>0</v>
      </c>
      <c r="D8" s="155">
        <v>0</v>
      </c>
      <c r="E8" s="156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/>
      <c r="Y8" s="60">
        <v>0</v>
      </c>
      <c r="Z8" s="140">
        <v>0</v>
      </c>
      <c r="AA8" s="155">
        <v>0</v>
      </c>
    </row>
    <row r="9" spans="1:27" ht="12.75">
      <c r="A9" s="183" t="s">
        <v>105</v>
      </c>
      <c r="B9" s="182"/>
      <c r="C9" s="155">
        <v>0</v>
      </c>
      <c r="D9" s="155">
        <v>0</v>
      </c>
      <c r="E9" s="156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/>
      <c r="Y9" s="60">
        <v>0</v>
      </c>
      <c r="Z9" s="140">
        <v>0</v>
      </c>
      <c r="AA9" s="155">
        <v>0</v>
      </c>
    </row>
    <row r="10" spans="1:27" ht="12.75">
      <c r="A10" s="183" t="s">
        <v>106</v>
      </c>
      <c r="B10" s="182"/>
      <c r="C10" s="155">
        <v>23921441</v>
      </c>
      <c r="D10" s="155">
        <v>0</v>
      </c>
      <c r="E10" s="156">
        <v>26150608</v>
      </c>
      <c r="F10" s="54">
        <v>26150608</v>
      </c>
      <c r="G10" s="54">
        <v>2187672</v>
      </c>
      <c r="H10" s="54">
        <v>2189374</v>
      </c>
      <c r="I10" s="54">
        <v>2129857</v>
      </c>
      <c r="J10" s="54">
        <v>6506903</v>
      </c>
      <c r="K10" s="54">
        <v>2158495</v>
      </c>
      <c r="L10" s="54">
        <v>2111313</v>
      </c>
      <c r="M10" s="54">
        <v>2147603</v>
      </c>
      <c r="N10" s="54">
        <v>6417411</v>
      </c>
      <c r="O10" s="54">
        <v>2156901</v>
      </c>
      <c r="P10" s="54">
        <v>2123180</v>
      </c>
      <c r="Q10" s="54">
        <v>2089037</v>
      </c>
      <c r="R10" s="54">
        <v>6369118</v>
      </c>
      <c r="S10" s="54">
        <v>0</v>
      </c>
      <c r="T10" s="54">
        <v>0</v>
      </c>
      <c r="U10" s="54">
        <v>0</v>
      </c>
      <c r="V10" s="54">
        <v>0</v>
      </c>
      <c r="W10" s="54">
        <v>19293432</v>
      </c>
      <c r="X10" s="54">
        <v>15597186</v>
      </c>
      <c r="Y10" s="54">
        <v>3696246</v>
      </c>
      <c r="Z10" s="184">
        <v>23.7</v>
      </c>
      <c r="AA10" s="130">
        <v>26150608</v>
      </c>
    </row>
    <row r="11" spans="1:27" ht="12.75">
      <c r="A11" s="183" t="s">
        <v>107</v>
      </c>
      <c r="B11" s="185"/>
      <c r="C11" s="155">
        <v>1656213</v>
      </c>
      <c r="D11" s="155">
        <v>0</v>
      </c>
      <c r="E11" s="156">
        <v>1286023</v>
      </c>
      <c r="F11" s="60">
        <v>1286023</v>
      </c>
      <c r="G11" s="60">
        <v>100376</v>
      </c>
      <c r="H11" s="60">
        <v>97788</v>
      </c>
      <c r="I11" s="60">
        <v>96803</v>
      </c>
      <c r="J11" s="60">
        <v>294967</v>
      </c>
      <c r="K11" s="60">
        <v>99074</v>
      </c>
      <c r="L11" s="60">
        <v>93182</v>
      </c>
      <c r="M11" s="60">
        <v>97055</v>
      </c>
      <c r="N11" s="60">
        <v>289311</v>
      </c>
      <c r="O11" s="60">
        <v>100102</v>
      </c>
      <c r="P11" s="60">
        <v>98766</v>
      </c>
      <c r="Q11" s="60">
        <v>96987</v>
      </c>
      <c r="R11" s="60">
        <v>295855</v>
      </c>
      <c r="S11" s="60">
        <v>0</v>
      </c>
      <c r="T11" s="60">
        <v>0</v>
      </c>
      <c r="U11" s="60">
        <v>0</v>
      </c>
      <c r="V11" s="60">
        <v>0</v>
      </c>
      <c r="W11" s="60">
        <v>880133</v>
      </c>
      <c r="X11" s="60">
        <v>870346</v>
      </c>
      <c r="Y11" s="60">
        <v>9787</v>
      </c>
      <c r="Z11" s="140">
        <v>1.12</v>
      </c>
      <c r="AA11" s="155">
        <v>1286023</v>
      </c>
    </row>
    <row r="12" spans="1:27" ht="12.75">
      <c r="A12" s="183" t="s">
        <v>108</v>
      </c>
      <c r="B12" s="185"/>
      <c r="C12" s="155">
        <v>1841532</v>
      </c>
      <c r="D12" s="155">
        <v>0</v>
      </c>
      <c r="E12" s="156">
        <v>1714706</v>
      </c>
      <c r="F12" s="60">
        <v>1715140</v>
      </c>
      <c r="G12" s="60">
        <v>79166</v>
      </c>
      <c r="H12" s="60">
        <v>77427</v>
      </c>
      <c r="I12" s="60">
        <v>120469</v>
      </c>
      <c r="J12" s="60">
        <v>277062</v>
      </c>
      <c r="K12" s="60">
        <v>74750</v>
      </c>
      <c r="L12" s="60">
        <v>65609</v>
      </c>
      <c r="M12" s="60">
        <v>57740</v>
      </c>
      <c r="N12" s="60">
        <v>198099</v>
      </c>
      <c r="O12" s="60">
        <v>60587</v>
      </c>
      <c r="P12" s="60">
        <v>73088</v>
      </c>
      <c r="Q12" s="60">
        <v>64114</v>
      </c>
      <c r="R12" s="60">
        <v>197789</v>
      </c>
      <c r="S12" s="60">
        <v>0</v>
      </c>
      <c r="T12" s="60">
        <v>0</v>
      </c>
      <c r="U12" s="60">
        <v>0</v>
      </c>
      <c r="V12" s="60">
        <v>0</v>
      </c>
      <c r="W12" s="60">
        <v>672950</v>
      </c>
      <c r="X12" s="60">
        <v>701726</v>
      </c>
      <c r="Y12" s="60">
        <v>-28776</v>
      </c>
      <c r="Z12" s="140">
        <v>-4.1</v>
      </c>
      <c r="AA12" s="155">
        <v>1715140</v>
      </c>
    </row>
    <row r="13" spans="1:27" ht="12.75">
      <c r="A13" s="181" t="s">
        <v>109</v>
      </c>
      <c r="B13" s="185"/>
      <c r="C13" s="155">
        <v>5711571</v>
      </c>
      <c r="D13" s="155">
        <v>0</v>
      </c>
      <c r="E13" s="156">
        <v>5323255</v>
      </c>
      <c r="F13" s="60">
        <v>5323255</v>
      </c>
      <c r="G13" s="60">
        <v>446323</v>
      </c>
      <c r="H13" s="60">
        <v>437649</v>
      </c>
      <c r="I13" s="60">
        <v>407350</v>
      </c>
      <c r="J13" s="60">
        <v>1291322</v>
      </c>
      <c r="K13" s="60">
        <v>786162</v>
      </c>
      <c r="L13" s="60">
        <v>1108090</v>
      </c>
      <c r="M13" s="60">
        <v>553234</v>
      </c>
      <c r="N13" s="60">
        <v>2447486</v>
      </c>
      <c r="O13" s="60">
        <v>676630</v>
      </c>
      <c r="P13" s="60">
        <v>594636</v>
      </c>
      <c r="Q13" s="60">
        <v>639011</v>
      </c>
      <c r="R13" s="60">
        <v>1910277</v>
      </c>
      <c r="S13" s="60">
        <v>0</v>
      </c>
      <c r="T13" s="60">
        <v>0</v>
      </c>
      <c r="U13" s="60">
        <v>0</v>
      </c>
      <c r="V13" s="60">
        <v>0</v>
      </c>
      <c r="W13" s="60">
        <v>5649085</v>
      </c>
      <c r="X13" s="60">
        <v>2948825</v>
      </c>
      <c r="Y13" s="60">
        <v>2700260</v>
      </c>
      <c r="Z13" s="140">
        <v>91.57</v>
      </c>
      <c r="AA13" s="155">
        <v>5323255</v>
      </c>
    </row>
    <row r="14" spans="1:27" ht="12.75">
      <c r="A14" s="181" t="s">
        <v>110</v>
      </c>
      <c r="B14" s="185"/>
      <c r="C14" s="155">
        <v>4711040</v>
      </c>
      <c r="D14" s="155">
        <v>0</v>
      </c>
      <c r="E14" s="156">
        <v>3627845</v>
      </c>
      <c r="F14" s="60">
        <v>5100846</v>
      </c>
      <c r="G14" s="60">
        <v>527722</v>
      </c>
      <c r="H14" s="60">
        <v>559864</v>
      </c>
      <c r="I14" s="60">
        <v>392619</v>
      </c>
      <c r="J14" s="60">
        <v>1480205</v>
      </c>
      <c r="K14" s="60">
        <v>490678</v>
      </c>
      <c r="L14" s="60">
        <v>495614</v>
      </c>
      <c r="M14" s="60">
        <v>482137</v>
      </c>
      <c r="N14" s="60">
        <v>1468429</v>
      </c>
      <c r="O14" s="60">
        <v>508329</v>
      </c>
      <c r="P14" s="60">
        <v>420236</v>
      </c>
      <c r="Q14" s="60">
        <v>311194</v>
      </c>
      <c r="R14" s="60">
        <v>1239759</v>
      </c>
      <c r="S14" s="60">
        <v>0</v>
      </c>
      <c r="T14" s="60">
        <v>0</v>
      </c>
      <c r="U14" s="60">
        <v>0</v>
      </c>
      <c r="V14" s="60">
        <v>0</v>
      </c>
      <c r="W14" s="60">
        <v>4188393</v>
      </c>
      <c r="X14" s="60">
        <v>2866270</v>
      </c>
      <c r="Y14" s="60">
        <v>1322123</v>
      </c>
      <c r="Z14" s="140">
        <v>46.13</v>
      </c>
      <c r="AA14" s="155">
        <v>5100846</v>
      </c>
    </row>
    <row r="15" spans="1:27" ht="12.7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0</v>
      </c>
    </row>
    <row r="16" spans="1:27" ht="12.75">
      <c r="A16" s="181" t="s">
        <v>112</v>
      </c>
      <c r="B16" s="185"/>
      <c r="C16" s="155">
        <v>4583153</v>
      </c>
      <c r="D16" s="155">
        <v>0</v>
      </c>
      <c r="E16" s="156">
        <v>1268501</v>
      </c>
      <c r="F16" s="60">
        <v>1268501</v>
      </c>
      <c r="G16" s="60">
        <v>35100</v>
      </c>
      <c r="H16" s="60">
        <v>28250</v>
      </c>
      <c r="I16" s="60">
        <v>40525</v>
      </c>
      <c r="J16" s="60">
        <v>103875</v>
      </c>
      <c r="K16" s="60">
        <v>44418</v>
      </c>
      <c r="L16" s="60">
        <v>22505</v>
      </c>
      <c r="M16" s="60">
        <v>49525</v>
      </c>
      <c r="N16" s="60">
        <v>116448</v>
      </c>
      <c r="O16" s="60">
        <v>26600</v>
      </c>
      <c r="P16" s="60">
        <v>16277</v>
      </c>
      <c r="Q16" s="60">
        <v>20164</v>
      </c>
      <c r="R16" s="60">
        <v>63041</v>
      </c>
      <c r="S16" s="60">
        <v>0</v>
      </c>
      <c r="T16" s="60">
        <v>0</v>
      </c>
      <c r="U16" s="60">
        <v>0</v>
      </c>
      <c r="V16" s="60">
        <v>0</v>
      </c>
      <c r="W16" s="60">
        <v>283364</v>
      </c>
      <c r="X16" s="60">
        <v>863477</v>
      </c>
      <c r="Y16" s="60">
        <v>-580113</v>
      </c>
      <c r="Z16" s="140">
        <v>-67.18</v>
      </c>
      <c r="AA16" s="155">
        <v>1268501</v>
      </c>
    </row>
    <row r="17" spans="1:27" ht="12.75">
      <c r="A17" s="181" t="s">
        <v>113</v>
      </c>
      <c r="B17" s="185"/>
      <c r="C17" s="155">
        <v>3399974</v>
      </c>
      <c r="D17" s="155">
        <v>0</v>
      </c>
      <c r="E17" s="156">
        <v>3701467</v>
      </c>
      <c r="F17" s="60">
        <v>3701467</v>
      </c>
      <c r="G17" s="60">
        <v>310326</v>
      </c>
      <c r="H17" s="60">
        <v>252191</v>
      </c>
      <c r="I17" s="60">
        <v>262965</v>
      </c>
      <c r="J17" s="60">
        <v>825482</v>
      </c>
      <c r="K17" s="60">
        <v>221517</v>
      </c>
      <c r="L17" s="60">
        <v>371885</v>
      </c>
      <c r="M17" s="60">
        <v>210046</v>
      </c>
      <c r="N17" s="60">
        <v>803448</v>
      </c>
      <c r="O17" s="60">
        <v>258825</v>
      </c>
      <c r="P17" s="60">
        <v>224505</v>
      </c>
      <c r="Q17" s="60">
        <v>268634</v>
      </c>
      <c r="R17" s="60">
        <v>751964</v>
      </c>
      <c r="S17" s="60">
        <v>0</v>
      </c>
      <c r="T17" s="60">
        <v>0</v>
      </c>
      <c r="U17" s="60">
        <v>0</v>
      </c>
      <c r="V17" s="60">
        <v>0</v>
      </c>
      <c r="W17" s="60">
        <v>2380894</v>
      </c>
      <c r="X17" s="60">
        <v>2936727</v>
      </c>
      <c r="Y17" s="60">
        <v>-555833</v>
      </c>
      <c r="Z17" s="140">
        <v>-18.93</v>
      </c>
      <c r="AA17" s="155">
        <v>3701467</v>
      </c>
    </row>
    <row r="18" spans="1:27" ht="12.7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/>
      <c r="Y18" s="60">
        <v>0</v>
      </c>
      <c r="Z18" s="140">
        <v>0</v>
      </c>
      <c r="AA18" s="155">
        <v>0</v>
      </c>
    </row>
    <row r="19" spans="1:27" ht="12.75">
      <c r="A19" s="181" t="s">
        <v>34</v>
      </c>
      <c r="B19" s="185"/>
      <c r="C19" s="155">
        <v>55179509</v>
      </c>
      <c r="D19" s="155">
        <v>0</v>
      </c>
      <c r="E19" s="156">
        <v>62303000</v>
      </c>
      <c r="F19" s="60">
        <v>58815500</v>
      </c>
      <c r="G19" s="60">
        <v>19263740</v>
      </c>
      <c r="H19" s="60">
        <v>359849</v>
      </c>
      <c r="I19" s="60">
        <v>499870</v>
      </c>
      <c r="J19" s="60">
        <v>20123459</v>
      </c>
      <c r="K19" s="60">
        <v>451734</v>
      </c>
      <c r="L19" s="60">
        <v>922139</v>
      </c>
      <c r="M19" s="60">
        <v>14027960</v>
      </c>
      <c r="N19" s="60">
        <v>15401833</v>
      </c>
      <c r="O19" s="60">
        <v>1314536</v>
      </c>
      <c r="P19" s="60">
        <v>1297129</v>
      </c>
      <c r="Q19" s="60">
        <v>12747277</v>
      </c>
      <c r="R19" s="60">
        <v>15358942</v>
      </c>
      <c r="S19" s="60">
        <v>0</v>
      </c>
      <c r="T19" s="60">
        <v>0</v>
      </c>
      <c r="U19" s="60">
        <v>0</v>
      </c>
      <c r="V19" s="60">
        <v>0</v>
      </c>
      <c r="W19" s="60">
        <v>50884234</v>
      </c>
      <c r="X19" s="60">
        <v>53023195</v>
      </c>
      <c r="Y19" s="60">
        <v>-2138961</v>
      </c>
      <c r="Z19" s="140">
        <v>-4.03</v>
      </c>
      <c r="AA19" s="155">
        <v>58815500</v>
      </c>
    </row>
    <row r="20" spans="1:27" ht="12.75">
      <c r="A20" s="181" t="s">
        <v>35</v>
      </c>
      <c r="B20" s="185"/>
      <c r="C20" s="155">
        <v>5410113</v>
      </c>
      <c r="D20" s="155">
        <v>0</v>
      </c>
      <c r="E20" s="156">
        <v>3616589</v>
      </c>
      <c r="F20" s="54">
        <v>3657021</v>
      </c>
      <c r="G20" s="54">
        <v>240384</v>
      </c>
      <c r="H20" s="54">
        <v>378176</v>
      </c>
      <c r="I20" s="54">
        <v>793887</v>
      </c>
      <c r="J20" s="54">
        <v>1412447</v>
      </c>
      <c r="K20" s="54">
        <v>95096</v>
      </c>
      <c r="L20" s="54">
        <v>191318</v>
      </c>
      <c r="M20" s="54">
        <v>104187</v>
      </c>
      <c r="N20" s="54">
        <v>390601</v>
      </c>
      <c r="O20" s="54">
        <v>148875</v>
      </c>
      <c r="P20" s="54">
        <v>140283</v>
      </c>
      <c r="Q20" s="54">
        <v>142637</v>
      </c>
      <c r="R20" s="54">
        <v>431795</v>
      </c>
      <c r="S20" s="54">
        <v>0</v>
      </c>
      <c r="T20" s="54">
        <v>0</v>
      </c>
      <c r="U20" s="54">
        <v>0</v>
      </c>
      <c r="V20" s="54">
        <v>0</v>
      </c>
      <c r="W20" s="54">
        <v>2234843</v>
      </c>
      <c r="X20" s="54">
        <v>5386856</v>
      </c>
      <c r="Y20" s="54">
        <v>-3152013</v>
      </c>
      <c r="Z20" s="184">
        <v>-58.51</v>
      </c>
      <c r="AA20" s="130">
        <v>3657021</v>
      </c>
    </row>
    <row r="21" spans="1:27" ht="12.7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/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292735521</v>
      </c>
      <c r="D22" s="188">
        <f>SUM(D5:D21)</f>
        <v>0</v>
      </c>
      <c r="E22" s="189">
        <f t="shared" si="0"/>
        <v>322232270</v>
      </c>
      <c r="F22" s="190">
        <f t="shared" si="0"/>
        <v>319666638</v>
      </c>
      <c r="G22" s="190">
        <f t="shared" si="0"/>
        <v>94556593</v>
      </c>
      <c r="H22" s="190">
        <f t="shared" si="0"/>
        <v>18638045</v>
      </c>
      <c r="I22" s="190">
        <f t="shared" si="0"/>
        <v>17418527</v>
      </c>
      <c r="J22" s="190">
        <f t="shared" si="0"/>
        <v>130613165</v>
      </c>
      <c r="K22" s="190">
        <f t="shared" si="0"/>
        <v>15160922</v>
      </c>
      <c r="L22" s="190">
        <f t="shared" si="0"/>
        <v>16290018</v>
      </c>
      <c r="M22" s="190">
        <f t="shared" si="0"/>
        <v>29472303</v>
      </c>
      <c r="N22" s="190">
        <f t="shared" si="0"/>
        <v>60923243</v>
      </c>
      <c r="O22" s="190">
        <f t="shared" si="0"/>
        <v>15107767</v>
      </c>
      <c r="P22" s="190">
        <f t="shared" si="0"/>
        <v>15346232</v>
      </c>
      <c r="Q22" s="190">
        <f t="shared" si="0"/>
        <v>26662560</v>
      </c>
      <c r="R22" s="190">
        <f t="shared" si="0"/>
        <v>57116559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248652967</v>
      </c>
      <c r="X22" s="190">
        <f t="shared" si="0"/>
        <v>254956822</v>
      </c>
      <c r="Y22" s="190">
        <f t="shared" si="0"/>
        <v>-6303855</v>
      </c>
      <c r="Z22" s="191">
        <f>+IF(X22&lt;&gt;0,+(Y22/X22)*100,0)</f>
        <v>-2.4725186604341967</v>
      </c>
      <c r="AA22" s="188">
        <f>SUM(AA5:AA21)</f>
        <v>319666638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2.7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2.75">
      <c r="A25" s="183" t="s">
        <v>117</v>
      </c>
      <c r="B25" s="182"/>
      <c r="C25" s="155">
        <v>90521369</v>
      </c>
      <c r="D25" s="155">
        <v>0</v>
      </c>
      <c r="E25" s="156">
        <v>114432589</v>
      </c>
      <c r="F25" s="60">
        <v>110743757</v>
      </c>
      <c r="G25" s="60">
        <v>7620889</v>
      </c>
      <c r="H25" s="60">
        <v>7286213</v>
      </c>
      <c r="I25" s="60">
        <v>7383965</v>
      </c>
      <c r="J25" s="60">
        <v>22291067</v>
      </c>
      <c r="K25" s="60">
        <v>7340615</v>
      </c>
      <c r="L25" s="60">
        <v>8055454</v>
      </c>
      <c r="M25" s="60">
        <v>9883490</v>
      </c>
      <c r="N25" s="60">
        <v>25279559</v>
      </c>
      <c r="O25" s="60">
        <v>8380220</v>
      </c>
      <c r="P25" s="60">
        <v>8026741</v>
      </c>
      <c r="Q25" s="60">
        <v>7695749</v>
      </c>
      <c r="R25" s="60">
        <v>24102710</v>
      </c>
      <c r="S25" s="60">
        <v>0</v>
      </c>
      <c r="T25" s="60">
        <v>0</v>
      </c>
      <c r="U25" s="60">
        <v>0</v>
      </c>
      <c r="V25" s="60">
        <v>0</v>
      </c>
      <c r="W25" s="60">
        <v>71673336</v>
      </c>
      <c r="X25" s="60">
        <v>64174979</v>
      </c>
      <c r="Y25" s="60">
        <v>7498357</v>
      </c>
      <c r="Z25" s="140">
        <v>11.68</v>
      </c>
      <c r="AA25" s="155">
        <v>110743757</v>
      </c>
    </row>
    <row r="26" spans="1:27" ht="12.75">
      <c r="A26" s="183" t="s">
        <v>38</v>
      </c>
      <c r="B26" s="182"/>
      <c r="C26" s="155">
        <v>5239212</v>
      </c>
      <c r="D26" s="155">
        <v>0</v>
      </c>
      <c r="E26" s="156">
        <v>6936972</v>
      </c>
      <c r="F26" s="60">
        <v>6936972</v>
      </c>
      <c r="G26" s="60">
        <v>391731</v>
      </c>
      <c r="H26" s="60">
        <v>469805</v>
      </c>
      <c r="I26" s="60">
        <v>518681</v>
      </c>
      <c r="J26" s="60">
        <v>1380217</v>
      </c>
      <c r="K26" s="60">
        <v>518681</v>
      </c>
      <c r="L26" s="60">
        <v>518681</v>
      </c>
      <c r="M26" s="60">
        <v>518681</v>
      </c>
      <c r="N26" s="60">
        <v>1556043</v>
      </c>
      <c r="O26" s="60">
        <v>502525</v>
      </c>
      <c r="P26" s="60">
        <v>496746</v>
      </c>
      <c r="Q26" s="60">
        <v>610390</v>
      </c>
      <c r="R26" s="60">
        <v>1609661</v>
      </c>
      <c r="S26" s="60">
        <v>0</v>
      </c>
      <c r="T26" s="60">
        <v>0</v>
      </c>
      <c r="U26" s="60">
        <v>0</v>
      </c>
      <c r="V26" s="60">
        <v>0</v>
      </c>
      <c r="W26" s="60">
        <v>4545921</v>
      </c>
      <c r="X26" s="60">
        <v>3979783</v>
      </c>
      <c r="Y26" s="60">
        <v>566138</v>
      </c>
      <c r="Z26" s="140">
        <v>14.23</v>
      </c>
      <c r="AA26" s="155">
        <v>6936972</v>
      </c>
    </row>
    <row r="27" spans="1:27" ht="12.75">
      <c r="A27" s="183" t="s">
        <v>118</v>
      </c>
      <c r="B27" s="182"/>
      <c r="C27" s="155">
        <v>529800</v>
      </c>
      <c r="D27" s="155">
        <v>0</v>
      </c>
      <c r="E27" s="156">
        <v>9500000</v>
      </c>
      <c r="F27" s="60">
        <v>8907183</v>
      </c>
      <c r="G27" s="60">
        <v>0</v>
      </c>
      <c r="H27" s="60">
        <v>0</v>
      </c>
      <c r="I27" s="60">
        <v>14729</v>
      </c>
      <c r="J27" s="60">
        <v>14729</v>
      </c>
      <c r="K27" s="60">
        <v>0</v>
      </c>
      <c r="L27" s="60">
        <v>3798</v>
      </c>
      <c r="M27" s="60">
        <v>0</v>
      </c>
      <c r="N27" s="60">
        <v>3798</v>
      </c>
      <c r="O27" s="60">
        <v>0</v>
      </c>
      <c r="P27" s="60">
        <v>8647946</v>
      </c>
      <c r="Q27" s="60">
        <v>83233</v>
      </c>
      <c r="R27" s="60">
        <v>8731179</v>
      </c>
      <c r="S27" s="60">
        <v>0</v>
      </c>
      <c r="T27" s="60">
        <v>0</v>
      </c>
      <c r="U27" s="60">
        <v>0</v>
      </c>
      <c r="V27" s="60">
        <v>0</v>
      </c>
      <c r="W27" s="60">
        <v>8749706</v>
      </c>
      <c r="X27" s="60">
        <v>2466605</v>
      </c>
      <c r="Y27" s="60">
        <v>6283101</v>
      </c>
      <c r="Z27" s="140">
        <v>254.73</v>
      </c>
      <c r="AA27" s="155">
        <v>8907183</v>
      </c>
    </row>
    <row r="28" spans="1:27" ht="12.75">
      <c r="A28" s="183" t="s">
        <v>39</v>
      </c>
      <c r="B28" s="182"/>
      <c r="C28" s="155">
        <v>40479893</v>
      </c>
      <c r="D28" s="155">
        <v>0</v>
      </c>
      <c r="E28" s="156">
        <v>73137861</v>
      </c>
      <c r="F28" s="60">
        <v>63137861</v>
      </c>
      <c r="G28" s="60">
        <v>2958374</v>
      </c>
      <c r="H28" s="60">
        <v>2077813</v>
      </c>
      <c r="I28" s="60">
        <v>2563388</v>
      </c>
      <c r="J28" s="60">
        <v>7599575</v>
      </c>
      <c r="K28" s="60">
        <v>2472679</v>
      </c>
      <c r="L28" s="60">
        <v>2472679</v>
      </c>
      <c r="M28" s="60">
        <v>1759818</v>
      </c>
      <c r="N28" s="60">
        <v>6705176</v>
      </c>
      <c r="O28" s="60">
        <v>7163206</v>
      </c>
      <c r="P28" s="60">
        <v>2918985</v>
      </c>
      <c r="Q28" s="60">
        <v>914358</v>
      </c>
      <c r="R28" s="60">
        <v>10996549</v>
      </c>
      <c r="S28" s="60">
        <v>0</v>
      </c>
      <c r="T28" s="60">
        <v>0</v>
      </c>
      <c r="U28" s="60">
        <v>0</v>
      </c>
      <c r="V28" s="60">
        <v>0</v>
      </c>
      <c r="W28" s="60">
        <v>25301300</v>
      </c>
      <c r="X28" s="60">
        <v>36910365</v>
      </c>
      <c r="Y28" s="60">
        <v>-11609065</v>
      </c>
      <c r="Z28" s="140">
        <v>-31.45</v>
      </c>
      <c r="AA28" s="155">
        <v>63137861</v>
      </c>
    </row>
    <row r="29" spans="1:27" ht="12.75">
      <c r="A29" s="183" t="s">
        <v>40</v>
      </c>
      <c r="B29" s="182"/>
      <c r="C29" s="155">
        <v>803936</v>
      </c>
      <c r="D29" s="155">
        <v>0</v>
      </c>
      <c r="E29" s="156">
        <v>1956385</v>
      </c>
      <c r="F29" s="60">
        <v>1412488</v>
      </c>
      <c r="G29" s="60">
        <v>32964</v>
      </c>
      <c r="H29" s="60">
        <v>229301</v>
      </c>
      <c r="I29" s="60">
        <v>91440</v>
      </c>
      <c r="J29" s="60">
        <v>353705</v>
      </c>
      <c r="K29" s="60">
        <v>115576</v>
      </c>
      <c r="L29" s="60">
        <v>24735</v>
      </c>
      <c r="M29" s="60">
        <v>112891</v>
      </c>
      <c r="N29" s="60">
        <v>253202</v>
      </c>
      <c r="O29" s="60">
        <v>116311</v>
      </c>
      <c r="P29" s="60">
        <v>127729</v>
      </c>
      <c r="Q29" s="60">
        <v>19834</v>
      </c>
      <c r="R29" s="60">
        <v>263874</v>
      </c>
      <c r="S29" s="60">
        <v>0</v>
      </c>
      <c r="T29" s="60">
        <v>0</v>
      </c>
      <c r="U29" s="60">
        <v>0</v>
      </c>
      <c r="V29" s="60">
        <v>0</v>
      </c>
      <c r="W29" s="60">
        <v>870781</v>
      </c>
      <c r="X29" s="60">
        <v>775016</v>
      </c>
      <c r="Y29" s="60">
        <v>95765</v>
      </c>
      <c r="Z29" s="140">
        <v>12.36</v>
      </c>
      <c r="AA29" s="155">
        <v>1412488</v>
      </c>
    </row>
    <row r="30" spans="1:27" ht="12.75">
      <c r="A30" s="183" t="s">
        <v>119</v>
      </c>
      <c r="B30" s="182"/>
      <c r="C30" s="155">
        <v>75885783</v>
      </c>
      <c r="D30" s="155">
        <v>0</v>
      </c>
      <c r="E30" s="156">
        <v>94536282</v>
      </c>
      <c r="F30" s="60">
        <v>94536282</v>
      </c>
      <c r="G30" s="60">
        <v>9962630</v>
      </c>
      <c r="H30" s="60">
        <v>11019429</v>
      </c>
      <c r="I30" s="60">
        <v>10110613</v>
      </c>
      <c r="J30" s="60">
        <v>31092672</v>
      </c>
      <c r="K30" s="60">
        <v>5606323</v>
      </c>
      <c r="L30" s="60">
        <v>5688807</v>
      </c>
      <c r="M30" s="60">
        <v>5314111</v>
      </c>
      <c r="N30" s="60">
        <v>16609241</v>
      </c>
      <c r="O30" s="60">
        <v>5303074</v>
      </c>
      <c r="P30" s="60">
        <v>5354290</v>
      </c>
      <c r="Q30" s="60">
        <v>5008092</v>
      </c>
      <c r="R30" s="60">
        <v>15665456</v>
      </c>
      <c r="S30" s="60">
        <v>0</v>
      </c>
      <c r="T30" s="60">
        <v>0</v>
      </c>
      <c r="U30" s="60">
        <v>0</v>
      </c>
      <c r="V30" s="60">
        <v>0</v>
      </c>
      <c r="W30" s="60">
        <v>63367369</v>
      </c>
      <c r="X30" s="60">
        <v>62709118</v>
      </c>
      <c r="Y30" s="60">
        <v>658251</v>
      </c>
      <c r="Z30" s="140">
        <v>1.05</v>
      </c>
      <c r="AA30" s="155">
        <v>94536282</v>
      </c>
    </row>
    <row r="31" spans="1:27" ht="12.75">
      <c r="A31" s="183" t="s">
        <v>120</v>
      </c>
      <c r="B31" s="182"/>
      <c r="C31" s="155">
        <v>0</v>
      </c>
      <c r="D31" s="155">
        <v>0</v>
      </c>
      <c r="E31" s="156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/>
      <c r="Y31" s="60">
        <v>0</v>
      </c>
      <c r="Z31" s="140">
        <v>0</v>
      </c>
      <c r="AA31" s="155">
        <v>0</v>
      </c>
    </row>
    <row r="32" spans="1:27" ht="12.75">
      <c r="A32" s="183" t="s">
        <v>121</v>
      </c>
      <c r="B32" s="182"/>
      <c r="C32" s="155">
        <v>11598331</v>
      </c>
      <c r="D32" s="155">
        <v>0</v>
      </c>
      <c r="E32" s="156">
        <v>28282248</v>
      </c>
      <c r="F32" s="60">
        <v>31479008</v>
      </c>
      <c r="G32" s="60">
        <v>1270905</v>
      </c>
      <c r="H32" s="60">
        <v>1830167</v>
      </c>
      <c r="I32" s="60">
        <v>4057977</v>
      </c>
      <c r="J32" s="60">
        <v>7159049</v>
      </c>
      <c r="K32" s="60">
        <v>1718234</v>
      </c>
      <c r="L32" s="60">
        <v>2398502</v>
      </c>
      <c r="M32" s="60">
        <v>2956288</v>
      </c>
      <c r="N32" s="60">
        <v>7073024</v>
      </c>
      <c r="O32" s="60">
        <v>1816040</v>
      </c>
      <c r="P32" s="60">
        <v>1426627</v>
      </c>
      <c r="Q32" s="60">
        <v>2391550</v>
      </c>
      <c r="R32" s="60">
        <v>5634217</v>
      </c>
      <c r="S32" s="60">
        <v>0</v>
      </c>
      <c r="T32" s="60">
        <v>0</v>
      </c>
      <c r="U32" s="60">
        <v>0</v>
      </c>
      <c r="V32" s="60">
        <v>0</v>
      </c>
      <c r="W32" s="60">
        <v>19866290</v>
      </c>
      <c r="X32" s="60">
        <v>19594461</v>
      </c>
      <c r="Y32" s="60">
        <v>271829</v>
      </c>
      <c r="Z32" s="140">
        <v>1.39</v>
      </c>
      <c r="AA32" s="155">
        <v>31479008</v>
      </c>
    </row>
    <row r="33" spans="1:27" ht="12.75">
      <c r="A33" s="183" t="s">
        <v>42</v>
      </c>
      <c r="B33" s="182"/>
      <c r="C33" s="155">
        <v>15206402</v>
      </c>
      <c r="D33" s="155">
        <v>0</v>
      </c>
      <c r="E33" s="156">
        <v>12113070</v>
      </c>
      <c r="F33" s="60">
        <v>12113000</v>
      </c>
      <c r="G33" s="60">
        <v>2801623</v>
      </c>
      <c r="H33" s="60">
        <v>816222</v>
      </c>
      <c r="I33" s="60">
        <v>849292</v>
      </c>
      <c r="J33" s="60">
        <v>4467137</v>
      </c>
      <c r="K33" s="60">
        <v>2399189</v>
      </c>
      <c r="L33" s="60">
        <v>843461</v>
      </c>
      <c r="M33" s="60">
        <v>809779</v>
      </c>
      <c r="N33" s="60">
        <v>4052429</v>
      </c>
      <c r="O33" s="60">
        <v>809214</v>
      </c>
      <c r="P33" s="60">
        <v>1039726</v>
      </c>
      <c r="Q33" s="60">
        <v>1436260</v>
      </c>
      <c r="R33" s="60">
        <v>3285200</v>
      </c>
      <c r="S33" s="60">
        <v>0</v>
      </c>
      <c r="T33" s="60">
        <v>0</v>
      </c>
      <c r="U33" s="60">
        <v>0</v>
      </c>
      <c r="V33" s="60">
        <v>0</v>
      </c>
      <c r="W33" s="60">
        <v>11804766</v>
      </c>
      <c r="X33" s="60">
        <v>3959261</v>
      </c>
      <c r="Y33" s="60">
        <v>7845505</v>
      </c>
      <c r="Z33" s="140">
        <v>198.16</v>
      </c>
      <c r="AA33" s="155">
        <v>12113000</v>
      </c>
    </row>
    <row r="34" spans="1:27" ht="12.75">
      <c r="A34" s="183" t="s">
        <v>43</v>
      </c>
      <c r="B34" s="182"/>
      <c r="C34" s="155">
        <v>43128263</v>
      </c>
      <c r="D34" s="155">
        <v>0</v>
      </c>
      <c r="E34" s="156">
        <v>33242478</v>
      </c>
      <c r="F34" s="60">
        <v>39294082</v>
      </c>
      <c r="G34" s="60">
        <v>1439843</v>
      </c>
      <c r="H34" s="60">
        <v>3163542</v>
      </c>
      <c r="I34" s="60">
        <v>3294244</v>
      </c>
      <c r="J34" s="60">
        <v>7897629</v>
      </c>
      <c r="K34" s="60">
        <v>1944006</v>
      </c>
      <c r="L34" s="60">
        <v>3396258</v>
      </c>
      <c r="M34" s="60">
        <v>940070</v>
      </c>
      <c r="N34" s="60">
        <v>6280334</v>
      </c>
      <c r="O34" s="60">
        <v>2091246</v>
      </c>
      <c r="P34" s="60">
        <v>2486742</v>
      </c>
      <c r="Q34" s="60">
        <v>1857044</v>
      </c>
      <c r="R34" s="60">
        <v>6435032</v>
      </c>
      <c r="S34" s="60">
        <v>0</v>
      </c>
      <c r="T34" s="60">
        <v>0</v>
      </c>
      <c r="U34" s="60">
        <v>0</v>
      </c>
      <c r="V34" s="60">
        <v>0</v>
      </c>
      <c r="W34" s="60">
        <v>20612995</v>
      </c>
      <c r="X34" s="60">
        <v>14670481</v>
      </c>
      <c r="Y34" s="60">
        <v>5942514</v>
      </c>
      <c r="Z34" s="140">
        <v>40.51</v>
      </c>
      <c r="AA34" s="155">
        <v>39294082</v>
      </c>
    </row>
    <row r="35" spans="1:27" ht="12.75">
      <c r="A35" s="181" t="s">
        <v>122</v>
      </c>
      <c r="B35" s="185"/>
      <c r="C35" s="155">
        <v>0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/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283392989</v>
      </c>
      <c r="D36" s="188">
        <f>SUM(D25:D35)</f>
        <v>0</v>
      </c>
      <c r="E36" s="189">
        <f t="shared" si="1"/>
        <v>374137885</v>
      </c>
      <c r="F36" s="190">
        <f t="shared" si="1"/>
        <v>368560633</v>
      </c>
      <c r="G36" s="190">
        <f t="shared" si="1"/>
        <v>26478959</v>
      </c>
      <c r="H36" s="190">
        <f t="shared" si="1"/>
        <v>26892492</v>
      </c>
      <c r="I36" s="190">
        <f t="shared" si="1"/>
        <v>28884329</v>
      </c>
      <c r="J36" s="190">
        <f t="shared" si="1"/>
        <v>82255780</v>
      </c>
      <c r="K36" s="190">
        <f t="shared" si="1"/>
        <v>22115303</v>
      </c>
      <c r="L36" s="190">
        <f t="shared" si="1"/>
        <v>23402375</v>
      </c>
      <c r="M36" s="190">
        <f t="shared" si="1"/>
        <v>22295128</v>
      </c>
      <c r="N36" s="190">
        <f t="shared" si="1"/>
        <v>67812806</v>
      </c>
      <c r="O36" s="190">
        <f t="shared" si="1"/>
        <v>26181836</v>
      </c>
      <c r="P36" s="190">
        <f t="shared" si="1"/>
        <v>30525532</v>
      </c>
      <c r="Q36" s="190">
        <f t="shared" si="1"/>
        <v>20016510</v>
      </c>
      <c r="R36" s="190">
        <f t="shared" si="1"/>
        <v>76723878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226792464</v>
      </c>
      <c r="X36" s="190">
        <f t="shared" si="1"/>
        <v>209240069</v>
      </c>
      <c r="Y36" s="190">
        <f t="shared" si="1"/>
        <v>17552395</v>
      </c>
      <c r="Z36" s="191">
        <f>+IF(X36&lt;&gt;0,+(Y36/X36)*100,0)</f>
        <v>8.38863946274076</v>
      </c>
      <c r="AA36" s="188">
        <f>SUM(AA25:AA35)</f>
        <v>368560633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2.75">
      <c r="A38" s="198" t="s">
        <v>45</v>
      </c>
      <c r="B38" s="185"/>
      <c r="C38" s="199">
        <f aca="true" t="shared" si="2" ref="C38:Y38">+C22-C36</f>
        <v>9342532</v>
      </c>
      <c r="D38" s="199">
        <f>+D22-D36</f>
        <v>0</v>
      </c>
      <c r="E38" s="200">
        <f t="shared" si="2"/>
        <v>-51905615</v>
      </c>
      <c r="F38" s="106">
        <f t="shared" si="2"/>
        <v>-48893995</v>
      </c>
      <c r="G38" s="106">
        <f t="shared" si="2"/>
        <v>68077634</v>
      </c>
      <c r="H38" s="106">
        <f t="shared" si="2"/>
        <v>-8254447</v>
      </c>
      <c r="I38" s="106">
        <f t="shared" si="2"/>
        <v>-11465802</v>
      </c>
      <c r="J38" s="106">
        <f t="shared" si="2"/>
        <v>48357385</v>
      </c>
      <c r="K38" s="106">
        <f t="shared" si="2"/>
        <v>-6954381</v>
      </c>
      <c r="L38" s="106">
        <f t="shared" si="2"/>
        <v>-7112357</v>
      </c>
      <c r="M38" s="106">
        <f t="shared" si="2"/>
        <v>7177175</v>
      </c>
      <c r="N38" s="106">
        <f t="shared" si="2"/>
        <v>-6889563</v>
      </c>
      <c r="O38" s="106">
        <f t="shared" si="2"/>
        <v>-11074069</v>
      </c>
      <c r="P38" s="106">
        <f t="shared" si="2"/>
        <v>-15179300</v>
      </c>
      <c r="Q38" s="106">
        <f t="shared" si="2"/>
        <v>6646050</v>
      </c>
      <c r="R38" s="106">
        <f t="shared" si="2"/>
        <v>-19607319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21860503</v>
      </c>
      <c r="X38" s="106">
        <f>IF(F22=F36,0,X22-X36)</f>
        <v>45716753</v>
      </c>
      <c r="Y38" s="106">
        <f t="shared" si="2"/>
        <v>-23856250</v>
      </c>
      <c r="Z38" s="201">
        <f>+IF(X38&lt;&gt;0,+(Y38/X38)*100,0)</f>
        <v>-52.18273047519364</v>
      </c>
      <c r="AA38" s="199">
        <f>+AA22-AA36</f>
        <v>-48893995</v>
      </c>
    </row>
    <row r="39" spans="1:27" ht="12.75">
      <c r="A39" s="181" t="s">
        <v>46</v>
      </c>
      <c r="B39" s="185"/>
      <c r="C39" s="155">
        <v>24750602</v>
      </c>
      <c r="D39" s="155">
        <v>0</v>
      </c>
      <c r="E39" s="156">
        <v>31525000</v>
      </c>
      <c r="F39" s="60">
        <v>31525000</v>
      </c>
      <c r="G39" s="60">
        <v>3341665</v>
      </c>
      <c r="H39" s="60">
        <v>749859</v>
      </c>
      <c r="I39" s="60">
        <v>354798</v>
      </c>
      <c r="J39" s="60">
        <v>4446322</v>
      </c>
      <c r="K39" s="60">
        <v>0</v>
      </c>
      <c r="L39" s="60">
        <v>438268</v>
      </c>
      <c r="M39" s="60">
        <v>3428351</v>
      </c>
      <c r="N39" s="60">
        <v>3866619</v>
      </c>
      <c r="O39" s="60">
        <v>0</v>
      </c>
      <c r="P39" s="60">
        <v>1241964</v>
      </c>
      <c r="Q39" s="60">
        <v>1052639</v>
      </c>
      <c r="R39" s="60">
        <v>2294603</v>
      </c>
      <c r="S39" s="60">
        <v>0</v>
      </c>
      <c r="T39" s="60">
        <v>0</v>
      </c>
      <c r="U39" s="60">
        <v>0</v>
      </c>
      <c r="V39" s="60">
        <v>0</v>
      </c>
      <c r="W39" s="60">
        <v>10607544</v>
      </c>
      <c r="X39" s="60">
        <v>16495138</v>
      </c>
      <c r="Y39" s="60">
        <v>-5887594</v>
      </c>
      <c r="Z39" s="140">
        <v>-35.69</v>
      </c>
      <c r="AA39" s="155">
        <v>31525000</v>
      </c>
    </row>
    <row r="40" spans="1:27" ht="12.7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2.7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34093134</v>
      </c>
      <c r="D42" s="206">
        <f>SUM(D38:D41)</f>
        <v>0</v>
      </c>
      <c r="E42" s="207">
        <f t="shared" si="3"/>
        <v>-20380615</v>
      </c>
      <c r="F42" s="88">
        <f t="shared" si="3"/>
        <v>-17368995</v>
      </c>
      <c r="G42" s="88">
        <f t="shared" si="3"/>
        <v>71419299</v>
      </c>
      <c r="H42" s="88">
        <f t="shared" si="3"/>
        <v>-7504588</v>
      </c>
      <c r="I42" s="88">
        <f t="shared" si="3"/>
        <v>-11111004</v>
      </c>
      <c r="J42" s="88">
        <f t="shared" si="3"/>
        <v>52803707</v>
      </c>
      <c r="K42" s="88">
        <f t="shared" si="3"/>
        <v>-6954381</v>
      </c>
      <c r="L42" s="88">
        <f t="shared" si="3"/>
        <v>-6674089</v>
      </c>
      <c r="M42" s="88">
        <f t="shared" si="3"/>
        <v>10605526</v>
      </c>
      <c r="N42" s="88">
        <f t="shared" si="3"/>
        <v>-3022944</v>
      </c>
      <c r="O42" s="88">
        <f t="shared" si="3"/>
        <v>-11074069</v>
      </c>
      <c r="P42" s="88">
        <f t="shared" si="3"/>
        <v>-13937336</v>
      </c>
      <c r="Q42" s="88">
        <f t="shared" si="3"/>
        <v>7698689</v>
      </c>
      <c r="R42" s="88">
        <f t="shared" si="3"/>
        <v>-17312716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32468047</v>
      </c>
      <c r="X42" s="88">
        <f t="shared" si="3"/>
        <v>62211891</v>
      </c>
      <c r="Y42" s="88">
        <f t="shared" si="3"/>
        <v>-29743844</v>
      </c>
      <c r="Z42" s="208">
        <f>+IF(X42&lt;&gt;0,+(Y42/X42)*100,0)</f>
        <v>-47.810544771898996</v>
      </c>
      <c r="AA42" s="206">
        <f>SUM(AA38:AA41)</f>
        <v>-17368995</v>
      </c>
    </row>
    <row r="43" spans="1:27" ht="12.7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2.75">
      <c r="A44" s="209" t="s">
        <v>126</v>
      </c>
      <c r="B44" s="185"/>
      <c r="C44" s="210">
        <f aca="true" t="shared" si="4" ref="C44:Y44">+C42-C43</f>
        <v>34093134</v>
      </c>
      <c r="D44" s="210">
        <f>+D42-D43</f>
        <v>0</v>
      </c>
      <c r="E44" s="211">
        <f t="shared" si="4"/>
        <v>-20380615</v>
      </c>
      <c r="F44" s="77">
        <f t="shared" si="4"/>
        <v>-17368995</v>
      </c>
      <c r="G44" s="77">
        <f t="shared" si="4"/>
        <v>71419299</v>
      </c>
      <c r="H44" s="77">
        <f t="shared" si="4"/>
        <v>-7504588</v>
      </c>
      <c r="I44" s="77">
        <f t="shared" si="4"/>
        <v>-11111004</v>
      </c>
      <c r="J44" s="77">
        <f t="shared" si="4"/>
        <v>52803707</v>
      </c>
      <c r="K44" s="77">
        <f t="shared" si="4"/>
        <v>-6954381</v>
      </c>
      <c r="L44" s="77">
        <f t="shared" si="4"/>
        <v>-6674089</v>
      </c>
      <c r="M44" s="77">
        <f t="shared" si="4"/>
        <v>10605526</v>
      </c>
      <c r="N44" s="77">
        <f t="shared" si="4"/>
        <v>-3022944</v>
      </c>
      <c r="O44" s="77">
        <f t="shared" si="4"/>
        <v>-11074069</v>
      </c>
      <c r="P44" s="77">
        <f t="shared" si="4"/>
        <v>-13937336</v>
      </c>
      <c r="Q44" s="77">
        <f t="shared" si="4"/>
        <v>7698689</v>
      </c>
      <c r="R44" s="77">
        <f t="shared" si="4"/>
        <v>-17312716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32468047</v>
      </c>
      <c r="X44" s="77">
        <f t="shared" si="4"/>
        <v>62211891</v>
      </c>
      <c r="Y44" s="77">
        <f t="shared" si="4"/>
        <v>-29743844</v>
      </c>
      <c r="Z44" s="212">
        <f>+IF(X44&lt;&gt;0,+(Y44/X44)*100,0)</f>
        <v>-47.810544771898996</v>
      </c>
      <c r="AA44" s="210">
        <f>+AA42-AA43</f>
        <v>-17368995</v>
      </c>
    </row>
    <row r="45" spans="1:27" ht="12.7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2.75">
      <c r="A46" s="209" t="s">
        <v>128</v>
      </c>
      <c r="B46" s="185"/>
      <c r="C46" s="206">
        <f aca="true" t="shared" si="5" ref="C46:Y46">SUM(C44:C45)</f>
        <v>34093134</v>
      </c>
      <c r="D46" s="206">
        <f>SUM(D44:D45)</f>
        <v>0</v>
      </c>
      <c r="E46" s="207">
        <f t="shared" si="5"/>
        <v>-20380615</v>
      </c>
      <c r="F46" s="88">
        <f t="shared" si="5"/>
        <v>-17368995</v>
      </c>
      <c r="G46" s="88">
        <f t="shared" si="5"/>
        <v>71419299</v>
      </c>
      <c r="H46" s="88">
        <f t="shared" si="5"/>
        <v>-7504588</v>
      </c>
      <c r="I46" s="88">
        <f t="shared" si="5"/>
        <v>-11111004</v>
      </c>
      <c r="J46" s="88">
        <f t="shared" si="5"/>
        <v>52803707</v>
      </c>
      <c r="K46" s="88">
        <f t="shared" si="5"/>
        <v>-6954381</v>
      </c>
      <c r="L46" s="88">
        <f t="shared" si="5"/>
        <v>-6674089</v>
      </c>
      <c r="M46" s="88">
        <f t="shared" si="5"/>
        <v>10605526</v>
      </c>
      <c r="N46" s="88">
        <f t="shared" si="5"/>
        <v>-3022944</v>
      </c>
      <c r="O46" s="88">
        <f t="shared" si="5"/>
        <v>-11074069</v>
      </c>
      <c r="P46" s="88">
        <f t="shared" si="5"/>
        <v>-13937336</v>
      </c>
      <c r="Q46" s="88">
        <f t="shared" si="5"/>
        <v>7698689</v>
      </c>
      <c r="R46" s="88">
        <f t="shared" si="5"/>
        <v>-17312716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32468047</v>
      </c>
      <c r="X46" s="88">
        <f t="shared" si="5"/>
        <v>62211891</v>
      </c>
      <c r="Y46" s="88">
        <f t="shared" si="5"/>
        <v>-29743844</v>
      </c>
      <c r="Z46" s="208">
        <f>+IF(X46&lt;&gt;0,+(Y46/X46)*100,0)</f>
        <v>-47.810544771898996</v>
      </c>
      <c r="AA46" s="206">
        <f>SUM(AA44:AA45)</f>
        <v>-17368995</v>
      </c>
    </row>
    <row r="47" spans="1:27" ht="12.7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2.75">
      <c r="A48" s="215" t="s">
        <v>49</v>
      </c>
      <c r="B48" s="216"/>
      <c r="C48" s="217">
        <f aca="true" t="shared" si="6" ref="C48:Y48">SUM(C46:C47)</f>
        <v>34093134</v>
      </c>
      <c r="D48" s="217">
        <f>SUM(D46:D47)</f>
        <v>0</v>
      </c>
      <c r="E48" s="218">
        <f t="shared" si="6"/>
        <v>-20380615</v>
      </c>
      <c r="F48" s="219">
        <f t="shared" si="6"/>
        <v>-17368995</v>
      </c>
      <c r="G48" s="219">
        <f t="shared" si="6"/>
        <v>71419299</v>
      </c>
      <c r="H48" s="220">
        <f t="shared" si="6"/>
        <v>-7504588</v>
      </c>
      <c r="I48" s="220">
        <f t="shared" si="6"/>
        <v>-11111004</v>
      </c>
      <c r="J48" s="220">
        <f t="shared" si="6"/>
        <v>52803707</v>
      </c>
      <c r="K48" s="220">
        <f t="shared" si="6"/>
        <v>-6954381</v>
      </c>
      <c r="L48" s="220">
        <f t="shared" si="6"/>
        <v>-6674089</v>
      </c>
      <c r="M48" s="219">
        <f t="shared" si="6"/>
        <v>10605526</v>
      </c>
      <c r="N48" s="219">
        <f t="shared" si="6"/>
        <v>-3022944</v>
      </c>
      <c r="O48" s="220">
        <f t="shared" si="6"/>
        <v>-11074069</v>
      </c>
      <c r="P48" s="220">
        <f t="shared" si="6"/>
        <v>-13937336</v>
      </c>
      <c r="Q48" s="220">
        <f t="shared" si="6"/>
        <v>7698689</v>
      </c>
      <c r="R48" s="220">
        <f t="shared" si="6"/>
        <v>-17312716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32468047</v>
      </c>
      <c r="X48" s="220">
        <f t="shared" si="6"/>
        <v>62211891</v>
      </c>
      <c r="Y48" s="220">
        <f t="shared" si="6"/>
        <v>-29743844</v>
      </c>
      <c r="Z48" s="221">
        <f>+IF(X48&lt;&gt;0,+(Y48/X48)*100,0)</f>
        <v>-47.810544771898996</v>
      </c>
      <c r="AA48" s="222">
        <f>SUM(AA46:AA47)</f>
        <v>-17368995</v>
      </c>
    </row>
    <row r="49" spans="1:27" ht="12.7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2.75">
      <c r="A5" s="135" t="s">
        <v>74</v>
      </c>
      <c r="B5" s="136"/>
      <c r="C5" s="153">
        <f aca="true" t="shared" si="0" ref="C5:Y5">SUM(C6:C8)</f>
        <v>635374</v>
      </c>
      <c r="D5" s="153">
        <f>SUM(D6:D8)</f>
        <v>0</v>
      </c>
      <c r="E5" s="154">
        <f t="shared" si="0"/>
        <v>3050000</v>
      </c>
      <c r="F5" s="100">
        <f t="shared" si="0"/>
        <v>6050000</v>
      </c>
      <c r="G5" s="100">
        <f t="shared" si="0"/>
        <v>0</v>
      </c>
      <c r="H5" s="100">
        <f t="shared" si="0"/>
        <v>0</v>
      </c>
      <c r="I5" s="100">
        <f t="shared" si="0"/>
        <v>0</v>
      </c>
      <c r="J5" s="100">
        <f t="shared" si="0"/>
        <v>0</v>
      </c>
      <c r="K5" s="100">
        <f t="shared" si="0"/>
        <v>20170</v>
      </c>
      <c r="L5" s="100">
        <f t="shared" si="0"/>
        <v>0</v>
      </c>
      <c r="M5" s="100">
        <f t="shared" si="0"/>
        <v>1772014</v>
      </c>
      <c r="N5" s="100">
        <f t="shared" si="0"/>
        <v>1792184</v>
      </c>
      <c r="O5" s="100">
        <f t="shared" si="0"/>
        <v>0</v>
      </c>
      <c r="P5" s="100">
        <f t="shared" si="0"/>
        <v>657</v>
      </c>
      <c r="Q5" s="100">
        <f t="shared" si="0"/>
        <v>2900</v>
      </c>
      <c r="R5" s="100">
        <f t="shared" si="0"/>
        <v>3557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1795741</v>
      </c>
      <c r="X5" s="100">
        <f t="shared" si="0"/>
        <v>0</v>
      </c>
      <c r="Y5" s="100">
        <f t="shared" si="0"/>
        <v>1795741</v>
      </c>
      <c r="Z5" s="137">
        <f>+IF(X5&lt;&gt;0,+(Y5/X5)*100,0)</f>
        <v>0</v>
      </c>
      <c r="AA5" s="153">
        <f>SUM(AA6:AA8)</f>
        <v>6050000</v>
      </c>
    </row>
    <row r="6" spans="1:27" ht="12.75">
      <c r="A6" s="138" t="s">
        <v>75</v>
      </c>
      <c r="B6" s="136"/>
      <c r="C6" s="155"/>
      <c r="D6" s="155"/>
      <c r="E6" s="156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62"/>
    </row>
    <row r="7" spans="1:27" ht="12.75">
      <c r="A7" s="138" t="s">
        <v>76</v>
      </c>
      <c r="B7" s="136"/>
      <c r="C7" s="157">
        <v>108446</v>
      </c>
      <c r="D7" s="157"/>
      <c r="E7" s="158">
        <v>150000</v>
      </c>
      <c r="F7" s="159">
        <v>950000</v>
      </c>
      <c r="G7" s="159"/>
      <c r="H7" s="159"/>
      <c r="I7" s="159"/>
      <c r="J7" s="159"/>
      <c r="K7" s="159">
        <v>20170</v>
      </c>
      <c r="L7" s="159"/>
      <c r="M7" s="159">
        <v>886007</v>
      </c>
      <c r="N7" s="159">
        <v>906177</v>
      </c>
      <c r="O7" s="159"/>
      <c r="P7" s="159">
        <v>657</v>
      </c>
      <c r="Q7" s="159">
        <v>2900</v>
      </c>
      <c r="R7" s="159">
        <v>3557</v>
      </c>
      <c r="S7" s="159"/>
      <c r="T7" s="159"/>
      <c r="U7" s="159"/>
      <c r="V7" s="159"/>
      <c r="W7" s="159">
        <v>909734</v>
      </c>
      <c r="X7" s="159"/>
      <c r="Y7" s="159">
        <v>909734</v>
      </c>
      <c r="Z7" s="141"/>
      <c r="AA7" s="225">
        <v>950000</v>
      </c>
    </row>
    <row r="8" spans="1:27" ht="12.75">
      <c r="A8" s="138" t="s">
        <v>77</v>
      </c>
      <c r="B8" s="136"/>
      <c r="C8" s="155">
        <v>526928</v>
      </c>
      <c r="D8" s="155"/>
      <c r="E8" s="156">
        <v>2900000</v>
      </c>
      <c r="F8" s="60">
        <v>5100000</v>
      </c>
      <c r="G8" s="60"/>
      <c r="H8" s="60"/>
      <c r="I8" s="60"/>
      <c r="J8" s="60"/>
      <c r="K8" s="60"/>
      <c r="L8" s="60"/>
      <c r="M8" s="60">
        <v>886007</v>
      </c>
      <c r="N8" s="60">
        <v>886007</v>
      </c>
      <c r="O8" s="60"/>
      <c r="P8" s="60"/>
      <c r="Q8" s="60"/>
      <c r="R8" s="60"/>
      <c r="S8" s="60"/>
      <c r="T8" s="60"/>
      <c r="U8" s="60"/>
      <c r="V8" s="60"/>
      <c r="W8" s="60">
        <v>886007</v>
      </c>
      <c r="X8" s="60"/>
      <c r="Y8" s="60">
        <v>886007</v>
      </c>
      <c r="Z8" s="140"/>
      <c r="AA8" s="62">
        <v>5100000</v>
      </c>
    </row>
    <row r="9" spans="1:27" ht="12.7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0</v>
      </c>
      <c r="F9" s="100">
        <f t="shared" si="1"/>
        <v>0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0</v>
      </c>
      <c r="X9" s="100">
        <f t="shared" si="1"/>
        <v>0</v>
      </c>
      <c r="Y9" s="100">
        <f t="shared" si="1"/>
        <v>0</v>
      </c>
      <c r="Z9" s="137">
        <f>+IF(X9&lt;&gt;0,+(Y9/X9)*100,0)</f>
        <v>0</v>
      </c>
      <c r="AA9" s="102">
        <f>SUM(AA10:AA14)</f>
        <v>0</v>
      </c>
    </row>
    <row r="10" spans="1:27" ht="12.75">
      <c r="A10" s="138" t="s">
        <v>79</v>
      </c>
      <c r="B10" s="136"/>
      <c r="C10" s="155"/>
      <c r="D10" s="155"/>
      <c r="E10" s="156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2.7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2.7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2.75">
      <c r="A15" s="135" t="s">
        <v>84</v>
      </c>
      <c r="B15" s="142"/>
      <c r="C15" s="153">
        <f aca="true" t="shared" si="2" ref="C15:Y15">SUM(C16:C18)</f>
        <v>34561525</v>
      </c>
      <c r="D15" s="153">
        <f>SUM(D16:D18)</f>
        <v>0</v>
      </c>
      <c r="E15" s="154">
        <f t="shared" si="2"/>
        <v>32675000</v>
      </c>
      <c r="F15" s="100">
        <f t="shared" si="2"/>
        <v>40561740</v>
      </c>
      <c r="G15" s="100">
        <f t="shared" si="2"/>
        <v>3182282</v>
      </c>
      <c r="H15" s="100">
        <f t="shared" si="2"/>
        <v>657771</v>
      </c>
      <c r="I15" s="100">
        <f t="shared" si="2"/>
        <v>1380458</v>
      </c>
      <c r="J15" s="100">
        <f t="shared" si="2"/>
        <v>5220511</v>
      </c>
      <c r="K15" s="100">
        <f t="shared" si="2"/>
        <v>98325</v>
      </c>
      <c r="L15" s="100">
        <f t="shared" si="2"/>
        <v>664286</v>
      </c>
      <c r="M15" s="100">
        <f t="shared" si="2"/>
        <v>3732617</v>
      </c>
      <c r="N15" s="100">
        <f t="shared" si="2"/>
        <v>4495228</v>
      </c>
      <c r="O15" s="100">
        <f t="shared" si="2"/>
        <v>396240</v>
      </c>
      <c r="P15" s="100">
        <f t="shared" si="2"/>
        <v>1625606</v>
      </c>
      <c r="Q15" s="100">
        <f t="shared" si="2"/>
        <v>1689862</v>
      </c>
      <c r="R15" s="100">
        <f t="shared" si="2"/>
        <v>3711708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13427447</v>
      </c>
      <c r="X15" s="100">
        <f t="shared" si="2"/>
        <v>14589931</v>
      </c>
      <c r="Y15" s="100">
        <f t="shared" si="2"/>
        <v>-1162484</v>
      </c>
      <c r="Z15" s="137">
        <f>+IF(X15&lt;&gt;0,+(Y15/X15)*100,0)</f>
        <v>-7.9677141721917675</v>
      </c>
      <c r="AA15" s="102">
        <f>SUM(AA16:AA18)</f>
        <v>40561740</v>
      </c>
    </row>
    <row r="16" spans="1:27" ht="12.75">
      <c r="A16" s="138" t="s">
        <v>85</v>
      </c>
      <c r="B16" s="136"/>
      <c r="C16" s="155"/>
      <c r="D16" s="155"/>
      <c r="E16" s="156">
        <v>4500000</v>
      </c>
      <c r="F16" s="60">
        <v>9975531</v>
      </c>
      <c r="G16" s="60"/>
      <c r="H16" s="60"/>
      <c r="I16" s="60"/>
      <c r="J16" s="60"/>
      <c r="K16" s="60"/>
      <c r="L16" s="60"/>
      <c r="M16" s="60"/>
      <c r="N16" s="60"/>
      <c r="O16" s="60"/>
      <c r="P16" s="60">
        <v>1625606</v>
      </c>
      <c r="Q16" s="60">
        <v>1689862</v>
      </c>
      <c r="R16" s="60">
        <v>3315468</v>
      </c>
      <c r="S16" s="60"/>
      <c r="T16" s="60"/>
      <c r="U16" s="60"/>
      <c r="V16" s="60"/>
      <c r="W16" s="60">
        <v>3315468</v>
      </c>
      <c r="X16" s="60"/>
      <c r="Y16" s="60">
        <v>3315468</v>
      </c>
      <c r="Z16" s="140"/>
      <c r="AA16" s="62">
        <v>9975531</v>
      </c>
    </row>
    <row r="17" spans="1:27" ht="12.75">
      <c r="A17" s="138" t="s">
        <v>86</v>
      </c>
      <c r="B17" s="136"/>
      <c r="C17" s="155">
        <v>34561525</v>
      </c>
      <c r="D17" s="155"/>
      <c r="E17" s="156">
        <v>28175000</v>
      </c>
      <c r="F17" s="60">
        <v>30586209</v>
      </c>
      <c r="G17" s="60">
        <v>3182282</v>
      </c>
      <c r="H17" s="60">
        <v>657771</v>
      </c>
      <c r="I17" s="60">
        <v>1380458</v>
      </c>
      <c r="J17" s="60">
        <v>5220511</v>
      </c>
      <c r="K17" s="60">
        <v>98325</v>
      </c>
      <c r="L17" s="60">
        <v>664286</v>
      </c>
      <c r="M17" s="60">
        <v>3732617</v>
      </c>
      <c r="N17" s="60">
        <v>4495228</v>
      </c>
      <c r="O17" s="60">
        <v>396240</v>
      </c>
      <c r="P17" s="60"/>
      <c r="Q17" s="60"/>
      <c r="R17" s="60">
        <v>396240</v>
      </c>
      <c r="S17" s="60"/>
      <c r="T17" s="60"/>
      <c r="U17" s="60"/>
      <c r="V17" s="60"/>
      <c r="W17" s="60">
        <v>10111979</v>
      </c>
      <c r="X17" s="60">
        <v>14589931</v>
      </c>
      <c r="Y17" s="60">
        <v>-4477952</v>
      </c>
      <c r="Z17" s="140">
        <v>-30.69</v>
      </c>
      <c r="AA17" s="62">
        <v>30586209</v>
      </c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9500000</v>
      </c>
      <c r="F19" s="100">
        <f t="shared" si="3"/>
        <v>19100000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847763</v>
      </c>
      <c r="M19" s="100">
        <f t="shared" si="3"/>
        <v>131062</v>
      </c>
      <c r="N19" s="100">
        <f t="shared" si="3"/>
        <v>978825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978825</v>
      </c>
      <c r="X19" s="100">
        <f t="shared" si="3"/>
        <v>2500000</v>
      </c>
      <c r="Y19" s="100">
        <f t="shared" si="3"/>
        <v>-1521175</v>
      </c>
      <c r="Z19" s="137">
        <f>+IF(X19&lt;&gt;0,+(Y19/X19)*100,0)</f>
        <v>-60.846999999999994</v>
      </c>
      <c r="AA19" s="102">
        <f>SUM(AA20:AA23)</f>
        <v>19100000</v>
      </c>
    </row>
    <row r="20" spans="1:27" ht="12.75">
      <c r="A20" s="138" t="s">
        <v>89</v>
      </c>
      <c r="B20" s="136"/>
      <c r="C20" s="155"/>
      <c r="D20" s="155"/>
      <c r="E20" s="156">
        <v>5000000</v>
      </c>
      <c r="F20" s="60">
        <v>14600000</v>
      </c>
      <c r="G20" s="60"/>
      <c r="H20" s="60"/>
      <c r="I20" s="60"/>
      <c r="J20" s="60"/>
      <c r="K20" s="60"/>
      <c r="L20" s="60">
        <v>847763</v>
      </c>
      <c r="M20" s="60">
        <v>131062</v>
      </c>
      <c r="N20" s="60">
        <v>978825</v>
      </c>
      <c r="O20" s="60"/>
      <c r="P20" s="60"/>
      <c r="Q20" s="60"/>
      <c r="R20" s="60"/>
      <c r="S20" s="60"/>
      <c r="T20" s="60"/>
      <c r="U20" s="60"/>
      <c r="V20" s="60"/>
      <c r="W20" s="60">
        <v>978825</v>
      </c>
      <c r="X20" s="60">
        <v>2500000</v>
      </c>
      <c r="Y20" s="60">
        <v>-1521175</v>
      </c>
      <c r="Z20" s="140">
        <v>-60.85</v>
      </c>
      <c r="AA20" s="62">
        <v>14600000</v>
      </c>
    </row>
    <row r="21" spans="1:27" ht="12.7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2.75">
      <c r="A23" s="138" t="s">
        <v>92</v>
      </c>
      <c r="B23" s="136"/>
      <c r="C23" s="155"/>
      <c r="D23" s="155"/>
      <c r="E23" s="156">
        <v>4500000</v>
      </c>
      <c r="F23" s="60">
        <v>4500000</v>
      </c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>
        <v>4500000</v>
      </c>
    </row>
    <row r="24" spans="1:27" ht="12.7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2.75">
      <c r="A25" s="148" t="s">
        <v>131</v>
      </c>
      <c r="B25" s="149" t="s">
        <v>99</v>
      </c>
      <c r="C25" s="217">
        <f aca="true" t="shared" si="4" ref="C25:Y25">+C5+C9+C15+C19+C24</f>
        <v>35196899</v>
      </c>
      <c r="D25" s="217">
        <f>+D5+D9+D15+D19+D24</f>
        <v>0</v>
      </c>
      <c r="E25" s="230">
        <f t="shared" si="4"/>
        <v>45225000</v>
      </c>
      <c r="F25" s="219">
        <f t="shared" si="4"/>
        <v>65711740</v>
      </c>
      <c r="G25" s="219">
        <f t="shared" si="4"/>
        <v>3182282</v>
      </c>
      <c r="H25" s="219">
        <f t="shared" si="4"/>
        <v>657771</v>
      </c>
      <c r="I25" s="219">
        <f t="shared" si="4"/>
        <v>1380458</v>
      </c>
      <c r="J25" s="219">
        <f t="shared" si="4"/>
        <v>5220511</v>
      </c>
      <c r="K25" s="219">
        <f t="shared" si="4"/>
        <v>118495</v>
      </c>
      <c r="L25" s="219">
        <f t="shared" si="4"/>
        <v>1512049</v>
      </c>
      <c r="M25" s="219">
        <f t="shared" si="4"/>
        <v>5635693</v>
      </c>
      <c r="N25" s="219">
        <f t="shared" si="4"/>
        <v>7266237</v>
      </c>
      <c r="O25" s="219">
        <f t="shared" si="4"/>
        <v>396240</v>
      </c>
      <c r="P25" s="219">
        <f t="shared" si="4"/>
        <v>1626263</v>
      </c>
      <c r="Q25" s="219">
        <f t="shared" si="4"/>
        <v>1692762</v>
      </c>
      <c r="R25" s="219">
        <f t="shared" si="4"/>
        <v>3715265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16202013</v>
      </c>
      <c r="X25" s="219">
        <f t="shared" si="4"/>
        <v>17089931</v>
      </c>
      <c r="Y25" s="219">
        <f t="shared" si="4"/>
        <v>-887918</v>
      </c>
      <c r="Z25" s="231">
        <f>+IF(X25&lt;&gt;0,+(Y25/X25)*100,0)</f>
        <v>-5.195562229010755</v>
      </c>
      <c r="AA25" s="232">
        <f>+AA5+AA9+AA15+AA19+AA24</f>
        <v>65711740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34" t="s">
        <v>133</v>
      </c>
      <c r="B28" s="136"/>
      <c r="C28" s="155">
        <v>17035500</v>
      </c>
      <c r="D28" s="155"/>
      <c r="E28" s="156">
        <v>31525000</v>
      </c>
      <c r="F28" s="60">
        <v>31526000</v>
      </c>
      <c r="G28" s="60">
        <v>2931282</v>
      </c>
      <c r="H28" s="60">
        <v>657771</v>
      </c>
      <c r="I28" s="60">
        <v>442516</v>
      </c>
      <c r="J28" s="60">
        <v>4031569</v>
      </c>
      <c r="K28" s="60">
        <v>98325</v>
      </c>
      <c r="L28" s="60"/>
      <c r="M28" s="60">
        <v>1405278</v>
      </c>
      <c r="N28" s="60">
        <v>1503603</v>
      </c>
      <c r="O28" s="60">
        <v>396240</v>
      </c>
      <c r="P28" s="60">
        <v>1089442</v>
      </c>
      <c r="Q28" s="60">
        <v>962360</v>
      </c>
      <c r="R28" s="60">
        <v>2448042</v>
      </c>
      <c r="S28" s="60"/>
      <c r="T28" s="60"/>
      <c r="U28" s="60"/>
      <c r="V28" s="60"/>
      <c r="W28" s="60">
        <v>7983214</v>
      </c>
      <c r="X28" s="60"/>
      <c r="Y28" s="60">
        <v>7983214</v>
      </c>
      <c r="Z28" s="140"/>
      <c r="AA28" s="155">
        <v>31526000</v>
      </c>
    </row>
    <row r="29" spans="1:27" ht="12.75">
      <c r="A29" s="234" t="s">
        <v>134</v>
      </c>
      <c r="B29" s="136"/>
      <c r="C29" s="155">
        <v>4977332</v>
      </c>
      <c r="D29" s="155"/>
      <c r="E29" s="156"/>
      <c r="F29" s="60"/>
      <c r="G29" s="60"/>
      <c r="H29" s="60"/>
      <c r="I29" s="60"/>
      <c r="J29" s="60"/>
      <c r="K29" s="60"/>
      <c r="L29" s="60">
        <v>128968</v>
      </c>
      <c r="M29" s="60"/>
      <c r="N29" s="60">
        <v>128968</v>
      </c>
      <c r="O29" s="60"/>
      <c r="P29" s="60"/>
      <c r="Q29" s="60">
        <v>64419</v>
      </c>
      <c r="R29" s="60">
        <v>64419</v>
      </c>
      <c r="S29" s="60"/>
      <c r="T29" s="60"/>
      <c r="U29" s="60"/>
      <c r="V29" s="60"/>
      <c r="W29" s="60">
        <v>193387</v>
      </c>
      <c r="X29" s="60"/>
      <c r="Y29" s="60">
        <v>193387</v>
      </c>
      <c r="Z29" s="140"/>
      <c r="AA29" s="62"/>
    </row>
    <row r="30" spans="1:27" ht="12.7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2.7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36" t="s">
        <v>46</v>
      </c>
      <c r="B32" s="136"/>
      <c r="C32" s="210">
        <f aca="true" t="shared" si="5" ref="C32:Y32">SUM(C28:C31)</f>
        <v>22012832</v>
      </c>
      <c r="D32" s="210">
        <f>SUM(D28:D31)</f>
        <v>0</v>
      </c>
      <c r="E32" s="211">
        <f t="shared" si="5"/>
        <v>31525000</v>
      </c>
      <c r="F32" s="77">
        <f t="shared" si="5"/>
        <v>31526000</v>
      </c>
      <c r="G32" s="77">
        <f t="shared" si="5"/>
        <v>2931282</v>
      </c>
      <c r="H32" s="77">
        <f t="shared" si="5"/>
        <v>657771</v>
      </c>
      <c r="I32" s="77">
        <f t="shared" si="5"/>
        <v>442516</v>
      </c>
      <c r="J32" s="77">
        <f t="shared" si="5"/>
        <v>4031569</v>
      </c>
      <c r="K32" s="77">
        <f t="shared" si="5"/>
        <v>98325</v>
      </c>
      <c r="L32" s="77">
        <f t="shared" si="5"/>
        <v>128968</v>
      </c>
      <c r="M32" s="77">
        <f t="shared" si="5"/>
        <v>1405278</v>
      </c>
      <c r="N32" s="77">
        <f t="shared" si="5"/>
        <v>1632571</v>
      </c>
      <c r="O32" s="77">
        <f t="shared" si="5"/>
        <v>396240</v>
      </c>
      <c r="P32" s="77">
        <f t="shared" si="5"/>
        <v>1089442</v>
      </c>
      <c r="Q32" s="77">
        <f t="shared" si="5"/>
        <v>1026779</v>
      </c>
      <c r="R32" s="77">
        <f t="shared" si="5"/>
        <v>2512461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8176601</v>
      </c>
      <c r="X32" s="77">
        <f t="shared" si="5"/>
        <v>0</v>
      </c>
      <c r="Y32" s="77">
        <f t="shared" si="5"/>
        <v>8176601</v>
      </c>
      <c r="Z32" s="212">
        <f>+IF(X32&lt;&gt;0,+(Y32/X32)*100,0)</f>
        <v>0</v>
      </c>
      <c r="AA32" s="79">
        <f>SUM(AA28:AA31)</f>
        <v>31526000</v>
      </c>
    </row>
    <row r="33" spans="1:27" ht="12.7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2.7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37" t="s">
        <v>53</v>
      </c>
      <c r="B35" s="136"/>
      <c r="C35" s="155">
        <v>13184067</v>
      </c>
      <c r="D35" s="155"/>
      <c r="E35" s="156">
        <v>13700000</v>
      </c>
      <c r="F35" s="60">
        <v>34185740</v>
      </c>
      <c r="G35" s="60">
        <v>251000</v>
      </c>
      <c r="H35" s="60"/>
      <c r="I35" s="60">
        <v>937942</v>
      </c>
      <c r="J35" s="60">
        <v>1188942</v>
      </c>
      <c r="K35" s="60">
        <v>20170</v>
      </c>
      <c r="L35" s="60">
        <v>1383081</v>
      </c>
      <c r="M35" s="60">
        <v>4230415</v>
      </c>
      <c r="N35" s="60">
        <v>5633666</v>
      </c>
      <c r="O35" s="60"/>
      <c r="P35" s="60">
        <v>536821</v>
      </c>
      <c r="Q35" s="60">
        <v>665983</v>
      </c>
      <c r="R35" s="60">
        <v>1202804</v>
      </c>
      <c r="S35" s="60"/>
      <c r="T35" s="60"/>
      <c r="U35" s="60"/>
      <c r="V35" s="60"/>
      <c r="W35" s="60">
        <v>8025412</v>
      </c>
      <c r="X35" s="60"/>
      <c r="Y35" s="60">
        <v>8025412</v>
      </c>
      <c r="Z35" s="140"/>
      <c r="AA35" s="62">
        <v>34185740</v>
      </c>
    </row>
    <row r="36" spans="1:27" ht="12.75">
      <c r="A36" s="238" t="s">
        <v>139</v>
      </c>
      <c r="B36" s="149"/>
      <c r="C36" s="222">
        <f aca="true" t="shared" si="6" ref="C36:Y36">SUM(C32:C35)</f>
        <v>35196899</v>
      </c>
      <c r="D36" s="222">
        <f>SUM(D32:D35)</f>
        <v>0</v>
      </c>
      <c r="E36" s="218">
        <f t="shared" si="6"/>
        <v>45225000</v>
      </c>
      <c r="F36" s="220">
        <f t="shared" si="6"/>
        <v>65711740</v>
      </c>
      <c r="G36" s="220">
        <f t="shared" si="6"/>
        <v>3182282</v>
      </c>
      <c r="H36" s="220">
        <f t="shared" si="6"/>
        <v>657771</v>
      </c>
      <c r="I36" s="220">
        <f t="shared" si="6"/>
        <v>1380458</v>
      </c>
      <c r="J36" s="220">
        <f t="shared" si="6"/>
        <v>5220511</v>
      </c>
      <c r="K36" s="220">
        <f t="shared" si="6"/>
        <v>118495</v>
      </c>
      <c r="L36" s="220">
        <f t="shared" si="6"/>
        <v>1512049</v>
      </c>
      <c r="M36" s="220">
        <f t="shared" si="6"/>
        <v>5635693</v>
      </c>
      <c r="N36" s="220">
        <f t="shared" si="6"/>
        <v>7266237</v>
      </c>
      <c r="O36" s="220">
        <f t="shared" si="6"/>
        <v>396240</v>
      </c>
      <c r="P36" s="220">
        <f t="shared" si="6"/>
        <v>1626263</v>
      </c>
      <c r="Q36" s="220">
        <f t="shared" si="6"/>
        <v>1692762</v>
      </c>
      <c r="R36" s="220">
        <f t="shared" si="6"/>
        <v>3715265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16202013</v>
      </c>
      <c r="X36" s="220">
        <f t="shared" si="6"/>
        <v>0</v>
      </c>
      <c r="Y36" s="220">
        <f t="shared" si="6"/>
        <v>16202013</v>
      </c>
      <c r="Z36" s="221">
        <f>+IF(X36&lt;&gt;0,+(Y36/X36)*100,0)</f>
        <v>0</v>
      </c>
      <c r="AA36" s="239">
        <f>SUM(AA32:AA35)</f>
        <v>65711740</v>
      </c>
    </row>
    <row r="37" spans="1:27" ht="12.75">
      <c r="A37" s="150" t="s">
        <v>288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2.75">
      <c r="A38" s="240" t="s">
        <v>294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2.75">
      <c r="A39" s="151" t="s">
        <v>295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2.75">
      <c r="A40" s="151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2.7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2.7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2.7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143</v>
      </c>
      <c r="B6" s="182"/>
      <c r="C6" s="155">
        <v>9325693</v>
      </c>
      <c r="D6" s="155"/>
      <c r="E6" s="59">
        <v>1726837</v>
      </c>
      <c r="F6" s="60">
        <v>9739932</v>
      </c>
      <c r="G6" s="60">
        <v>21550878</v>
      </c>
      <c r="H6" s="60">
        <v>2165753</v>
      </c>
      <c r="I6" s="60">
        <v>40643347</v>
      </c>
      <c r="J6" s="60">
        <v>40643347</v>
      </c>
      <c r="K6" s="60">
        <v>35732528</v>
      </c>
      <c r="L6" s="60">
        <v>35732528</v>
      </c>
      <c r="M6" s="60">
        <v>8624795</v>
      </c>
      <c r="N6" s="60">
        <v>8624795</v>
      </c>
      <c r="O6" s="60">
        <v>4544771</v>
      </c>
      <c r="P6" s="60">
        <v>4169235</v>
      </c>
      <c r="Q6" s="60">
        <v>28421588</v>
      </c>
      <c r="R6" s="60">
        <v>28421588</v>
      </c>
      <c r="S6" s="60"/>
      <c r="T6" s="60"/>
      <c r="U6" s="60"/>
      <c r="V6" s="60"/>
      <c r="W6" s="60">
        <v>28421588</v>
      </c>
      <c r="X6" s="60">
        <v>7304949</v>
      </c>
      <c r="Y6" s="60">
        <v>21116639</v>
      </c>
      <c r="Z6" s="140">
        <v>289.07</v>
      </c>
      <c r="AA6" s="62">
        <v>9739932</v>
      </c>
    </row>
    <row r="7" spans="1:27" ht="12.75">
      <c r="A7" s="249" t="s">
        <v>144</v>
      </c>
      <c r="B7" s="182"/>
      <c r="C7" s="155">
        <v>79041652</v>
      </c>
      <c r="D7" s="155"/>
      <c r="E7" s="59">
        <v>74392760</v>
      </c>
      <c r="F7" s="60">
        <v>133290516</v>
      </c>
      <c r="G7" s="60">
        <v>79368252</v>
      </c>
      <c r="H7" s="60">
        <v>86343053</v>
      </c>
      <c r="I7" s="60">
        <v>86756456</v>
      </c>
      <c r="J7" s="60">
        <v>86756456</v>
      </c>
      <c r="K7" s="60">
        <v>97363951</v>
      </c>
      <c r="L7" s="60">
        <v>97363951</v>
      </c>
      <c r="M7" s="60">
        <v>134405653</v>
      </c>
      <c r="N7" s="60">
        <v>134405653</v>
      </c>
      <c r="O7" s="60">
        <v>133960780</v>
      </c>
      <c r="P7" s="60">
        <v>133714558</v>
      </c>
      <c r="Q7" s="60">
        <v>132850613</v>
      </c>
      <c r="R7" s="60">
        <v>132850613</v>
      </c>
      <c r="S7" s="60"/>
      <c r="T7" s="60"/>
      <c r="U7" s="60"/>
      <c r="V7" s="60"/>
      <c r="W7" s="60">
        <v>132850613</v>
      </c>
      <c r="X7" s="60">
        <v>99967887</v>
      </c>
      <c r="Y7" s="60">
        <v>32882726</v>
      </c>
      <c r="Z7" s="140">
        <v>32.89</v>
      </c>
      <c r="AA7" s="62">
        <v>133290516</v>
      </c>
    </row>
    <row r="8" spans="1:27" ht="12.75">
      <c r="A8" s="249" t="s">
        <v>145</v>
      </c>
      <c r="B8" s="182"/>
      <c r="C8" s="155">
        <v>34585431</v>
      </c>
      <c r="D8" s="155"/>
      <c r="E8" s="59">
        <v>26240240</v>
      </c>
      <c r="F8" s="60">
        <v>35186446</v>
      </c>
      <c r="G8" s="60">
        <v>90260580</v>
      </c>
      <c r="H8" s="60">
        <v>90782844</v>
      </c>
      <c r="I8" s="60">
        <v>42540591</v>
      </c>
      <c r="J8" s="60">
        <v>42540591</v>
      </c>
      <c r="K8" s="60">
        <v>35167610</v>
      </c>
      <c r="L8" s="60">
        <v>35167610</v>
      </c>
      <c r="M8" s="60">
        <v>35186144</v>
      </c>
      <c r="N8" s="60">
        <v>35186144</v>
      </c>
      <c r="O8" s="60">
        <v>34383683</v>
      </c>
      <c r="P8" s="60">
        <v>27318486</v>
      </c>
      <c r="Q8" s="60">
        <v>24342086</v>
      </c>
      <c r="R8" s="60">
        <v>24342086</v>
      </c>
      <c r="S8" s="60"/>
      <c r="T8" s="60"/>
      <c r="U8" s="60"/>
      <c r="V8" s="60"/>
      <c r="W8" s="60">
        <v>24342086</v>
      </c>
      <c r="X8" s="60">
        <v>26389835</v>
      </c>
      <c r="Y8" s="60">
        <v>-2047749</v>
      </c>
      <c r="Z8" s="140">
        <v>-7.76</v>
      </c>
      <c r="AA8" s="62">
        <v>35186446</v>
      </c>
    </row>
    <row r="9" spans="1:27" ht="12.75">
      <c r="A9" s="249" t="s">
        <v>146</v>
      </c>
      <c r="B9" s="182"/>
      <c r="C9" s="155">
        <v>10236789</v>
      </c>
      <c r="D9" s="155"/>
      <c r="E9" s="59"/>
      <c r="F9" s="60">
        <v>274248</v>
      </c>
      <c r="G9" s="60">
        <v>274248</v>
      </c>
      <c r="H9" s="60">
        <v>274248</v>
      </c>
      <c r="I9" s="60">
        <v>274248</v>
      </c>
      <c r="J9" s="60">
        <v>274248</v>
      </c>
      <c r="K9" s="60">
        <v>9706602</v>
      </c>
      <c r="L9" s="60">
        <v>9706602</v>
      </c>
      <c r="M9" s="60">
        <v>9848577</v>
      </c>
      <c r="N9" s="60">
        <v>9848577</v>
      </c>
      <c r="O9" s="60">
        <v>9820498</v>
      </c>
      <c r="P9" s="60">
        <v>9867671</v>
      </c>
      <c r="Q9" s="60">
        <v>9866633</v>
      </c>
      <c r="R9" s="60">
        <v>9866633</v>
      </c>
      <c r="S9" s="60"/>
      <c r="T9" s="60"/>
      <c r="U9" s="60"/>
      <c r="V9" s="60"/>
      <c r="W9" s="60">
        <v>9866633</v>
      </c>
      <c r="X9" s="60">
        <v>205686</v>
      </c>
      <c r="Y9" s="60">
        <v>9660947</v>
      </c>
      <c r="Z9" s="140">
        <v>4696.94</v>
      </c>
      <c r="AA9" s="62">
        <v>274248</v>
      </c>
    </row>
    <row r="10" spans="1:27" ht="12.75">
      <c r="A10" s="249" t="s">
        <v>147</v>
      </c>
      <c r="B10" s="182"/>
      <c r="C10" s="155">
        <v>274248</v>
      </c>
      <c r="D10" s="155"/>
      <c r="E10" s="59">
        <v>5396529</v>
      </c>
      <c r="F10" s="60">
        <v>9848577</v>
      </c>
      <c r="G10" s="159">
        <v>8412930</v>
      </c>
      <c r="H10" s="159">
        <v>8413200</v>
      </c>
      <c r="I10" s="159">
        <v>8434227</v>
      </c>
      <c r="J10" s="60">
        <v>8434227</v>
      </c>
      <c r="K10" s="159">
        <v>274248</v>
      </c>
      <c r="L10" s="159">
        <v>274248</v>
      </c>
      <c r="M10" s="60">
        <v>274248</v>
      </c>
      <c r="N10" s="159">
        <v>274248</v>
      </c>
      <c r="O10" s="159">
        <v>274248</v>
      </c>
      <c r="P10" s="159">
        <v>274248</v>
      </c>
      <c r="Q10" s="60">
        <v>274248</v>
      </c>
      <c r="R10" s="159">
        <v>274248</v>
      </c>
      <c r="S10" s="159"/>
      <c r="T10" s="60"/>
      <c r="U10" s="159"/>
      <c r="V10" s="159"/>
      <c r="W10" s="159">
        <v>274248</v>
      </c>
      <c r="X10" s="60">
        <v>7386433</v>
      </c>
      <c r="Y10" s="159">
        <v>-7112185</v>
      </c>
      <c r="Z10" s="141">
        <v>-96.29</v>
      </c>
      <c r="AA10" s="225">
        <v>9848577</v>
      </c>
    </row>
    <row r="11" spans="1:27" ht="12.75">
      <c r="A11" s="249" t="s">
        <v>148</v>
      </c>
      <c r="B11" s="182"/>
      <c r="C11" s="155">
        <v>544024</v>
      </c>
      <c r="D11" s="155"/>
      <c r="E11" s="59">
        <v>366901</v>
      </c>
      <c r="F11" s="60">
        <v>762608</v>
      </c>
      <c r="G11" s="60">
        <v>458124</v>
      </c>
      <c r="H11" s="60">
        <v>465838</v>
      </c>
      <c r="I11" s="60">
        <v>461427</v>
      </c>
      <c r="J11" s="60">
        <v>461427</v>
      </c>
      <c r="K11" s="60">
        <v>551864</v>
      </c>
      <c r="L11" s="60">
        <v>551864</v>
      </c>
      <c r="M11" s="60">
        <v>762608</v>
      </c>
      <c r="N11" s="60">
        <v>762608</v>
      </c>
      <c r="O11" s="60">
        <v>765229</v>
      </c>
      <c r="P11" s="60">
        <v>812234</v>
      </c>
      <c r="Q11" s="60">
        <v>797487</v>
      </c>
      <c r="R11" s="60">
        <v>797487</v>
      </c>
      <c r="S11" s="60"/>
      <c r="T11" s="60"/>
      <c r="U11" s="60"/>
      <c r="V11" s="60"/>
      <c r="W11" s="60">
        <v>797487</v>
      </c>
      <c r="X11" s="60">
        <v>571956</v>
      </c>
      <c r="Y11" s="60">
        <v>225531</v>
      </c>
      <c r="Z11" s="140">
        <v>39.43</v>
      </c>
      <c r="AA11" s="62">
        <v>762608</v>
      </c>
    </row>
    <row r="12" spans="1:27" ht="12.75">
      <c r="A12" s="250" t="s">
        <v>56</v>
      </c>
      <c r="B12" s="251"/>
      <c r="C12" s="168">
        <f aca="true" t="shared" si="0" ref="C12:Y12">SUM(C6:C11)</f>
        <v>134007837</v>
      </c>
      <c r="D12" s="168">
        <f>SUM(D6:D11)</f>
        <v>0</v>
      </c>
      <c r="E12" s="72">
        <f t="shared" si="0"/>
        <v>108123267</v>
      </c>
      <c r="F12" s="73">
        <f t="shared" si="0"/>
        <v>189102327</v>
      </c>
      <c r="G12" s="73">
        <f t="shared" si="0"/>
        <v>200325012</v>
      </c>
      <c r="H12" s="73">
        <f t="shared" si="0"/>
        <v>188444936</v>
      </c>
      <c r="I12" s="73">
        <f t="shared" si="0"/>
        <v>179110296</v>
      </c>
      <c r="J12" s="73">
        <f t="shared" si="0"/>
        <v>179110296</v>
      </c>
      <c r="K12" s="73">
        <f t="shared" si="0"/>
        <v>178796803</v>
      </c>
      <c r="L12" s="73">
        <f t="shared" si="0"/>
        <v>178796803</v>
      </c>
      <c r="M12" s="73">
        <f t="shared" si="0"/>
        <v>189102025</v>
      </c>
      <c r="N12" s="73">
        <f t="shared" si="0"/>
        <v>189102025</v>
      </c>
      <c r="O12" s="73">
        <f t="shared" si="0"/>
        <v>183749209</v>
      </c>
      <c r="P12" s="73">
        <f t="shared" si="0"/>
        <v>176156432</v>
      </c>
      <c r="Q12" s="73">
        <f t="shared" si="0"/>
        <v>196552655</v>
      </c>
      <c r="R12" s="73">
        <f t="shared" si="0"/>
        <v>196552655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196552655</v>
      </c>
      <c r="X12" s="73">
        <f t="shared" si="0"/>
        <v>141826746</v>
      </c>
      <c r="Y12" s="73">
        <f t="shared" si="0"/>
        <v>54725909</v>
      </c>
      <c r="Z12" s="170">
        <f>+IF(X12&lt;&gt;0,+(Y12/X12)*100,0)</f>
        <v>38.58645181071841</v>
      </c>
      <c r="AA12" s="74">
        <f>SUM(AA6:AA11)</f>
        <v>189102327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2.7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2.7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2.75">
      <c r="A17" s="249" t="s">
        <v>152</v>
      </c>
      <c r="B17" s="182"/>
      <c r="C17" s="155">
        <v>114147839</v>
      </c>
      <c r="D17" s="155"/>
      <c r="E17" s="59">
        <v>24141582</v>
      </c>
      <c r="F17" s="60">
        <v>114147839</v>
      </c>
      <c r="G17" s="60">
        <v>24053439</v>
      </c>
      <c r="H17" s="60">
        <v>24053439</v>
      </c>
      <c r="I17" s="60">
        <v>24053439</v>
      </c>
      <c r="J17" s="60">
        <v>24053439</v>
      </c>
      <c r="K17" s="60">
        <v>114147839</v>
      </c>
      <c r="L17" s="60">
        <v>114147839</v>
      </c>
      <c r="M17" s="60">
        <v>114147839</v>
      </c>
      <c r="N17" s="60">
        <v>114147839</v>
      </c>
      <c r="O17" s="60">
        <v>114147839</v>
      </c>
      <c r="P17" s="60">
        <v>114147839</v>
      </c>
      <c r="Q17" s="60">
        <v>114147839</v>
      </c>
      <c r="R17" s="60">
        <v>114147839</v>
      </c>
      <c r="S17" s="60"/>
      <c r="T17" s="60"/>
      <c r="U17" s="60"/>
      <c r="V17" s="60"/>
      <c r="W17" s="60">
        <v>114147839</v>
      </c>
      <c r="X17" s="60">
        <v>85610879</v>
      </c>
      <c r="Y17" s="60">
        <v>28536960</v>
      </c>
      <c r="Z17" s="140">
        <v>33.33</v>
      </c>
      <c r="AA17" s="62">
        <v>114147839</v>
      </c>
    </row>
    <row r="18" spans="1:27" ht="12.7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9" t="s">
        <v>154</v>
      </c>
      <c r="B19" s="182"/>
      <c r="C19" s="155">
        <v>472312617</v>
      </c>
      <c r="D19" s="155"/>
      <c r="E19" s="59">
        <v>471881504</v>
      </c>
      <c r="F19" s="60">
        <v>463943729</v>
      </c>
      <c r="G19" s="60">
        <v>481717868</v>
      </c>
      <c r="H19" s="60">
        <v>477272180</v>
      </c>
      <c r="I19" s="60">
        <v>476152544</v>
      </c>
      <c r="J19" s="60">
        <v>476152544</v>
      </c>
      <c r="K19" s="60">
        <v>464581274</v>
      </c>
      <c r="L19" s="60">
        <v>464581274</v>
      </c>
      <c r="M19" s="60">
        <v>463943953</v>
      </c>
      <c r="N19" s="60">
        <v>463943953</v>
      </c>
      <c r="O19" s="60">
        <v>467837553</v>
      </c>
      <c r="P19" s="60">
        <v>466530410</v>
      </c>
      <c r="Q19" s="60">
        <v>466949764</v>
      </c>
      <c r="R19" s="60">
        <v>466949764</v>
      </c>
      <c r="S19" s="60"/>
      <c r="T19" s="60"/>
      <c r="U19" s="60"/>
      <c r="V19" s="60"/>
      <c r="W19" s="60">
        <v>466949764</v>
      </c>
      <c r="X19" s="60">
        <v>347957797</v>
      </c>
      <c r="Y19" s="60">
        <v>118991967</v>
      </c>
      <c r="Z19" s="140">
        <v>34.2</v>
      </c>
      <c r="AA19" s="62">
        <v>463943729</v>
      </c>
    </row>
    <row r="20" spans="1:27" ht="12.7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2.75">
      <c r="A21" s="249" t="s">
        <v>156</v>
      </c>
      <c r="B21" s="182"/>
      <c r="C21" s="155"/>
      <c r="D21" s="155"/>
      <c r="E21" s="59">
        <v>1112400</v>
      </c>
      <c r="F21" s="60">
        <v>1112400</v>
      </c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>
        <v>834300</v>
      </c>
      <c r="Y21" s="60">
        <v>-834300</v>
      </c>
      <c r="Z21" s="140">
        <v>-100</v>
      </c>
      <c r="AA21" s="62">
        <v>1112400</v>
      </c>
    </row>
    <row r="22" spans="1:27" ht="12.75">
      <c r="A22" s="249" t="s">
        <v>157</v>
      </c>
      <c r="B22" s="182"/>
      <c r="C22" s="155">
        <v>272583</v>
      </c>
      <c r="D22" s="155"/>
      <c r="E22" s="59">
        <v>408874</v>
      </c>
      <c r="F22" s="60">
        <v>215794</v>
      </c>
      <c r="G22" s="60">
        <v>272583</v>
      </c>
      <c r="H22" s="60">
        <v>272583</v>
      </c>
      <c r="I22" s="60">
        <v>272583</v>
      </c>
      <c r="J22" s="60">
        <v>272583</v>
      </c>
      <c r="K22" s="60">
        <v>272583</v>
      </c>
      <c r="L22" s="60">
        <v>272583</v>
      </c>
      <c r="M22" s="60">
        <v>215794</v>
      </c>
      <c r="N22" s="60">
        <v>215794</v>
      </c>
      <c r="O22" s="60">
        <v>215794</v>
      </c>
      <c r="P22" s="60">
        <v>215794</v>
      </c>
      <c r="Q22" s="60">
        <v>215794</v>
      </c>
      <c r="R22" s="60">
        <v>215794</v>
      </c>
      <c r="S22" s="60"/>
      <c r="T22" s="60"/>
      <c r="U22" s="60"/>
      <c r="V22" s="60"/>
      <c r="W22" s="60">
        <v>215794</v>
      </c>
      <c r="X22" s="60">
        <v>161846</v>
      </c>
      <c r="Y22" s="60">
        <v>53948</v>
      </c>
      <c r="Z22" s="140">
        <v>33.33</v>
      </c>
      <c r="AA22" s="62">
        <v>215794</v>
      </c>
    </row>
    <row r="23" spans="1:27" ht="12.75">
      <c r="A23" s="249" t="s">
        <v>158</v>
      </c>
      <c r="B23" s="182"/>
      <c r="C23" s="155">
        <v>1112400</v>
      </c>
      <c r="D23" s="155"/>
      <c r="E23" s="59"/>
      <c r="F23" s="60"/>
      <c r="G23" s="159">
        <v>1112400</v>
      </c>
      <c r="H23" s="159">
        <v>1112400</v>
      </c>
      <c r="I23" s="159">
        <v>1112400</v>
      </c>
      <c r="J23" s="60">
        <v>1112400</v>
      </c>
      <c r="K23" s="159">
        <v>1112400</v>
      </c>
      <c r="L23" s="159">
        <v>1112400</v>
      </c>
      <c r="M23" s="60">
        <v>1112400</v>
      </c>
      <c r="N23" s="159">
        <v>1112400</v>
      </c>
      <c r="O23" s="159">
        <v>1112400</v>
      </c>
      <c r="P23" s="159">
        <v>1112400</v>
      </c>
      <c r="Q23" s="60">
        <v>1112400</v>
      </c>
      <c r="R23" s="159">
        <v>1112400</v>
      </c>
      <c r="S23" s="159"/>
      <c r="T23" s="60"/>
      <c r="U23" s="159"/>
      <c r="V23" s="159"/>
      <c r="W23" s="159">
        <v>1112400</v>
      </c>
      <c r="X23" s="60"/>
      <c r="Y23" s="159">
        <v>1112400</v>
      </c>
      <c r="Z23" s="141"/>
      <c r="AA23" s="225"/>
    </row>
    <row r="24" spans="1:27" ht="12.75">
      <c r="A24" s="250" t="s">
        <v>57</v>
      </c>
      <c r="B24" s="253"/>
      <c r="C24" s="168">
        <f aca="true" t="shared" si="1" ref="C24:Y24">SUM(C15:C23)</f>
        <v>587845439</v>
      </c>
      <c r="D24" s="168">
        <f>SUM(D15:D23)</f>
        <v>0</v>
      </c>
      <c r="E24" s="76">
        <f t="shared" si="1"/>
        <v>497544360</v>
      </c>
      <c r="F24" s="77">
        <f t="shared" si="1"/>
        <v>579419762</v>
      </c>
      <c r="G24" s="77">
        <f t="shared" si="1"/>
        <v>507156290</v>
      </c>
      <c r="H24" s="77">
        <f t="shared" si="1"/>
        <v>502710602</v>
      </c>
      <c r="I24" s="77">
        <f t="shared" si="1"/>
        <v>501590966</v>
      </c>
      <c r="J24" s="77">
        <f t="shared" si="1"/>
        <v>501590966</v>
      </c>
      <c r="K24" s="77">
        <f t="shared" si="1"/>
        <v>580114096</v>
      </c>
      <c r="L24" s="77">
        <f t="shared" si="1"/>
        <v>580114096</v>
      </c>
      <c r="M24" s="77">
        <f t="shared" si="1"/>
        <v>579419986</v>
      </c>
      <c r="N24" s="77">
        <f t="shared" si="1"/>
        <v>579419986</v>
      </c>
      <c r="O24" s="77">
        <f t="shared" si="1"/>
        <v>583313586</v>
      </c>
      <c r="P24" s="77">
        <f t="shared" si="1"/>
        <v>582006443</v>
      </c>
      <c r="Q24" s="77">
        <f t="shared" si="1"/>
        <v>582425797</v>
      </c>
      <c r="R24" s="77">
        <f t="shared" si="1"/>
        <v>582425797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582425797</v>
      </c>
      <c r="X24" s="77">
        <f t="shared" si="1"/>
        <v>434564822</v>
      </c>
      <c r="Y24" s="77">
        <f t="shared" si="1"/>
        <v>147860975</v>
      </c>
      <c r="Z24" s="212">
        <f>+IF(X24&lt;&gt;0,+(Y24/X24)*100,0)</f>
        <v>34.02506772625972</v>
      </c>
      <c r="AA24" s="79">
        <f>SUM(AA15:AA23)</f>
        <v>579419762</v>
      </c>
    </row>
    <row r="25" spans="1:27" ht="12.75">
      <c r="A25" s="250" t="s">
        <v>159</v>
      </c>
      <c r="B25" s="251"/>
      <c r="C25" s="168">
        <f aca="true" t="shared" si="2" ref="C25:Y25">+C12+C24</f>
        <v>721853276</v>
      </c>
      <c r="D25" s="168">
        <f>+D12+D24</f>
        <v>0</v>
      </c>
      <c r="E25" s="72">
        <f t="shared" si="2"/>
        <v>605667627</v>
      </c>
      <c r="F25" s="73">
        <f t="shared" si="2"/>
        <v>768522089</v>
      </c>
      <c r="G25" s="73">
        <f t="shared" si="2"/>
        <v>707481302</v>
      </c>
      <c r="H25" s="73">
        <f t="shared" si="2"/>
        <v>691155538</v>
      </c>
      <c r="I25" s="73">
        <f t="shared" si="2"/>
        <v>680701262</v>
      </c>
      <c r="J25" s="73">
        <f t="shared" si="2"/>
        <v>680701262</v>
      </c>
      <c r="K25" s="73">
        <f t="shared" si="2"/>
        <v>758910899</v>
      </c>
      <c r="L25" s="73">
        <f t="shared" si="2"/>
        <v>758910899</v>
      </c>
      <c r="M25" s="73">
        <f t="shared" si="2"/>
        <v>768522011</v>
      </c>
      <c r="N25" s="73">
        <f t="shared" si="2"/>
        <v>768522011</v>
      </c>
      <c r="O25" s="73">
        <f t="shared" si="2"/>
        <v>767062795</v>
      </c>
      <c r="P25" s="73">
        <f t="shared" si="2"/>
        <v>758162875</v>
      </c>
      <c r="Q25" s="73">
        <f t="shared" si="2"/>
        <v>778978452</v>
      </c>
      <c r="R25" s="73">
        <f t="shared" si="2"/>
        <v>778978452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778978452</v>
      </c>
      <c r="X25" s="73">
        <f t="shared" si="2"/>
        <v>576391568</v>
      </c>
      <c r="Y25" s="73">
        <f t="shared" si="2"/>
        <v>202586884</v>
      </c>
      <c r="Z25" s="170">
        <f>+IF(X25&lt;&gt;0,+(Y25/X25)*100,0)</f>
        <v>35.14744060239271</v>
      </c>
      <c r="AA25" s="74">
        <f>+AA12+AA24</f>
        <v>768522089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9" t="s">
        <v>52</v>
      </c>
      <c r="B30" s="182"/>
      <c r="C30" s="155">
        <v>2404212</v>
      </c>
      <c r="D30" s="155"/>
      <c r="E30" s="59"/>
      <c r="F30" s="60">
        <v>2326834</v>
      </c>
      <c r="G30" s="60">
        <v>7635807</v>
      </c>
      <c r="H30" s="60">
        <v>7417980</v>
      </c>
      <c r="I30" s="60">
        <v>7033715</v>
      </c>
      <c r="J30" s="60">
        <v>7033715</v>
      </c>
      <c r="K30" s="60">
        <v>6619181</v>
      </c>
      <c r="L30" s="60">
        <v>6619181</v>
      </c>
      <c r="M30" s="60">
        <v>7112743</v>
      </c>
      <c r="N30" s="60">
        <v>7112743</v>
      </c>
      <c r="O30" s="60">
        <v>6705090</v>
      </c>
      <c r="P30" s="60">
        <v>6634205</v>
      </c>
      <c r="Q30" s="60">
        <v>6648834</v>
      </c>
      <c r="R30" s="60">
        <v>6648834</v>
      </c>
      <c r="S30" s="60"/>
      <c r="T30" s="60"/>
      <c r="U30" s="60"/>
      <c r="V30" s="60"/>
      <c r="W30" s="60">
        <v>6648834</v>
      </c>
      <c r="X30" s="60">
        <v>1745126</v>
      </c>
      <c r="Y30" s="60">
        <v>4903708</v>
      </c>
      <c r="Z30" s="140">
        <v>280.99</v>
      </c>
      <c r="AA30" s="62">
        <v>2326834</v>
      </c>
    </row>
    <row r="31" spans="1:27" ht="12.75">
      <c r="A31" s="249" t="s">
        <v>163</v>
      </c>
      <c r="B31" s="182"/>
      <c r="C31" s="155">
        <v>4143302</v>
      </c>
      <c r="D31" s="155"/>
      <c r="E31" s="59">
        <v>3949138</v>
      </c>
      <c r="F31" s="60">
        <v>4172711</v>
      </c>
      <c r="G31" s="60">
        <v>4176075</v>
      </c>
      <c r="H31" s="60">
        <v>4174075</v>
      </c>
      <c r="I31" s="60">
        <v>4168564</v>
      </c>
      <c r="J31" s="60">
        <v>4168564</v>
      </c>
      <c r="K31" s="60">
        <v>4173444</v>
      </c>
      <c r="L31" s="60">
        <v>4173444</v>
      </c>
      <c r="M31" s="60">
        <v>4172711</v>
      </c>
      <c r="N31" s="60">
        <v>4172711</v>
      </c>
      <c r="O31" s="60">
        <v>4171011</v>
      </c>
      <c r="P31" s="60">
        <v>4175071</v>
      </c>
      <c r="Q31" s="60">
        <v>4172118</v>
      </c>
      <c r="R31" s="60">
        <v>4172118</v>
      </c>
      <c r="S31" s="60"/>
      <c r="T31" s="60"/>
      <c r="U31" s="60"/>
      <c r="V31" s="60"/>
      <c r="W31" s="60">
        <v>4172118</v>
      </c>
      <c r="X31" s="60">
        <v>3129533</v>
      </c>
      <c r="Y31" s="60">
        <v>1042585</v>
      </c>
      <c r="Z31" s="140">
        <v>33.31</v>
      </c>
      <c r="AA31" s="62">
        <v>4172711</v>
      </c>
    </row>
    <row r="32" spans="1:27" ht="12.75">
      <c r="A32" s="249" t="s">
        <v>164</v>
      </c>
      <c r="B32" s="182"/>
      <c r="C32" s="155">
        <v>46685888</v>
      </c>
      <c r="D32" s="155"/>
      <c r="E32" s="59">
        <v>31226411</v>
      </c>
      <c r="F32" s="60">
        <v>45771824</v>
      </c>
      <c r="G32" s="60">
        <v>35925711</v>
      </c>
      <c r="H32" s="60">
        <v>30110821</v>
      </c>
      <c r="I32" s="60">
        <v>31635262</v>
      </c>
      <c r="J32" s="60">
        <v>31635262</v>
      </c>
      <c r="K32" s="60">
        <v>35996415</v>
      </c>
      <c r="L32" s="60">
        <v>35996415</v>
      </c>
      <c r="M32" s="60">
        <v>40985915</v>
      </c>
      <c r="N32" s="60">
        <v>40985915</v>
      </c>
      <c r="O32" s="60">
        <v>43887883</v>
      </c>
      <c r="P32" s="60">
        <v>46429425</v>
      </c>
      <c r="Q32" s="60">
        <v>59518665</v>
      </c>
      <c r="R32" s="60">
        <v>59518665</v>
      </c>
      <c r="S32" s="60"/>
      <c r="T32" s="60"/>
      <c r="U32" s="60"/>
      <c r="V32" s="60"/>
      <c r="W32" s="60">
        <v>59518665</v>
      </c>
      <c r="X32" s="60">
        <v>34328868</v>
      </c>
      <c r="Y32" s="60">
        <v>25189797</v>
      </c>
      <c r="Z32" s="140">
        <v>73.38</v>
      </c>
      <c r="AA32" s="62">
        <v>45771824</v>
      </c>
    </row>
    <row r="33" spans="1:27" ht="12.75">
      <c r="A33" s="249" t="s">
        <v>165</v>
      </c>
      <c r="B33" s="182"/>
      <c r="C33" s="155">
        <v>2083866</v>
      </c>
      <c r="D33" s="155"/>
      <c r="E33" s="59">
        <v>2168837</v>
      </c>
      <c r="F33" s="60">
        <v>2083944</v>
      </c>
      <c r="G33" s="60">
        <v>2083866</v>
      </c>
      <c r="H33" s="60">
        <v>2083866</v>
      </c>
      <c r="I33" s="60">
        <v>2083866</v>
      </c>
      <c r="J33" s="60">
        <v>2083866</v>
      </c>
      <c r="K33" s="60">
        <v>2083866</v>
      </c>
      <c r="L33" s="60">
        <v>2083866</v>
      </c>
      <c r="M33" s="60">
        <v>2083866</v>
      </c>
      <c r="N33" s="60">
        <v>2083866</v>
      </c>
      <c r="O33" s="60">
        <v>2083866</v>
      </c>
      <c r="P33" s="60">
        <v>2083866</v>
      </c>
      <c r="Q33" s="60">
        <v>2083866</v>
      </c>
      <c r="R33" s="60">
        <v>2083866</v>
      </c>
      <c r="S33" s="60"/>
      <c r="T33" s="60"/>
      <c r="U33" s="60"/>
      <c r="V33" s="60"/>
      <c r="W33" s="60">
        <v>2083866</v>
      </c>
      <c r="X33" s="60">
        <v>1562958</v>
      </c>
      <c r="Y33" s="60">
        <v>520908</v>
      </c>
      <c r="Z33" s="140">
        <v>33.33</v>
      </c>
      <c r="AA33" s="62">
        <v>2083944</v>
      </c>
    </row>
    <row r="34" spans="1:27" ht="12.75">
      <c r="A34" s="250" t="s">
        <v>58</v>
      </c>
      <c r="B34" s="251"/>
      <c r="C34" s="168">
        <f aca="true" t="shared" si="3" ref="C34:Y34">SUM(C29:C33)</f>
        <v>55317268</v>
      </c>
      <c r="D34" s="168">
        <f>SUM(D29:D33)</f>
        <v>0</v>
      </c>
      <c r="E34" s="72">
        <f t="shared" si="3"/>
        <v>37344386</v>
      </c>
      <c r="F34" s="73">
        <f t="shared" si="3"/>
        <v>54355313</v>
      </c>
      <c r="G34" s="73">
        <f t="shared" si="3"/>
        <v>49821459</v>
      </c>
      <c r="H34" s="73">
        <f t="shared" si="3"/>
        <v>43786742</v>
      </c>
      <c r="I34" s="73">
        <f t="shared" si="3"/>
        <v>44921407</v>
      </c>
      <c r="J34" s="73">
        <f t="shared" si="3"/>
        <v>44921407</v>
      </c>
      <c r="K34" s="73">
        <f t="shared" si="3"/>
        <v>48872906</v>
      </c>
      <c r="L34" s="73">
        <f t="shared" si="3"/>
        <v>48872906</v>
      </c>
      <c r="M34" s="73">
        <f t="shared" si="3"/>
        <v>54355235</v>
      </c>
      <c r="N34" s="73">
        <f t="shared" si="3"/>
        <v>54355235</v>
      </c>
      <c r="O34" s="73">
        <f t="shared" si="3"/>
        <v>56847850</v>
      </c>
      <c r="P34" s="73">
        <f t="shared" si="3"/>
        <v>59322567</v>
      </c>
      <c r="Q34" s="73">
        <f t="shared" si="3"/>
        <v>72423483</v>
      </c>
      <c r="R34" s="73">
        <f t="shared" si="3"/>
        <v>72423483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72423483</v>
      </c>
      <c r="X34" s="73">
        <f t="shared" si="3"/>
        <v>40766485</v>
      </c>
      <c r="Y34" s="73">
        <f t="shared" si="3"/>
        <v>31656998</v>
      </c>
      <c r="Z34" s="170">
        <f>+IF(X34&lt;&gt;0,+(Y34/X34)*100,0)</f>
        <v>77.65447033267647</v>
      </c>
      <c r="AA34" s="74">
        <f>SUM(AA29:AA33)</f>
        <v>54355313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2.75">
      <c r="A37" s="249" t="s">
        <v>52</v>
      </c>
      <c r="B37" s="182"/>
      <c r="C37" s="155">
        <v>1090983</v>
      </c>
      <c r="D37" s="155"/>
      <c r="E37" s="59">
        <v>1089294</v>
      </c>
      <c r="F37" s="60">
        <v>180925</v>
      </c>
      <c r="G37" s="60">
        <v>932956</v>
      </c>
      <c r="H37" s="60">
        <v>761422</v>
      </c>
      <c r="I37" s="60">
        <v>593660</v>
      </c>
      <c r="J37" s="60">
        <v>593660</v>
      </c>
      <c r="K37" s="60">
        <v>1889368</v>
      </c>
      <c r="L37" s="60">
        <v>1889368</v>
      </c>
      <c r="M37" s="60">
        <v>180925</v>
      </c>
      <c r="N37" s="60">
        <v>180925</v>
      </c>
      <c r="O37" s="60">
        <v>102502</v>
      </c>
      <c r="P37" s="60">
        <v>58466</v>
      </c>
      <c r="Q37" s="60">
        <v>58466</v>
      </c>
      <c r="R37" s="60">
        <v>58466</v>
      </c>
      <c r="S37" s="60"/>
      <c r="T37" s="60"/>
      <c r="U37" s="60"/>
      <c r="V37" s="60"/>
      <c r="W37" s="60">
        <v>58466</v>
      </c>
      <c r="X37" s="60">
        <v>135694</v>
      </c>
      <c r="Y37" s="60">
        <v>-77228</v>
      </c>
      <c r="Z37" s="140">
        <v>-56.91</v>
      </c>
      <c r="AA37" s="62">
        <v>180925</v>
      </c>
    </row>
    <row r="38" spans="1:27" ht="12.75">
      <c r="A38" s="249" t="s">
        <v>165</v>
      </c>
      <c r="B38" s="182"/>
      <c r="C38" s="155">
        <v>18610604</v>
      </c>
      <c r="D38" s="155"/>
      <c r="E38" s="59">
        <v>21103957</v>
      </c>
      <c r="F38" s="60">
        <v>18610604</v>
      </c>
      <c r="G38" s="60">
        <v>18610604</v>
      </c>
      <c r="H38" s="60">
        <v>18610604</v>
      </c>
      <c r="I38" s="60">
        <v>18610604</v>
      </c>
      <c r="J38" s="60">
        <v>18610604</v>
      </c>
      <c r="K38" s="60">
        <v>18610604</v>
      </c>
      <c r="L38" s="60">
        <v>18610604</v>
      </c>
      <c r="M38" s="60">
        <v>18610604</v>
      </c>
      <c r="N38" s="60">
        <v>18610604</v>
      </c>
      <c r="O38" s="60">
        <v>18610604</v>
      </c>
      <c r="P38" s="60">
        <v>18610604</v>
      </c>
      <c r="Q38" s="60">
        <v>18610604</v>
      </c>
      <c r="R38" s="60">
        <v>18610604</v>
      </c>
      <c r="S38" s="60"/>
      <c r="T38" s="60"/>
      <c r="U38" s="60"/>
      <c r="V38" s="60"/>
      <c r="W38" s="60">
        <v>18610604</v>
      </c>
      <c r="X38" s="60">
        <v>13957953</v>
      </c>
      <c r="Y38" s="60">
        <v>4652651</v>
      </c>
      <c r="Z38" s="140">
        <v>33.33</v>
      </c>
      <c r="AA38" s="62">
        <v>18610604</v>
      </c>
    </row>
    <row r="39" spans="1:27" ht="12.75">
      <c r="A39" s="250" t="s">
        <v>59</v>
      </c>
      <c r="B39" s="253"/>
      <c r="C39" s="168">
        <f aca="true" t="shared" si="4" ref="C39:Y39">SUM(C37:C38)</f>
        <v>19701587</v>
      </c>
      <c r="D39" s="168">
        <f>SUM(D37:D38)</f>
        <v>0</v>
      </c>
      <c r="E39" s="76">
        <f t="shared" si="4"/>
        <v>22193251</v>
      </c>
      <c r="F39" s="77">
        <f t="shared" si="4"/>
        <v>18791529</v>
      </c>
      <c r="G39" s="77">
        <f t="shared" si="4"/>
        <v>19543560</v>
      </c>
      <c r="H39" s="77">
        <f t="shared" si="4"/>
        <v>19372026</v>
      </c>
      <c r="I39" s="77">
        <f t="shared" si="4"/>
        <v>19204264</v>
      </c>
      <c r="J39" s="77">
        <f t="shared" si="4"/>
        <v>19204264</v>
      </c>
      <c r="K39" s="77">
        <f t="shared" si="4"/>
        <v>20499972</v>
      </c>
      <c r="L39" s="77">
        <f t="shared" si="4"/>
        <v>20499972</v>
      </c>
      <c r="M39" s="77">
        <f t="shared" si="4"/>
        <v>18791529</v>
      </c>
      <c r="N39" s="77">
        <f t="shared" si="4"/>
        <v>18791529</v>
      </c>
      <c r="O39" s="77">
        <f t="shared" si="4"/>
        <v>18713106</v>
      </c>
      <c r="P39" s="77">
        <f t="shared" si="4"/>
        <v>18669070</v>
      </c>
      <c r="Q39" s="77">
        <f t="shared" si="4"/>
        <v>18669070</v>
      </c>
      <c r="R39" s="77">
        <f t="shared" si="4"/>
        <v>18669070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18669070</v>
      </c>
      <c r="X39" s="77">
        <f t="shared" si="4"/>
        <v>14093647</v>
      </c>
      <c r="Y39" s="77">
        <f t="shared" si="4"/>
        <v>4575423</v>
      </c>
      <c r="Z39" s="212">
        <f>+IF(X39&lt;&gt;0,+(Y39/X39)*100,0)</f>
        <v>32.46443592634326</v>
      </c>
      <c r="AA39" s="79">
        <f>SUM(AA37:AA38)</f>
        <v>18791529</v>
      </c>
    </row>
    <row r="40" spans="1:27" ht="12.75">
      <c r="A40" s="250" t="s">
        <v>167</v>
      </c>
      <c r="B40" s="251"/>
      <c r="C40" s="168">
        <f aca="true" t="shared" si="5" ref="C40:Y40">+C34+C39</f>
        <v>75018855</v>
      </c>
      <c r="D40" s="168">
        <f>+D34+D39</f>
        <v>0</v>
      </c>
      <c r="E40" s="72">
        <f t="shared" si="5"/>
        <v>59537637</v>
      </c>
      <c r="F40" s="73">
        <f t="shared" si="5"/>
        <v>73146842</v>
      </c>
      <c r="G40" s="73">
        <f t="shared" si="5"/>
        <v>69365019</v>
      </c>
      <c r="H40" s="73">
        <f t="shared" si="5"/>
        <v>63158768</v>
      </c>
      <c r="I40" s="73">
        <f t="shared" si="5"/>
        <v>64125671</v>
      </c>
      <c r="J40" s="73">
        <f t="shared" si="5"/>
        <v>64125671</v>
      </c>
      <c r="K40" s="73">
        <f t="shared" si="5"/>
        <v>69372878</v>
      </c>
      <c r="L40" s="73">
        <f t="shared" si="5"/>
        <v>69372878</v>
      </c>
      <c r="M40" s="73">
        <f t="shared" si="5"/>
        <v>73146764</v>
      </c>
      <c r="N40" s="73">
        <f t="shared" si="5"/>
        <v>73146764</v>
      </c>
      <c r="O40" s="73">
        <f t="shared" si="5"/>
        <v>75560956</v>
      </c>
      <c r="P40" s="73">
        <f t="shared" si="5"/>
        <v>77991637</v>
      </c>
      <c r="Q40" s="73">
        <f t="shared" si="5"/>
        <v>91092553</v>
      </c>
      <c r="R40" s="73">
        <f t="shared" si="5"/>
        <v>91092553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91092553</v>
      </c>
      <c r="X40" s="73">
        <f t="shared" si="5"/>
        <v>54860132</v>
      </c>
      <c r="Y40" s="73">
        <f t="shared" si="5"/>
        <v>36232421</v>
      </c>
      <c r="Z40" s="170">
        <f>+IF(X40&lt;&gt;0,+(Y40/X40)*100,0)</f>
        <v>66.04508534540165</v>
      </c>
      <c r="AA40" s="74">
        <f>+AA34+AA39</f>
        <v>73146842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2.75">
      <c r="A42" s="255" t="s">
        <v>168</v>
      </c>
      <c r="B42" s="256" t="s">
        <v>96</v>
      </c>
      <c r="C42" s="257">
        <f aca="true" t="shared" si="6" ref="C42:Y42">+C25-C40</f>
        <v>646834421</v>
      </c>
      <c r="D42" s="257">
        <f>+D25-D40</f>
        <v>0</v>
      </c>
      <c r="E42" s="258">
        <f t="shared" si="6"/>
        <v>546129990</v>
      </c>
      <c r="F42" s="259">
        <f t="shared" si="6"/>
        <v>695375247</v>
      </c>
      <c r="G42" s="259">
        <f t="shared" si="6"/>
        <v>638116283</v>
      </c>
      <c r="H42" s="259">
        <f t="shared" si="6"/>
        <v>627996770</v>
      </c>
      <c r="I42" s="259">
        <f t="shared" si="6"/>
        <v>616575591</v>
      </c>
      <c r="J42" s="259">
        <f t="shared" si="6"/>
        <v>616575591</v>
      </c>
      <c r="K42" s="259">
        <f t="shared" si="6"/>
        <v>689538021</v>
      </c>
      <c r="L42" s="259">
        <f t="shared" si="6"/>
        <v>689538021</v>
      </c>
      <c r="M42" s="259">
        <f t="shared" si="6"/>
        <v>695375247</v>
      </c>
      <c r="N42" s="259">
        <f t="shared" si="6"/>
        <v>695375247</v>
      </c>
      <c r="O42" s="259">
        <f t="shared" si="6"/>
        <v>691501839</v>
      </c>
      <c r="P42" s="259">
        <f t="shared" si="6"/>
        <v>680171238</v>
      </c>
      <c r="Q42" s="259">
        <f t="shared" si="6"/>
        <v>687885899</v>
      </c>
      <c r="R42" s="259">
        <f t="shared" si="6"/>
        <v>687885899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687885899</v>
      </c>
      <c r="X42" s="259">
        <f t="shared" si="6"/>
        <v>521531436</v>
      </c>
      <c r="Y42" s="259">
        <f t="shared" si="6"/>
        <v>166354463</v>
      </c>
      <c r="Z42" s="260">
        <f>+IF(X42&lt;&gt;0,+(Y42/X42)*100,0)</f>
        <v>31.89730311865611</v>
      </c>
      <c r="AA42" s="261">
        <f>+AA25-AA40</f>
        <v>695375247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2.7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2.75">
      <c r="A45" s="249" t="s">
        <v>170</v>
      </c>
      <c r="B45" s="182"/>
      <c r="C45" s="155">
        <v>646834421</v>
      </c>
      <c r="D45" s="155"/>
      <c r="E45" s="59">
        <v>546129990</v>
      </c>
      <c r="F45" s="60">
        <v>695375247</v>
      </c>
      <c r="G45" s="60">
        <v>638116283</v>
      </c>
      <c r="H45" s="60">
        <v>627996770</v>
      </c>
      <c r="I45" s="60">
        <v>616575591</v>
      </c>
      <c r="J45" s="60">
        <v>616575591</v>
      </c>
      <c r="K45" s="60">
        <v>689538021</v>
      </c>
      <c r="L45" s="60">
        <v>689538021</v>
      </c>
      <c r="M45" s="60">
        <v>695375247</v>
      </c>
      <c r="N45" s="60">
        <v>695375247</v>
      </c>
      <c r="O45" s="60">
        <v>691501839</v>
      </c>
      <c r="P45" s="60">
        <v>680171238</v>
      </c>
      <c r="Q45" s="60">
        <v>687885899</v>
      </c>
      <c r="R45" s="60">
        <v>687885899</v>
      </c>
      <c r="S45" s="60"/>
      <c r="T45" s="60"/>
      <c r="U45" s="60"/>
      <c r="V45" s="60"/>
      <c r="W45" s="60">
        <v>687885899</v>
      </c>
      <c r="X45" s="60">
        <v>521531435</v>
      </c>
      <c r="Y45" s="60">
        <v>166354464</v>
      </c>
      <c r="Z45" s="139">
        <v>31.9</v>
      </c>
      <c r="AA45" s="62">
        <v>695375247</v>
      </c>
    </row>
    <row r="46" spans="1:27" ht="12.75">
      <c r="A46" s="249" t="s">
        <v>171</v>
      </c>
      <c r="B46" s="182"/>
      <c r="C46" s="155"/>
      <c r="D46" s="155"/>
      <c r="E46" s="59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39"/>
      <c r="AA46" s="62"/>
    </row>
    <row r="47" spans="1:27" ht="12.7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2.75">
      <c r="A48" s="262" t="s">
        <v>173</v>
      </c>
      <c r="B48" s="263" t="s">
        <v>96</v>
      </c>
      <c r="C48" s="217">
        <f aca="true" t="shared" si="7" ref="C48:Y48">SUM(C45:C47)</f>
        <v>646834421</v>
      </c>
      <c r="D48" s="217">
        <f>SUM(D45:D47)</f>
        <v>0</v>
      </c>
      <c r="E48" s="264">
        <f t="shared" si="7"/>
        <v>546129990</v>
      </c>
      <c r="F48" s="219">
        <f t="shared" si="7"/>
        <v>695375247</v>
      </c>
      <c r="G48" s="219">
        <f t="shared" si="7"/>
        <v>638116283</v>
      </c>
      <c r="H48" s="219">
        <f t="shared" si="7"/>
        <v>627996770</v>
      </c>
      <c r="I48" s="219">
        <f t="shared" si="7"/>
        <v>616575591</v>
      </c>
      <c r="J48" s="219">
        <f t="shared" si="7"/>
        <v>616575591</v>
      </c>
      <c r="K48" s="219">
        <f t="shared" si="7"/>
        <v>689538021</v>
      </c>
      <c r="L48" s="219">
        <f t="shared" si="7"/>
        <v>689538021</v>
      </c>
      <c r="M48" s="219">
        <f t="shared" si="7"/>
        <v>695375247</v>
      </c>
      <c r="N48" s="219">
        <f t="shared" si="7"/>
        <v>695375247</v>
      </c>
      <c r="O48" s="219">
        <f t="shared" si="7"/>
        <v>691501839</v>
      </c>
      <c r="P48" s="219">
        <f t="shared" si="7"/>
        <v>680171238</v>
      </c>
      <c r="Q48" s="219">
        <f t="shared" si="7"/>
        <v>687885899</v>
      </c>
      <c r="R48" s="219">
        <f t="shared" si="7"/>
        <v>687885899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687885899</v>
      </c>
      <c r="X48" s="219">
        <f t="shared" si="7"/>
        <v>521531435</v>
      </c>
      <c r="Y48" s="219">
        <f t="shared" si="7"/>
        <v>166354464</v>
      </c>
      <c r="Z48" s="265">
        <f>+IF(X48&lt;&gt;0,+(Y48/X48)*100,0)</f>
        <v>31.897303371559953</v>
      </c>
      <c r="AA48" s="232">
        <f>SUM(AA45:AA47)</f>
        <v>695375247</v>
      </c>
    </row>
    <row r="49" spans="1:27" ht="12.75">
      <c r="A49" s="266" t="s">
        <v>288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51" t="s">
        <v>297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267" t="s">
        <v>298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177</v>
      </c>
      <c r="B6" s="182"/>
      <c r="C6" s="155">
        <v>95169791</v>
      </c>
      <c r="D6" s="155"/>
      <c r="E6" s="59">
        <v>87301500</v>
      </c>
      <c r="F6" s="60">
        <v>87301499</v>
      </c>
      <c r="G6" s="60">
        <v>2661601</v>
      </c>
      <c r="H6" s="60">
        <v>4596806</v>
      </c>
      <c r="I6" s="60">
        <v>45400199</v>
      </c>
      <c r="J6" s="60">
        <v>52658606</v>
      </c>
      <c r="K6" s="60">
        <v>4193305</v>
      </c>
      <c r="L6" s="60">
        <v>4620797</v>
      </c>
      <c r="M6" s="60">
        <v>3161386</v>
      </c>
      <c r="N6" s="60">
        <v>11975488</v>
      </c>
      <c r="O6" s="60">
        <v>3562941</v>
      </c>
      <c r="P6" s="60">
        <v>3488934</v>
      </c>
      <c r="Q6" s="60">
        <v>4663604</v>
      </c>
      <c r="R6" s="60">
        <v>11715479</v>
      </c>
      <c r="S6" s="60"/>
      <c r="T6" s="60"/>
      <c r="U6" s="60"/>
      <c r="V6" s="60"/>
      <c r="W6" s="60">
        <v>76349573</v>
      </c>
      <c r="X6" s="60">
        <v>75084934</v>
      </c>
      <c r="Y6" s="60">
        <v>1264639</v>
      </c>
      <c r="Z6" s="140">
        <v>1.68</v>
      </c>
      <c r="AA6" s="62">
        <v>87301499</v>
      </c>
    </row>
    <row r="7" spans="1:27" ht="12.75">
      <c r="A7" s="249" t="s">
        <v>32</v>
      </c>
      <c r="B7" s="182"/>
      <c r="C7" s="155">
        <v>95571020</v>
      </c>
      <c r="D7" s="155"/>
      <c r="E7" s="59">
        <v>128262432</v>
      </c>
      <c r="F7" s="60">
        <v>128262430</v>
      </c>
      <c r="G7" s="60">
        <v>8511682</v>
      </c>
      <c r="H7" s="60">
        <v>12910048</v>
      </c>
      <c r="I7" s="60">
        <v>15194761</v>
      </c>
      <c r="J7" s="60">
        <v>36616491</v>
      </c>
      <c r="K7" s="60">
        <v>6679658</v>
      </c>
      <c r="L7" s="60">
        <v>8971259</v>
      </c>
      <c r="M7" s="60">
        <v>7268493</v>
      </c>
      <c r="N7" s="60">
        <v>22919410</v>
      </c>
      <c r="O7" s="60">
        <v>5388454</v>
      </c>
      <c r="P7" s="60">
        <v>7583938</v>
      </c>
      <c r="Q7" s="60">
        <v>9545128</v>
      </c>
      <c r="R7" s="60">
        <v>22517520</v>
      </c>
      <c r="S7" s="60"/>
      <c r="T7" s="60"/>
      <c r="U7" s="60"/>
      <c r="V7" s="60"/>
      <c r="W7" s="60">
        <v>82053421</v>
      </c>
      <c r="X7" s="60">
        <v>94653122</v>
      </c>
      <c r="Y7" s="60">
        <v>-12599701</v>
      </c>
      <c r="Z7" s="140">
        <v>-13.31</v>
      </c>
      <c r="AA7" s="62">
        <v>128262430</v>
      </c>
    </row>
    <row r="8" spans="1:27" ht="12.75">
      <c r="A8" s="249" t="s">
        <v>178</v>
      </c>
      <c r="B8" s="182"/>
      <c r="C8" s="155">
        <v>4582353</v>
      </c>
      <c r="D8" s="155"/>
      <c r="E8" s="59">
        <v>10302133</v>
      </c>
      <c r="F8" s="60">
        <v>10342135</v>
      </c>
      <c r="G8" s="60">
        <v>2141220</v>
      </c>
      <c r="H8" s="60">
        <v>1166866</v>
      </c>
      <c r="I8" s="60">
        <v>558371</v>
      </c>
      <c r="J8" s="60">
        <v>3866457</v>
      </c>
      <c r="K8" s="60">
        <v>334000</v>
      </c>
      <c r="L8" s="60">
        <v>543029</v>
      </c>
      <c r="M8" s="60">
        <v>1893363</v>
      </c>
      <c r="N8" s="60">
        <v>2770392</v>
      </c>
      <c r="O8" s="60">
        <v>4930828</v>
      </c>
      <c r="P8" s="60">
        <v>4014829</v>
      </c>
      <c r="Q8" s="60">
        <v>2318579</v>
      </c>
      <c r="R8" s="60">
        <v>11264236</v>
      </c>
      <c r="S8" s="60"/>
      <c r="T8" s="60"/>
      <c r="U8" s="60"/>
      <c r="V8" s="60"/>
      <c r="W8" s="60">
        <v>17901085</v>
      </c>
      <c r="X8" s="60">
        <v>9821362</v>
      </c>
      <c r="Y8" s="60">
        <v>8079723</v>
      </c>
      <c r="Z8" s="140">
        <v>82.27</v>
      </c>
      <c r="AA8" s="62">
        <v>10342135</v>
      </c>
    </row>
    <row r="9" spans="1:27" ht="12.75">
      <c r="A9" s="249" t="s">
        <v>179</v>
      </c>
      <c r="B9" s="182"/>
      <c r="C9" s="155">
        <v>54024010</v>
      </c>
      <c r="D9" s="155"/>
      <c r="E9" s="59">
        <v>62303000</v>
      </c>
      <c r="F9" s="60">
        <v>62303000</v>
      </c>
      <c r="G9" s="60">
        <v>19269160</v>
      </c>
      <c r="H9" s="60"/>
      <c r="I9" s="60">
        <v>388240</v>
      </c>
      <c r="J9" s="60">
        <v>19657400</v>
      </c>
      <c r="K9" s="60">
        <v>305000</v>
      </c>
      <c r="L9" s="60">
        <v>285137</v>
      </c>
      <c r="M9" s="60">
        <v>13302446</v>
      </c>
      <c r="N9" s="60">
        <v>13892583</v>
      </c>
      <c r="O9" s="60">
        <v>1687000</v>
      </c>
      <c r="P9" s="60">
        <v>2680080</v>
      </c>
      <c r="Q9" s="60">
        <v>1147100</v>
      </c>
      <c r="R9" s="60">
        <v>5514180</v>
      </c>
      <c r="S9" s="60"/>
      <c r="T9" s="60"/>
      <c r="U9" s="60"/>
      <c r="V9" s="60"/>
      <c r="W9" s="60">
        <v>39064163</v>
      </c>
      <c r="X9" s="60">
        <v>49691984</v>
      </c>
      <c r="Y9" s="60">
        <v>-10627821</v>
      </c>
      <c r="Z9" s="140">
        <v>-21.39</v>
      </c>
      <c r="AA9" s="62">
        <v>62303000</v>
      </c>
    </row>
    <row r="10" spans="1:27" ht="12.75">
      <c r="A10" s="249" t="s">
        <v>180</v>
      </c>
      <c r="B10" s="182"/>
      <c r="C10" s="155">
        <v>23627707</v>
      </c>
      <c r="D10" s="155"/>
      <c r="E10" s="59">
        <v>31525000</v>
      </c>
      <c r="F10" s="60">
        <v>31525000</v>
      </c>
      <c r="G10" s="60">
        <v>6500000</v>
      </c>
      <c r="H10" s="60"/>
      <c r="I10" s="60"/>
      <c r="J10" s="60">
        <v>6500000</v>
      </c>
      <c r="K10" s="60"/>
      <c r="L10" s="60"/>
      <c r="M10" s="60">
        <v>11000000</v>
      </c>
      <c r="N10" s="60">
        <v>11000000</v>
      </c>
      <c r="O10" s="60"/>
      <c r="P10" s="60"/>
      <c r="Q10" s="60">
        <v>18525000</v>
      </c>
      <c r="R10" s="60">
        <v>18525000</v>
      </c>
      <c r="S10" s="60"/>
      <c r="T10" s="60"/>
      <c r="U10" s="60"/>
      <c r="V10" s="60"/>
      <c r="W10" s="60">
        <v>36025000</v>
      </c>
      <c r="X10" s="60">
        <v>30668000</v>
      </c>
      <c r="Y10" s="60">
        <v>5357000</v>
      </c>
      <c r="Z10" s="140">
        <v>17.47</v>
      </c>
      <c r="AA10" s="62">
        <v>31525000</v>
      </c>
    </row>
    <row r="11" spans="1:27" ht="12.75">
      <c r="A11" s="249" t="s">
        <v>181</v>
      </c>
      <c r="B11" s="182"/>
      <c r="C11" s="155">
        <v>5711571</v>
      </c>
      <c r="D11" s="155"/>
      <c r="E11" s="59">
        <v>8951101</v>
      </c>
      <c r="F11" s="60">
        <v>8951102</v>
      </c>
      <c r="G11" s="60">
        <v>306880</v>
      </c>
      <c r="H11" s="60">
        <v>143368</v>
      </c>
      <c r="I11" s="60">
        <v>799969</v>
      </c>
      <c r="J11" s="60">
        <v>1250217</v>
      </c>
      <c r="K11" s="60">
        <v>1277000</v>
      </c>
      <c r="L11" s="60">
        <v>1603703</v>
      </c>
      <c r="M11" s="60">
        <v>181494</v>
      </c>
      <c r="N11" s="60">
        <v>3062197</v>
      </c>
      <c r="O11" s="60">
        <v>565574</v>
      </c>
      <c r="P11" s="60">
        <v>127269</v>
      </c>
      <c r="Q11" s="60">
        <v>160199</v>
      </c>
      <c r="R11" s="60">
        <v>853042</v>
      </c>
      <c r="S11" s="60"/>
      <c r="T11" s="60"/>
      <c r="U11" s="60"/>
      <c r="V11" s="60"/>
      <c r="W11" s="60">
        <v>5165456</v>
      </c>
      <c r="X11" s="60">
        <v>5787704</v>
      </c>
      <c r="Y11" s="60">
        <v>-622248</v>
      </c>
      <c r="Z11" s="140">
        <v>-10.75</v>
      </c>
      <c r="AA11" s="62">
        <v>8951102</v>
      </c>
    </row>
    <row r="12" spans="1:27" ht="12.75">
      <c r="A12" s="249" t="s">
        <v>182</v>
      </c>
      <c r="B12" s="182"/>
      <c r="C12" s="155"/>
      <c r="D12" s="155"/>
      <c r="E12" s="59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242" t="s">
        <v>183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9" t="s">
        <v>184</v>
      </c>
      <c r="B14" s="182"/>
      <c r="C14" s="155">
        <v>-204191793</v>
      </c>
      <c r="D14" s="155"/>
      <c r="E14" s="59">
        <v>-280080215</v>
      </c>
      <c r="F14" s="60">
        <v>-282671800</v>
      </c>
      <c r="G14" s="60">
        <v>-7743386</v>
      </c>
      <c r="H14" s="60">
        <v>-15207462</v>
      </c>
      <c r="I14" s="60">
        <v>-11795323</v>
      </c>
      <c r="J14" s="60">
        <v>-34746171</v>
      </c>
      <c r="K14" s="60">
        <v>-6875292</v>
      </c>
      <c r="L14" s="60">
        <v>-13762617</v>
      </c>
      <c r="M14" s="60">
        <v>-22998572</v>
      </c>
      <c r="N14" s="60">
        <v>-43636481</v>
      </c>
      <c r="O14" s="60">
        <v>-20011913</v>
      </c>
      <c r="P14" s="60">
        <v>-15959449</v>
      </c>
      <c r="Q14" s="60">
        <v>-21414240</v>
      </c>
      <c r="R14" s="60">
        <v>-57385602</v>
      </c>
      <c r="S14" s="60"/>
      <c r="T14" s="60"/>
      <c r="U14" s="60"/>
      <c r="V14" s="60"/>
      <c r="W14" s="60">
        <v>-135768254</v>
      </c>
      <c r="X14" s="60">
        <v>-183468964</v>
      </c>
      <c r="Y14" s="60">
        <v>47700710</v>
      </c>
      <c r="Z14" s="140">
        <v>-26</v>
      </c>
      <c r="AA14" s="62">
        <v>-282671800</v>
      </c>
    </row>
    <row r="15" spans="1:27" ht="12.75">
      <c r="A15" s="249" t="s">
        <v>40</v>
      </c>
      <c r="B15" s="182"/>
      <c r="C15" s="155">
        <v>-803936</v>
      </c>
      <c r="D15" s="155"/>
      <c r="E15" s="59">
        <v>-1956387</v>
      </c>
      <c r="F15" s="60">
        <v>-1812488</v>
      </c>
      <c r="G15" s="60">
        <v>-11404973</v>
      </c>
      <c r="H15" s="60">
        <v>-12562000</v>
      </c>
      <c r="I15" s="60">
        <v>-10110613</v>
      </c>
      <c r="J15" s="60">
        <v>-34077586</v>
      </c>
      <c r="K15" s="60">
        <v>-37000</v>
      </c>
      <c r="L15" s="60"/>
      <c r="M15" s="60">
        <v>-28949</v>
      </c>
      <c r="N15" s="60">
        <v>-65949</v>
      </c>
      <c r="O15" s="60">
        <v>-97783</v>
      </c>
      <c r="P15" s="60">
        <v>-136769</v>
      </c>
      <c r="Q15" s="60">
        <v>-19833</v>
      </c>
      <c r="R15" s="60">
        <v>-254385</v>
      </c>
      <c r="S15" s="60"/>
      <c r="T15" s="60"/>
      <c r="U15" s="60"/>
      <c r="V15" s="60"/>
      <c r="W15" s="60">
        <v>-34397920</v>
      </c>
      <c r="X15" s="60">
        <v>-952938</v>
      </c>
      <c r="Y15" s="60">
        <v>-33444982</v>
      </c>
      <c r="Z15" s="140">
        <v>3509.67</v>
      </c>
      <c r="AA15" s="62">
        <v>-1812488</v>
      </c>
    </row>
    <row r="16" spans="1:27" ht="12.75">
      <c r="A16" s="249" t="s">
        <v>42</v>
      </c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2.75">
      <c r="A17" s="250" t="s">
        <v>185</v>
      </c>
      <c r="B17" s="251"/>
      <c r="C17" s="168">
        <f aca="true" t="shared" si="0" ref="C17:Y17">SUM(C6:C16)</f>
        <v>73690723</v>
      </c>
      <c r="D17" s="168">
        <f t="shared" si="0"/>
        <v>0</v>
      </c>
      <c r="E17" s="72">
        <f t="shared" si="0"/>
        <v>46608564</v>
      </c>
      <c r="F17" s="73">
        <f t="shared" si="0"/>
        <v>44200878</v>
      </c>
      <c r="G17" s="73">
        <f t="shared" si="0"/>
        <v>20242184</v>
      </c>
      <c r="H17" s="73">
        <f t="shared" si="0"/>
        <v>-8952374</v>
      </c>
      <c r="I17" s="73">
        <f t="shared" si="0"/>
        <v>40435604</v>
      </c>
      <c r="J17" s="73">
        <f t="shared" si="0"/>
        <v>51725414</v>
      </c>
      <c r="K17" s="73">
        <f t="shared" si="0"/>
        <v>5876671</v>
      </c>
      <c r="L17" s="73">
        <f t="shared" si="0"/>
        <v>2261308</v>
      </c>
      <c r="M17" s="73">
        <f t="shared" si="0"/>
        <v>13779661</v>
      </c>
      <c r="N17" s="73">
        <f t="shared" si="0"/>
        <v>21917640</v>
      </c>
      <c r="O17" s="73">
        <f t="shared" si="0"/>
        <v>-3974899</v>
      </c>
      <c r="P17" s="73">
        <f t="shared" si="0"/>
        <v>1798832</v>
      </c>
      <c r="Q17" s="73">
        <f t="shared" si="0"/>
        <v>14925537</v>
      </c>
      <c r="R17" s="73">
        <f t="shared" si="0"/>
        <v>12749470</v>
      </c>
      <c r="S17" s="73">
        <f t="shared" si="0"/>
        <v>0</v>
      </c>
      <c r="T17" s="73">
        <f t="shared" si="0"/>
        <v>0</v>
      </c>
      <c r="U17" s="73">
        <f t="shared" si="0"/>
        <v>0</v>
      </c>
      <c r="V17" s="73">
        <f t="shared" si="0"/>
        <v>0</v>
      </c>
      <c r="W17" s="73">
        <f t="shared" si="0"/>
        <v>86392524</v>
      </c>
      <c r="X17" s="73">
        <f t="shared" si="0"/>
        <v>81285204</v>
      </c>
      <c r="Y17" s="73">
        <f t="shared" si="0"/>
        <v>5107320</v>
      </c>
      <c r="Z17" s="170">
        <f>+IF(X17&lt;&gt;0,+(Y17/X17)*100,0)</f>
        <v>6.28320991849882</v>
      </c>
      <c r="AA17" s="74">
        <f>SUM(AA6:AA16)</f>
        <v>44200878</v>
      </c>
    </row>
    <row r="18" spans="1:27" ht="4.5" customHeight="1">
      <c r="A18" s="252"/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2" t="s">
        <v>186</v>
      </c>
      <c r="B19" s="182"/>
      <c r="C19" s="155"/>
      <c r="D19" s="155"/>
      <c r="E19" s="59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62"/>
    </row>
    <row r="20" spans="1:27" ht="12.75">
      <c r="A20" s="242" t="s">
        <v>176</v>
      </c>
      <c r="B20" s="182"/>
      <c r="C20" s="153"/>
      <c r="D20" s="153"/>
      <c r="E20" s="99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37"/>
      <c r="AA20" s="102"/>
    </row>
    <row r="21" spans="1:27" ht="12.75">
      <c r="A21" s="249" t="s">
        <v>187</v>
      </c>
      <c r="B21" s="182"/>
      <c r="C21" s="155">
        <v>382363</v>
      </c>
      <c r="D21" s="155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2.75">
      <c r="A22" s="249" t="s">
        <v>188</v>
      </c>
      <c r="B22" s="182"/>
      <c r="C22" s="155"/>
      <c r="D22" s="155"/>
      <c r="E22" s="268"/>
      <c r="F22" s="159"/>
      <c r="G22" s="60"/>
      <c r="H22" s="60"/>
      <c r="I22" s="60"/>
      <c r="J22" s="60"/>
      <c r="K22" s="60"/>
      <c r="L22" s="60"/>
      <c r="M22" s="159"/>
      <c r="N22" s="60"/>
      <c r="O22" s="60"/>
      <c r="P22" s="60"/>
      <c r="Q22" s="60"/>
      <c r="R22" s="60"/>
      <c r="S22" s="60"/>
      <c r="T22" s="159"/>
      <c r="U22" s="60"/>
      <c r="V22" s="60"/>
      <c r="W22" s="60"/>
      <c r="X22" s="60"/>
      <c r="Y22" s="60"/>
      <c r="Z22" s="140"/>
      <c r="AA22" s="62"/>
    </row>
    <row r="23" spans="1:27" ht="12.75">
      <c r="A23" s="249" t="s">
        <v>189</v>
      </c>
      <c r="B23" s="182"/>
      <c r="C23" s="157"/>
      <c r="D23" s="157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49" t="s">
        <v>190</v>
      </c>
      <c r="B24" s="182"/>
      <c r="C24" s="155"/>
      <c r="D24" s="155"/>
      <c r="E24" s="59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62"/>
    </row>
    <row r="25" spans="1:27" ht="12.75">
      <c r="A25" s="242" t="s">
        <v>183</v>
      </c>
      <c r="B25" s="182"/>
      <c r="C25" s="155"/>
      <c r="D25" s="155"/>
      <c r="E25" s="59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62"/>
    </row>
    <row r="26" spans="1:27" ht="12.75">
      <c r="A26" s="249" t="s">
        <v>191</v>
      </c>
      <c r="B26" s="182"/>
      <c r="C26" s="155">
        <v>-35160730</v>
      </c>
      <c r="D26" s="155"/>
      <c r="E26" s="59">
        <v>-45225001</v>
      </c>
      <c r="F26" s="60">
        <v>-68780739</v>
      </c>
      <c r="G26" s="60">
        <v>-7512590</v>
      </c>
      <c r="H26" s="60">
        <v>-3048000</v>
      </c>
      <c r="I26" s="60">
        <v>-1388459</v>
      </c>
      <c r="J26" s="60">
        <v>-11949049</v>
      </c>
      <c r="K26" s="60">
        <v>-118000</v>
      </c>
      <c r="L26" s="60">
        <v>-919764</v>
      </c>
      <c r="M26" s="60">
        <v>-4607529</v>
      </c>
      <c r="N26" s="60">
        <v>-5645293</v>
      </c>
      <c r="O26" s="60">
        <v>-396240</v>
      </c>
      <c r="P26" s="60"/>
      <c r="Q26" s="60">
        <v>-1705122</v>
      </c>
      <c r="R26" s="60">
        <v>-2101362</v>
      </c>
      <c r="S26" s="60"/>
      <c r="T26" s="60"/>
      <c r="U26" s="60"/>
      <c r="V26" s="60"/>
      <c r="W26" s="60">
        <v>-19695704</v>
      </c>
      <c r="X26" s="60">
        <v>-28338644</v>
      </c>
      <c r="Y26" s="60">
        <v>8642940</v>
      </c>
      <c r="Z26" s="140">
        <v>-30.5</v>
      </c>
      <c r="AA26" s="62">
        <v>-68780739</v>
      </c>
    </row>
    <row r="27" spans="1:27" ht="12.75">
      <c r="A27" s="250" t="s">
        <v>192</v>
      </c>
      <c r="B27" s="251"/>
      <c r="C27" s="168">
        <f aca="true" t="shared" si="1" ref="C27:Y27">SUM(C21:C26)</f>
        <v>-34778367</v>
      </c>
      <c r="D27" s="168">
        <f>SUM(D21:D26)</f>
        <v>0</v>
      </c>
      <c r="E27" s="72">
        <f t="shared" si="1"/>
        <v>-45225001</v>
      </c>
      <c r="F27" s="73">
        <f t="shared" si="1"/>
        <v>-68780739</v>
      </c>
      <c r="G27" s="73">
        <f t="shared" si="1"/>
        <v>-7512590</v>
      </c>
      <c r="H27" s="73">
        <f t="shared" si="1"/>
        <v>-3048000</v>
      </c>
      <c r="I27" s="73">
        <f t="shared" si="1"/>
        <v>-1388459</v>
      </c>
      <c r="J27" s="73">
        <f t="shared" si="1"/>
        <v>-11949049</v>
      </c>
      <c r="K27" s="73">
        <f t="shared" si="1"/>
        <v>-118000</v>
      </c>
      <c r="L27" s="73">
        <f t="shared" si="1"/>
        <v>-919764</v>
      </c>
      <c r="M27" s="73">
        <f t="shared" si="1"/>
        <v>-4607529</v>
      </c>
      <c r="N27" s="73">
        <f t="shared" si="1"/>
        <v>-5645293</v>
      </c>
      <c r="O27" s="73">
        <f t="shared" si="1"/>
        <v>-396240</v>
      </c>
      <c r="P27" s="73">
        <f t="shared" si="1"/>
        <v>0</v>
      </c>
      <c r="Q27" s="73">
        <f t="shared" si="1"/>
        <v>-1705122</v>
      </c>
      <c r="R27" s="73">
        <f t="shared" si="1"/>
        <v>-2101362</v>
      </c>
      <c r="S27" s="73">
        <f t="shared" si="1"/>
        <v>0</v>
      </c>
      <c r="T27" s="73">
        <f t="shared" si="1"/>
        <v>0</v>
      </c>
      <c r="U27" s="73">
        <f t="shared" si="1"/>
        <v>0</v>
      </c>
      <c r="V27" s="73">
        <f t="shared" si="1"/>
        <v>0</v>
      </c>
      <c r="W27" s="73">
        <f t="shared" si="1"/>
        <v>-19695704</v>
      </c>
      <c r="X27" s="73">
        <f t="shared" si="1"/>
        <v>-28338644</v>
      </c>
      <c r="Y27" s="73">
        <f t="shared" si="1"/>
        <v>8642940</v>
      </c>
      <c r="Z27" s="170">
        <f>+IF(X27&lt;&gt;0,+(Y27/X27)*100,0)</f>
        <v>-30.49877757030294</v>
      </c>
      <c r="AA27" s="74">
        <f>SUM(AA21:AA26)</f>
        <v>-68780739</v>
      </c>
    </row>
    <row r="28" spans="1:27" ht="4.5" customHeight="1">
      <c r="A28" s="252"/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2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2" t="s">
        <v>176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2.75">
      <c r="A31" s="249" t="s">
        <v>194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49" t="s">
        <v>195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2.75">
      <c r="A33" s="249" t="s">
        <v>196</v>
      </c>
      <c r="B33" s="182"/>
      <c r="C33" s="155"/>
      <c r="D33" s="155"/>
      <c r="E33" s="59"/>
      <c r="F33" s="60"/>
      <c r="G33" s="60"/>
      <c r="H33" s="159"/>
      <c r="I33" s="159"/>
      <c r="J33" s="159"/>
      <c r="K33" s="60"/>
      <c r="L33" s="60"/>
      <c r="M33" s="60"/>
      <c r="N33" s="60"/>
      <c r="O33" s="159"/>
      <c r="P33" s="159"/>
      <c r="Q33" s="159"/>
      <c r="R33" s="60"/>
      <c r="S33" s="60"/>
      <c r="T33" s="60"/>
      <c r="U33" s="60"/>
      <c r="V33" s="159"/>
      <c r="W33" s="159"/>
      <c r="X33" s="159"/>
      <c r="Y33" s="60"/>
      <c r="Z33" s="140"/>
      <c r="AA33" s="62"/>
    </row>
    <row r="34" spans="1:27" ht="12.75">
      <c r="A34" s="242" t="s">
        <v>183</v>
      </c>
      <c r="B34" s="182"/>
      <c r="C34" s="155"/>
      <c r="D34" s="155"/>
      <c r="E34" s="59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49" t="s">
        <v>197</v>
      </c>
      <c r="B35" s="182"/>
      <c r="C35" s="155">
        <v>-3260857</v>
      </c>
      <c r="D35" s="155"/>
      <c r="E35" s="59">
        <v>-1089294</v>
      </c>
      <c r="F35" s="60">
        <v>-1089294</v>
      </c>
      <c r="G35" s="60">
        <v>-177483</v>
      </c>
      <c r="H35" s="60">
        <v>-185000</v>
      </c>
      <c r="I35" s="60">
        <v>-156619</v>
      </c>
      <c r="J35" s="60">
        <v>-519102</v>
      </c>
      <c r="K35" s="60">
        <v>-27310</v>
      </c>
      <c r="L35" s="60">
        <v>-150849</v>
      </c>
      <c r="M35" s="60">
        <v>-151704</v>
      </c>
      <c r="N35" s="60">
        <v>-329863</v>
      </c>
      <c r="O35" s="60">
        <v>-153381</v>
      </c>
      <c r="P35" s="60"/>
      <c r="Q35" s="60">
        <v>-156813</v>
      </c>
      <c r="R35" s="60">
        <v>-310194</v>
      </c>
      <c r="S35" s="60"/>
      <c r="T35" s="60"/>
      <c r="U35" s="60"/>
      <c r="V35" s="60"/>
      <c r="W35" s="60">
        <v>-1159159</v>
      </c>
      <c r="X35" s="60">
        <v>-1175686</v>
      </c>
      <c r="Y35" s="60">
        <v>16527</v>
      </c>
      <c r="Z35" s="140">
        <v>-1.41</v>
      </c>
      <c r="AA35" s="62">
        <v>-1089294</v>
      </c>
    </row>
    <row r="36" spans="1:27" ht="12.75">
      <c r="A36" s="250" t="s">
        <v>198</v>
      </c>
      <c r="B36" s="251"/>
      <c r="C36" s="168">
        <f aca="true" t="shared" si="2" ref="C36:Y36">SUM(C31:C35)</f>
        <v>-3260857</v>
      </c>
      <c r="D36" s="168">
        <f>SUM(D31:D35)</f>
        <v>0</v>
      </c>
      <c r="E36" s="72">
        <f t="shared" si="2"/>
        <v>-1089294</v>
      </c>
      <c r="F36" s="73">
        <f t="shared" si="2"/>
        <v>-1089294</v>
      </c>
      <c r="G36" s="73">
        <f t="shared" si="2"/>
        <v>-177483</v>
      </c>
      <c r="H36" s="73">
        <f t="shared" si="2"/>
        <v>-185000</v>
      </c>
      <c r="I36" s="73">
        <f t="shared" si="2"/>
        <v>-156619</v>
      </c>
      <c r="J36" s="73">
        <f t="shared" si="2"/>
        <v>-519102</v>
      </c>
      <c r="K36" s="73">
        <f t="shared" si="2"/>
        <v>-27310</v>
      </c>
      <c r="L36" s="73">
        <f t="shared" si="2"/>
        <v>-150849</v>
      </c>
      <c r="M36" s="73">
        <f t="shared" si="2"/>
        <v>-151704</v>
      </c>
      <c r="N36" s="73">
        <f t="shared" si="2"/>
        <v>-329863</v>
      </c>
      <c r="O36" s="73">
        <f t="shared" si="2"/>
        <v>-153381</v>
      </c>
      <c r="P36" s="73">
        <f t="shared" si="2"/>
        <v>0</v>
      </c>
      <c r="Q36" s="73">
        <f t="shared" si="2"/>
        <v>-156813</v>
      </c>
      <c r="R36" s="73">
        <f t="shared" si="2"/>
        <v>-310194</v>
      </c>
      <c r="S36" s="73">
        <f t="shared" si="2"/>
        <v>0</v>
      </c>
      <c r="T36" s="73">
        <f t="shared" si="2"/>
        <v>0</v>
      </c>
      <c r="U36" s="73">
        <f t="shared" si="2"/>
        <v>0</v>
      </c>
      <c r="V36" s="73">
        <f t="shared" si="2"/>
        <v>0</v>
      </c>
      <c r="W36" s="73">
        <f t="shared" si="2"/>
        <v>-1159159</v>
      </c>
      <c r="X36" s="73">
        <f t="shared" si="2"/>
        <v>-1175686</v>
      </c>
      <c r="Y36" s="73">
        <f t="shared" si="2"/>
        <v>16527</v>
      </c>
      <c r="Z36" s="170">
        <f>+IF(X36&lt;&gt;0,+(Y36/X36)*100,0)</f>
        <v>-1.4057324829929079</v>
      </c>
      <c r="AA36" s="74">
        <f>SUM(AA31:AA35)</f>
        <v>-1089294</v>
      </c>
    </row>
    <row r="37" spans="1:27" ht="4.5" customHeight="1">
      <c r="A37" s="252"/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2.75">
      <c r="A38" s="242" t="s">
        <v>199</v>
      </c>
      <c r="B38" s="182"/>
      <c r="C38" s="153">
        <f aca="true" t="shared" si="3" ref="C38:Y38">+C17+C27+C36</f>
        <v>35651499</v>
      </c>
      <c r="D38" s="153">
        <f>+D17+D27+D36</f>
        <v>0</v>
      </c>
      <c r="E38" s="99">
        <f t="shared" si="3"/>
        <v>294269</v>
      </c>
      <c r="F38" s="100">
        <f t="shared" si="3"/>
        <v>-25669155</v>
      </c>
      <c r="G38" s="100">
        <f t="shared" si="3"/>
        <v>12552111</v>
      </c>
      <c r="H38" s="100">
        <f t="shared" si="3"/>
        <v>-12185374</v>
      </c>
      <c r="I38" s="100">
        <f t="shared" si="3"/>
        <v>38890526</v>
      </c>
      <c r="J38" s="100">
        <f t="shared" si="3"/>
        <v>39257263</v>
      </c>
      <c r="K38" s="100">
        <f t="shared" si="3"/>
        <v>5731361</v>
      </c>
      <c r="L38" s="100">
        <f t="shared" si="3"/>
        <v>1190695</v>
      </c>
      <c r="M38" s="100">
        <f t="shared" si="3"/>
        <v>9020428</v>
      </c>
      <c r="N38" s="100">
        <f t="shared" si="3"/>
        <v>15942484</v>
      </c>
      <c r="O38" s="100">
        <f t="shared" si="3"/>
        <v>-4524520</v>
      </c>
      <c r="P38" s="100">
        <f t="shared" si="3"/>
        <v>1798832</v>
      </c>
      <c r="Q38" s="100">
        <f t="shared" si="3"/>
        <v>13063602</v>
      </c>
      <c r="R38" s="100">
        <f t="shared" si="3"/>
        <v>10337914</v>
      </c>
      <c r="S38" s="100">
        <f t="shared" si="3"/>
        <v>0</v>
      </c>
      <c r="T38" s="100">
        <f t="shared" si="3"/>
        <v>0</v>
      </c>
      <c r="U38" s="100">
        <f t="shared" si="3"/>
        <v>0</v>
      </c>
      <c r="V38" s="100">
        <f t="shared" si="3"/>
        <v>0</v>
      </c>
      <c r="W38" s="100">
        <f t="shared" si="3"/>
        <v>65537661</v>
      </c>
      <c r="X38" s="100">
        <f t="shared" si="3"/>
        <v>51770874</v>
      </c>
      <c r="Y38" s="100">
        <f t="shared" si="3"/>
        <v>13766787</v>
      </c>
      <c r="Z38" s="137">
        <f>+IF(X38&lt;&gt;0,+(Y38/X38)*100,0)</f>
        <v>26.591760842206373</v>
      </c>
      <c r="AA38" s="102">
        <f>+AA17+AA27+AA36</f>
        <v>-25669155</v>
      </c>
    </row>
    <row r="39" spans="1:27" ht="12.75">
      <c r="A39" s="249" t="s">
        <v>200</v>
      </c>
      <c r="B39" s="182"/>
      <c r="C39" s="153">
        <v>52715848</v>
      </c>
      <c r="D39" s="153"/>
      <c r="E39" s="99">
        <v>43401488</v>
      </c>
      <c r="F39" s="100">
        <v>88367345</v>
      </c>
      <c r="G39" s="100">
        <v>88367345</v>
      </c>
      <c r="H39" s="100">
        <v>100919456</v>
      </c>
      <c r="I39" s="100">
        <v>88734082</v>
      </c>
      <c r="J39" s="100">
        <v>88367345</v>
      </c>
      <c r="K39" s="100">
        <v>127624608</v>
      </c>
      <c r="L39" s="100">
        <v>133355969</v>
      </c>
      <c r="M39" s="100">
        <v>134546664</v>
      </c>
      <c r="N39" s="100">
        <v>127624608</v>
      </c>
      <c r="O39" s="100">
        <v>143567092</v>
      </c>
      <c r="P39" s="100">
        <v>139042572</v>
      </c>
      <c r="Q39" s="100">
        <v>140841404</v>
      </c>
      <c r="R39" s="100">
        <v>143567092</v>
      </c>
      <c r="S39" s="100"/>
      <c r="T39" s="100"/>
      <c r="U39" s="100"/>
      <c r="V39" s="100"/>
      <c r="W39" s="100">
        <v>88367345</v>
      </c>
      <c r="X39" s="100">
        <v>88367345</v>
      </c>
      <c r="Y39" s="100"/>
      <c r="Z39" s="137"/>
      <c r="AA39" s="102">
        <v>88367345</v>
      </c>
    </row>
    <row r="40" spans="1:27" ht="12.75">
      <c r="A40" s="269" t="s">
        <v>201</v>
      </c>
      <c r="B40" s="256"/>
      <c r="C40" s="257">
        <v>88367347</v>
      </c>
      <c r="D40" s="257"/>
      <c r="E40" s="258">
        <v>43695759</v>
      </c>
      <c r="F40" s="259">
        <v>62698189</v>
      </c>
      <c r="G40" s="259">
        <v>100919456</v>
      </c>
      <c r="H40" s="259">
        <v>88734082</v>
      </c>
      <c r="I40" s="259">
        <v>127624608</v>
      </c>
      <c r="J40" s="259">
        <v>127624608</v>
      </c>
      <c r="K40" s="259">
        <v>133355969</v>
      </c>
      <c r="L40" s="259">
        <v>134546664</v>
      </c>
      <c r="M40" s="259">
        <v>143567092</v>
      </c>
      <c r="N40" s="259">
        <v>143567092</v>
      </c>
      <c r="O40" s="259">
        <v>139042572</v>
      </c>
      <c r="P40" s="259">
        <v>140841404</v>
      </c>
      <c r="Q40" s="259">
        <v>153905006</v>
      </c>
      <c r="R40" s="259">
        <v>153905006</v>
      </c>
      <c r="S40" s="259"/>
      <c r="T40" s="259"/>
      <c r="U40" s="259"/>
      <c r="V40" s="259"/>
      <c r="W40" s="259">
        <v>153905006</v>
      </c>
      <c r="X40" s="259">
        <v>140138218</v>
      </c>
      <c r="Y40" s="259">
        <v>13766788</v>
      </c>
      <c r="Z40" s="260">
        <v>9.82</v>
      </c>
      <c r="AA40" s="261">
        <v>62698189</v>
      </c>
    </row>
    <row r="41" spans="1:27" ht="12.75">
      <c r="A41" s="118" t="s">
        <v>288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267" t="s">
        <v>297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202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203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2.75">
      <c r="A5" s="290" t="s">
        <v>204</v>
      </c>
      <c r="B5" s="136"/>
      <c r="C5" s="108">
        <f aca="true" t="shared" si="0" ref="C5:Y5">SUM(C11:C18)</f>
        <v>35196899</v>
      </c>
      <c r="D5" s="200">
        <f t="shared" si="0"/>
        <v>0</v>
      </c>
      <c r="E5" s="106">
        <f t="shared" si="0"/>
        <v>21200000</v>
      </c>
      <c r="F5" s="106">
        <f t="shared" si="0"/>
        <v>27676531</v>
      </c>
      <c r="G5" s="106">
        <f t="shared" si="0"/>
        <v>3182282</v>
      </c>
      <c r="H5" s="106">
        <f t="shared" si="0"/>
        <v>657771</v>
      </c>
      <c r="I5" s="106">
        <f t="shared" si="0"/>
        <v>1380458</v>
      </c>
      <c r="J5" s="106">
        <f t="shared" si="0"/>
        <v>5220511</v>
      </c>
      <c r="K5" s="106">
        <f t="shared" si="0"/>
        <v>118495</v>
      </c>
      <c r="L5" s="106">
        <f t="shared" si="0"/>
        <v>1512049</v>
      </c>
      <c r="M5" s="106">
        <f t="shared" si="0"/>
        <v>5635693</v>
      </c>
      <c r="N5" s="106">
        <f t="shared" si="0"/>
        <v>7266237</v>
      </c>
      <c r="O5" s="106">
        <f t="shared" si="0"/>
        <v>396240</v>
      </c>
      <c r="P5" s="106">
        <f t="shared" si="0"/>
        <v>1626263</v>
      </c>
      <c r="Q5" s="106">
        <f t="shared" si="0"/>
        <v>1692762</v>
      </c>
      <c r="R5" s="106">
        <f t="shared" si="0"/>
        <v>3715265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16202013</v>
      </c>
      <c r="X5" s="106">
        <f t="shared" si="0"/>
        <v>20757398</v>
      </c>
      <c r="Y5" s="106">
        <f t="shared" si="0"/>
        <v>-4555385</v>
      </c>
      <c r="Z5" s="201">
        <f>+IF(X5&lt;&gt;0,+(Y5/X5)*100,0)</f>
        <v>-21.945838298229862</v>
      </c>
      <c r="AA5" s="199">
        <f>SUM(AA11:AA18)</f>
        <v>27676531</v>
      </c>
    </row>
    <row r="6" spans="1:27" ht="12.75">
      <c r="A6" s="291" t="s">
        <v>205</v>
      </c>
      <c r="B6" s="142"/>
      <c r="C6" s="62">
        <v>34561525</v>
      </c>
      <c r="D6" s="156"/>
      <c r="E6" s="60"/>
      <c r="F6" s="60"/>
      <c r="G6" s="60">
        <v>3182282</v>
      </c>
      <c r="H6" s="60">
        <v>657771</v>
      </c>
      <c r="I6" s="60">
        <v>1292739</v>
      </c>
      <c r="J6" s="60">
        <v>5132792</v>
      </c>
      <c r="K6" s="60">
        <v>98325</v>
      </c>
      <c r="L6" s="60"/>
      <c r="M6" s="60">
        <v>1044990</v>
      </c>
      <c r="N6" s="60">
        <v>1143315</v>
      </c>
      <c r="O6" s="60"/>
      <c r="P6" s="60">
        <v>375332</v>
      </c>
      <c r="Q6" s="60">
        <v>756617</v>
      </c>
      <c r="R6" s="60">
        <v>1131949</v>
      </c>
      <c r="S6" s="60"/>
      <c r="T6" s="60"/>
      <c r="U6" s="60"/>
      <c r="V6" s="60"/>
      <c r="W6" s="60">
        <v>7408056</v>
      </c>
      <c r="X6" s="60"/>
      <c r="Y6" s="60">
        <v>7408056</v>
      </c>
      <c r="Z6" s="140"/>
      <c r="AA6" s="155"/>
    </row>
    <row r="7" spans="1:27" ht="12.75">
      <c r="A7" s="291" t="s">
        <v>206</v>
      </c>
      <c r="B7" s="142"/>
      <c r="C7" s="62"/>
      <c r="D7" s="156"/>
      <c r="E7" s="60"/>
      <c r="F7" s="60"/>
      <c r="G7" s="60"/>
      <c r="H7" s="60"/>
      <c r="I7" s="60"/>
      <c r="J7" s="60"/>
      <c r="K7" s="60"/>
      <c r="L7" s="60"/>
      <c r="M7" s="60">
        <v>131062</v>
      </c>
      <c r="N7" s="60">
        <v>131062</v>
      </c>
      <c r="O7" s="60"/>
      <c r="P7" s="60"/>
      <c r="Q7" s="60"/>
      <c r="R7" s="60"/>
      <c r="S7" s="60"/>
      <c r="T7" s="60"/>
      <c r="U7" s="60"/>
      <c r="V7" s="60"/>
      <c r="W7" s="60">
        <v>131062</v>
      </c>
      <c r="X7" s="60"/>
      <c r="Y7" s="60">
        <v>131062</v>
      </c>
      <c r="Z7" s="140"/>
      <c r="AA7" s="155"/>
    </row>
    <row r="8" spans="1:27" ht="12.75">
      <c r="A8" s="291" t="s">
        <v>207</v>
      </c>
      <c r="B8" s="142"/>
      <c r="C8" s="62"/>
      <c r="D8" s="156"/>
      <c r="E8" s="60"/>
      <c r="F8" s="60"/>
      <c r="G8" s="60"/>
      <c r="H8" s="60"/>
      <c r="I8" s="60"/>
      <c r="J8" s="60"/>
      <c r="K8" s="60"/>
      <c r="L8" s="60">
        <v>535318</v>
      </c>
      <c r="M8" s="60"/>
      <c r="N8" s="60">
        <v>535318</v>
      </c>
      <c r="O8" s="60"/>
      <c r="P8" s="60"/>
      <c r="Q8" s="60"/>
      <c r="R8" s="60"/>
      <c r="S8" s="60"/>
      <c r="T8" s="60"/>
      <c r="U8" s="60"/>
      <c r="V8" s="60"/>
      <c r="W8" s="60">
        <v>535318</v>
      </c>
      <c r="X8" s="60"/>
      <c r="Y8" s="60">
        <v>535318</v>
      </c>
      <c r="Z8" s="140"/>
      <c r="AA8" s="155"/>
    </row>
    <row r="9" spans="1:27" ht="12.75">
      <c r="A9" s="291" t="s">
        <v>208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2.75">
      <c r="A10" s="291" t="s">
        <v>209</v>
      </c>
      <c r="B10" s="142"/>
      <c r="C10" s="62"/>
      <c r="D10" s="156"/>
      <c r="E10" s="60">
        <v>4500000</v>
      </c>
      <c r="F10" s="60">
        <v>4500000</v>
      </c>
      <c r="G10" s="60"/>
      <c r="H10" s="60"/>
      <c r="I10" s="60">
        <v>87719</v>
      </c>
      <c r="J10" s="60">
        <v>87719</v>
      </c>
      <c r="K10" s="60"/>
      <c r="L10" s="60">
        <v>976731</v>
      </c>
      <c r="M10" s="60"/>
      <c r="N10" s="60">
        <v>976731</v>
      </c>
      <c r="O10" s="60"/>
      <c r="P10" s="60">
        <v>734692</v>
      </c>
      <c r="Q10" s="60">
        <v>213549</v>
      </c>
      <c r="R10" s="60">
        <v>948241</v>
      </c>
      <c r="S10" s="60"/>
      <c r="T10" s="60"/>
      <c r="U10" s="60"/>
      <c r="V10" s="60"/>
      <c r="W10" s="60">
        <v>2012691</v>
      </c>
      <c r="X10" s="60">
        <v>3375000</v>
      </c>
      <c r="Y10" s="60">
        <v>-1362309</v>
      </c>
      <c r="Z10" s="140">
        <v>-40.36</v>
      </c>
      <c r="AA10" s="155">
        <v>4500000</v>
      </c>
    </row>
    <row r="11" spans="1:27" ht="12.75">
      <c r="A11" s="292" t="s">
        <v>210</v>
      </c>
      <c r="B11" s="142"/>
      <c r="C11" s="293">
        <f aca="true" t="shared" si="1" ref="C11:Y11">SUM(C6:C10)</f>
        <v>34561525</v>
      </c>
      <c r="D11" s="294">
        <f t="shared" si="1"/>
        <v>0</v>
      </c>
      <c r="E11" s="295">
        <f t="shared" si="1"/>
        <v>4500000</v>
      </c>
      <c r="F11" s="295">
        <f t="shared" si="1"/>
        <v>4500000</v>
      </c>
      <c r="G11" s="295">
        <f t="shared" si="1"/>
        <v>3182282</v>
      </c>
      <c r="H11" s="295">
        <f t="shared" si="1"/>
        <v>657771</v>
      </c>
      <c r="I11" s="295">
        <f t="shared" si="1"/>
        <v>1380458</v>
      </c>
      <c r="J11" s="295">
        <f t="shared" si="1"/>
        <v>5220511</v>
      </c>
      <c r="K11" s="295">
        <f t="shared" si="1"/>
        <v>98325</v>
      </c>
      <c r="L11" s="295">
        <f t="shared" si="1"/>
        <v>1512049</v>
      </c>
      <c r="M11" s="295">
        <f t="shared" si="1"/>
        <v>1176052</v>
      </c>
      <c r="N11" s="295">
        <f t="shared" si="1"/>
        <v>2786426</v>
      </c>
      <c r="O11" s="295">
        <f t="shared" si="1"/>
        <v>0</v>
      </c>
      <c r="P11" s="295">
        <f t="shared" si="1"/>
        <v>1110024</v>
      </c>
      <c r="Q11" s="295">
        <f t="shared" si="1"/>
        <v>970166</v>
      </c>
      <c r="R11" s="295">
        <f t="shared" si="1"/>
        <v>2080190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10087127</v>
      </c>
      <c r="X11" s="295">
        <f t="shared" si="1"/>
        <v>3375000</v>
      </c>
      <c r="Y11" s="295">
        <f t="shared" si="1"/>
        <v>6712127</v>
      </c>
      <c r="Z11" s="296">
        <f>+IF(X11&lt;&gt;0,+(Y11/X11)*100,0)</f>
        <v>198.87783703703704</v>
      </c>
      <c r="AA11" s="297">
        <f>SUM(AA6:AA10)</f>
        <v>4500000</v>
      </c>
    </row>
    <row r="12" spans="1:27" ht="12.75">
      <c r="A12" s="298" t="s">
        <v>211</v>
      </c>
      <c r="B12" s="136"/>
      <c r="C12" s="62"/>
      <c r="D12" s="156"/>
      <c r="E12" s="60">
        <v>12500000</v>
      </c>
      <c r="F12" s="60">
        <v>15976531</v>
      </c>
      <c r="G12" s="60"/>
      <c r="H12" s="60"/>
      <c r="I12" s="60"/>
      <c r="J12" s="60"/>
      <c r="K12" s="60"/>
      <c r="L12" s="60"/>
      <c r="M12" s="60">
        <v>2687627</v>
      </c>
      <c r="N12" s="60">
        <v>2687627</v>
      </c>
      <c r="O12" s="60">
        <v>396240</v>
      </c>
      <c r="P12" s="60">
        <v>515582</v>
      </c>
      <c r="Q12" s="60">
        <v>719696</v>
      </c>
      <c r="R12" s="60">
        <v>1631518</v>
      </c>
      <c r="S12" s="60"/>
      <c r="T12" s="60"/>
      <c r="U12" s="60"/>
      <c r="V12" s="60"/>
      <c r="W12" s="60">
        <v>4319145</v>
      </c>
      <c r="X12" s="60">
        <v>11982398</v>
      </c>
      <c r="Y12" s="60">
        <v>-7663253</v>
      </c>
      <c r="Z12" s="140">
        <v>-63.95</v>
      </c>
      <c r="AA12" s="155">
        <v>15976531</v>
      </c>
    </row>
    <row r="13" spans="1:27" ht="12.75">
      <c r="A13" s="298" t="s">
        <v>212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2.75">
      <c r="A14" s="298" t="s">
        <v>213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2.75">
      <c r="A15" s="298" t="s">
        <v>214</v>
      </c>
      <c r="B15" s="136" t="s">
        <v>138</v>
      </c>
      <c r="C15" s="62">
        <v>635374</v>
      </c>
      <c r="D15" s="156"/>
      <c r="E15" s="60">
        <v>4200000</v>
      </c>
      <c r="F15" s="60">
        <v>7200000</v>
      </c>
      <c r="G15" s="60"/>
      <c r="H15" s="60"/>
      <c r="I15" s="60"/>
      <c r="J15" s="60"/>
      <c r="K15" s="60">
        <v>20170</v>
      </c>
      <c r="L15" s="60"/>
      <c r="M15" s="60">
        <v>1772014</v>
      </c>
      <c r="N15" s="60">
        <v>1792184</v>
      </c>
      <c r="O15" s="60"/>
      <c r="P15" s="60">
        <v>657</v>
      </c>
      <c r="Q15" s="60">
        <v>2900</v>
      </c>
      <c r="R15" s="60">
        <v>3557</v>
      </c>
      <c r="S15" s="60"/>
      <c r="T15" s="60"/>
      <c r="U15" s="60"/>
      <c r="V15" s="60"/>
      <c r="W15" s="60">
        <v>1795741</v>
      </c>
      <c r="X15" s="60">
        <v>5400000</v>
      </c>
      <c r="Y15" s="60">
        <v>-3604259</v>
      </c>
      <c r="Z15" s="140">
        <v>-66.75</v>
      </c>
      <c r="AA15" s="155">
        <v>7200000</v>
      </c>
    </row>
    <row r="16" spans="1:27" ht="12.75">
      <c r="A16" s="299" t="s">
        <v>215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2.75">
      <c r="A17" s="298" t="s">
        <v>216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2.75">
      <c r="A18" s="298" t="s">
        <v>217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2.75">
      <c r="A20" s="290" t="s">
        <v>218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24025000</v>
      </c>
      <c r="F20" s="100">
        <f t="shared" si="2"/>
        <v>38035209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28526407</v>
      </c>
      <c r="Y20" s="100">
        <f t="shared" si="2"/>
        <v>-28526407</v>
      </c>
      <c r="Z20" s="137">
        <f>+IF(X20&lt;&gt;0,+(Y20/X20)*100,0)</f>
        <v>-100</v>
      </c>
      <c r="AA20" s="153">
        <f>SUM(AA26:AA33)</f>
        <v>38035209</v>
      </c>
    </row>
    <row r="21" spans="1:27" ht="12.75">
      <c r="A21" s="291" t="s">
        <v>205</v>
      </c>
      <c r="B21" s="142"/>
      <c r="C21" s="62"/>
      <c r="D21" s="156"/>
      <c r="E21" s="60">
        <v>19025000</v>
      </c>
      <c r="F21" s="60">
        <v>23435209</v>
      </c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>
        <v>17576407</v>
      </c>
      <c r="Y21" s="60">
        <v>-17576407</v>
      </c>
      <c r="Z21" s="140">
        <v>-100</v>
      </c>
      <c r="AA21" s="155">
        <v>23435209</v>
      </c>
    </row>
    <row r="22" spans="1:27" ht="12.75">
      <c r="A22" s="291" t="s">
        <v>206</v>
      </c>
      <c r="B22" s="142"/>
      <c r="C22" s="62"/>
      <c r="D22" s="156"/>
      <c r="E22" s="60">
        <v>5000000</v>
      </c>
      <c r="F22" s="60">
        <v>14600000</v>
      </c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>
        <v>10950000</v>
      </c>
      <c r="Y22" s="60">
        <v>-10950000</v>
      </c>
      <c r="Z22" s="140">
        <v>-100</v>
      </c>
      <c r="AA22" s="155">
        <v>14600000</v>
      </c>
    </row>
    <row r="23" spans="1:27" ht="12.75">
      <c r="A23" s="291" t="s">
        <v>207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2.75">
      <c r="A24" s="291" t="s">
        <v>208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2.75">
      <c r="A25" s="291" t="s">
        <v>209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2.75">
      <c r="A26" s="292" t="s">
        <v>210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24025000</v>
      </c>
      <c r="F26" s="295">
        <f t="shared" si="3"/>
        <v>38035209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28526407</v>
      </c>
      <c r="Y26" s="295">
        <f t="shared" si="3"/>
        <v>-28526407</v>
      </c>
      <c r="Z26" s="296">
        <f>+IF(X26&lt;&gt;0,+(Y26/X26)*100,0)</f>
        <v>-100</v>
      </c>
      <c r="AA26" s="297">
        <f>SUM(AA21:AA25)</f>
        <v>38035209</v>
      </c>
    </row>
    <row r="27" spans="1:27" ht="12.75">
      <c r="A27" s="298" t="s">
        <v>211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298" t="s">
        <v>212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2.75">
      <c r="A29" s="298" t="s">
        <v>213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2.75">
      <c r="A30" s="298" t="s">
        <v>214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2.75">
      <c r="A31" s="299" t="s">
        <v>215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2.75">
      <c r="A32" s="298" t="s">
        <v>216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2.75">
      <c r="A33" s="298" t="s">
        <v>217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2.75">
      <c r="A35" s="290" t="s">
        <v>219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2.75">
      <c r="A36" s="291" t="s">
        <v>205</v>
      </c>
      <c r="B36" s="142"/>
      <c r="C36" s="62">
        <f aca="true" t="shared" si="4" ref="C36:Y40">C6+C21</f>
        <v>34561525</v>
      </c>
      <c r="D36" s="156">
        <f t="shared" si="4"/>
        <v>0</v>
      </c>
      <c r="E36" s="60">
        <f t="shared" si="4"/>
        <v>19025000</v>
      </c>
      <c r="F36" s="60">
        <f t="shared" si="4"/>
        <v>23435209</v>
      </c>
      <c r="G36" s="60">
        <f t="shared" si="4"/>
        <v>3182282</v>
      </c>
      <c r="H36" s="60">
        <f t="shared" si="4"/>
        <v>657771</v>
      </c>
      <c r="I36" s="60">
        <f t="shared" si="4"/>
        <v>1292739</v>
      </c>
      <c r="J36" s="60">
        <f t="shared" si="4"/>
        <v>5132792</v>
      </c>
      <c r="K36" s="60">
        <f t="shared" si="4"/>
        <v>98325</v>
      </c>
      <c r="L36" s="60">
        <f t="shared" si="4"/>
        <v>0</v>
      </c>
      <c r="M36" s="60">
        <f t="shared" si="4"/>
        <v>1044990</v>
      </c>
      <c r="N36" s="60">
        <f t="shared" si="4"/>
        <v>1143315</v>
      </c>
      <c r="O36" s="60">
        <f t="shared" si="4"/>
        <v>0</v>
      </c>
      <c r="P36" s="60">
        <f t="shared" si="4"/>
        <v>375332</v>
      </c>
      <c r="Q36" s="60">
        <f t="shared" si="4"/>
        <v>756617</v>
      </c>
      <c r="R36" s="60">
        <f t="shared" si="4"/>
        <v>1131949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7408056</v>
      </c>
      <c r="X36" s="60">
        <f t="shared" si="4"/>
        <v>17576407</v>
      </c>
      <c r="Y36" s="60">
        <f t="shared" si="4"/>
        <v>-10168351</v>
      </c>
      <c r="Z36" s="140">
        <f aca="true" t="shared" si="5" ref="Z36:Z49">+IF(X36&lt;&gt;0,+(Y36/X36)*100,0)</f>
        <v>-57.852273220573466</v>
      </c>
      <c r="AA36" s="155">
        <f>AA6+AA21</f>
        <v>23435209</v>
      </c>
    </row>
    <row r="37" spans="1:27" ht="12.75">
      <c r="A37" s="291" t="s">
        <v>206</v>
      </c>
      <c r="B37" s="142"/>
      <c r="C37" s="62">
        <f t="shared" si="4"/>
        <v>0</v>
      </c>
      <c r="D37" s="156">
        <f t="shared" si="4"/>
        <v>0</v>
      </c>
      <c r="E37" s="60">
        <f t="shared" si="4"/>
        <v>5000000</v>
      </c>
      <c r="F37" s="60">
        <f t="shared" si="4"/>
        <v>14600000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0</v>
      </c>
      <c r="L37" s="60">
        <f t="shared" si="4"/>
        <v>0</v>
      </c>
      <c r="M37" s="60">
        <f t="shared" si="4"/>
        <v>131062</v>
      </c>
      <c r="N37" s="60">
        <f t="shared" si="4"/>
        <v>131062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131062</v>
      </c>
      <c r="X37" s="60">
        <f t="shared" si="4"/>
        <v>10950000</v>
      </c>
      <c r="Y37" s="60">
        <f t="shared" si="4"/>
        <v>-10818938</v>
      </c>
      <c r="Z37" s="140">
        <f t="shared" si="5"/>
        <v>-98.80308675799087</v>
      </c>
      <c r="AA37" s="155">
        <f>AA7+AA22</f>
        <v>14600000</v>
      </c>
    </row>
    <row r="38" spans="1:27" ht="12.75">
      <c r="A38" s="291" t="s">
        <v>207</v>
      </c>
      <c r="B38" s="142"/>
      <c r="C38" s="62">
        <f t="shared" si="4"/>
        <v>0</v>
      </c>
      <c r="D38" s="156">
        <f t="shared" si="4"/>
        <v>0</v>
      </c>
      <c r="E38" s="60">
        <f t="shared" si="4"/>
        <v>0</v>
      </c>
      <c r="F38" s="60">
        <f t="shared" si="4"/>
        <v>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535318</v>
      </c>
      <c r="M38" s="60">
        <f t="shared" si="4"/>
        <v>0</v>
      </c>
      <c r="N38" s="60">
        <f t="shared" si="4"/>
        <v>535318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535318</v>
      </c>
      <c r="X38" s="60">
        <f t="shared" si="4"/>
        <v>0</v>
      </c>
      <c r="Y38" s="60">
        <f t="shared" si="4"/>
        <v>535318</v>
      </c>
      <c r="Z38" s="140">
        <f t="shared" si="5"/>
        <v>0</v>
      </c>
      <c r="AA38" s="155">
        <f>AA8+AA23</f>
        <v>0</v>
      </c>
    </row>
    <row r="39" spans="1:27" ht="12.75">
      <c r="A39" s="291" t="s">
        <v>208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2.75">
      <c r="A40" s="291" t="s">
        <v>209</v>
      </c>
      <c r="B40" s="142"/>
      <c r="C40" s="62">
        <f t="shared" si="4"/>
        <v>0</v>
      </c>
      <c r="D40" s="156">
        <f t="shared" si="4"/>
        <v>0</v>
      </c>
      <c r="E40" s="60">
        <f t="shared" si="4"/>
        <v>4500000</v>
      </c>
      <c r="F40" s="60">
        <f t="shared" si="4"/>
        <v>4500000</v>
      </c>
      <c r="G40" s="60">
        <f t="shared" si="4"/>
        <v>0</v>
      </c>
      <c r="H40" s="60">
        <f t="shared" si="4"/>
        <v>0</v>
      </c>
      <c r="I40" s="60">
        <f t="shared" si="4"/>
        <v>87719</v>
      </c>
      <c r="J40" s="60">
        <f t="shared" si="4"/>
        <v>87719</v>
      </c>
      <c r="K40" s="60">
        <f t="shared" si="4"/>
        <v>0</v>
      </c>
      <c r="L40" s="60">
        <f t="shared" si="4"/>
        <v>976731</v>
      </c>
      <c r="M40" s="60">
        <f t="shared" si="4"/>
        <v>0</v>
      </c>
      <c r="N40" s="60">
        <f t="shared" si="4"/>
        <v>976731</v>
      </c>
      <c r="O40" s="60">
        <f t="shared" si="4"/>
        <v>0</v>
      </c>
      <c r="P40" s="60">
        <f t="shared" si="4"/>
        <v>734692</v>
      </c>
      <c r="Q40" s="60">
        <f t="shared" si="4"/>
        <v>213549</v>
      </c>
      <c r="R40" s="60">
        <f t="shared" si="4"/>
        <v>948241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2012691</v>
      </c>
      <c r="X40" s="60">
        <f t="shared" si="4"/>
        <v>3375000</v>
      </c>
      <c r="Y40" s="60">
        <f t="shared" si="4"/>
        <v>-1362309</v>
      </c>
      <c r="Z40" s="140">
        <f t="shared" si="5"/>
        <v>-40.36471111111111</v>
      </c>
      <c r="AA40" s="155">
        <f>AA10+AA25</f>
        <v>4500000</v>
      </c>
    </row>
    <row r="41" spans="1:27" ht="12.75">
      <c r="A41" s="292" t="s">
        <v>210</v>
      </c>
      <c r="B41" s="142"/>
      <c r="C41" s="293">
        <f aca="true" t="shared" si="6" ref="C41:Y41">SUM(C36:C40)</f>
        <v>34561525</v>
      </c>
      <c r="D41" s="294">
        <f t="shared" si="6"/>
        <v>0</v>
      </c>
      <c r="E41" s="295">
        <f t="shared" si="6"/>
        <v>28525000</v>
      </c>
      <c r="F41" s="295">
        <f t="shared" si="6"/>
        <v>42535209</v>
      </c>
      <c r="G41" s="295">
        <f t="shared" si="6"/>
        <v>3182282</v>
      </c>
      <c r="H41" s="295">
        <f t="shared" si="6"/>
        <v>657771</v>
      </c>
      <c r="I41" s="295">
        <f t="shared" si="6"/>
        <v>1380458</v>
      </c>
      <c r="J41" s="295">
        <f t="shared" si="6"/>
        <v>5220511</v>
      </c>
      <c r="K41" s="295">
        <f t="shared" si="6"/>
        <v>98325</v>
      </c>
      <c r="L41" s="295">
        <f t="shared" si="6"/>
        <v>1512049</v>
      </c>
      <c r="M41" s="295">
        <f t="shared" si="6"/>
        <v>1176052</v>
      </c>
      <c r="N41" s="295">
        <f t="shared" si="6"/>
        <v>2786426</v>
      </c>
      <c r="O41" s="295">
        <f t="shared" si="6"/>
        <v>0</v>
      </c>
      <c r="P41" s="295">
        <f t="shared" si="6"/>
        <v>1110024</v>
      </c>
      <c r="Q41" s="295">
        <f t="shared" si="6"/>
        <v>970166</v>
      </c>
      <c r="R41" s="295">
        <f t="shared" si="6"/>
        <v>2080190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10087127</v>
      </c>
      <c r="X41" s="295">
        <f t="shared" si="6"/>
        <v>31901407</v>
      </c>
      <c r="Y41" s="295">
        <f t="shared" si="6"/>
        <v>-21814280</v>
      </c>
      <c r="Z41" s="296">
        <f t="shared" si="5"/>
        <v>-68.38030686232742</v>
      </c>
      <c r="AA41" s="297">
        <f>SUM(AA36:AA40)</f>
        <v>42535209</v>
      </c>
    </row>
    <row r="42" spans="1:27" ht="12.75">
      <c r="A42" s="298" t="s">
        <v>211</v>
      </c>
      <c r="B42" s="136"/>
      <c r="C42" s="95">
        <f aca="true" t="shared" si="7" ref="C42:Y48">C12+C27</f>
        <v>0</v>
      </c>
      <c r="D42" s="129">
        <f t="shared" si="7"/>
        <v>0</v>
      </c>
      <c r="E42" s="54">
        <f t="shared" si="7"/>
        <v>12500000</v>
      </c>
      <c r="F42" s="54">
        <f t="shared" si="7"/>
        <v>15976531</v>
      </c>
      <c r="G42" s="54">
        <f t="shared" si="7"/>
        <v>0</v>
      </c>
      <c r="H42" s="54">
        <f t="shared" si="7"/>
        <v>0</v>
      </c>
      <c r="I42" s="54">
        <f t="shared" si="7"/>
        <v>0</v>
      </c>
      <c r="J42" s="54">
        <f t="shared" si="7"/>
        <v>0</v>
      </c>
      <c r="K42" s="54">
        <f t="shared" si="7"/>
        <v>0</v>
      </c>
      <c r="L42" s="54">
        <f t="shared" si="7"/>
        <v>0</v>
      </c>
      <c r="M42" s="54">
        <f t="shared" si="7"/>
        <v>2687627</v>
      </c>
      <c r="N42" s="54">
        <f t="shared" si="7"/>
        <v>2687627</v>
      </c>
      <c r="O42" s="54">
        <f t="shared" si="7"/>
        <v>396240</v>
      </c>
      <c r="P42" s="54">
        <f t="shared" si="7"/>
        <v>515582</v>
      </c>
      <c r="Q42" s="54">
        <f t="shared" si="7"/>
        <v>719696</v>
      </c>
      <c r="R42" s="54">
        <f t="shared" si="7"/>
        <v>1631518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4319145</v>
      </c>
      <c r="X42" s="54">
        <f t="shared" si="7"/>
        <v>11982398</v>
      </c>
      <c r="Y42" s="54">
        <f t="shared" si="7"/>
        <v>-7663253</v>
      </c>
      <c r="Z42" s="184">
        <f t="shared" si="5"/>
        <v>-63.954251895154876</v>
      </c>
      <c r="AA42" s="130">
        <f aca="true" t="shared" si="8" ref="AA42:AA48">AA12+AA27</f>
        <v>15976531</v>
      </c>
    </row>
    <row r="43" spans="1:27" ht="12.75">
      <c r="A43" s="298" t="s">
        <v>212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2.75">
      <c r="A44" s="298" t="s">
        <v>213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2.75">
      <c r="A45" s="298" t="s">
        <v>214</v>
      </c>
      <c r="B45" s="136" t="s">
        <v>138</v>
      </c>
      <c r="C45" s="95">
        <f t="shared" si="7"/>
        <v>635374</v>
      </c>
      <c r="D45" s="129">
        <f t="shared" si="7"/>
        <v>0</v>
      </c>
      <c r="E45" s="54">
        <f t="shared" si="7"/>
        <v>4200000</v>
      </c>
      <c r="F45" s="54">
        <f t="shared" si="7"/>
        <v>7200000</v>
      </c>
      <c r="G45" s="54">
        <f t="shared" si="7"/>
        <v>0</v>
      </c>
      <c r="H45" s="54">
        <f t="shared" si="7"/>
        <v>0</v>
      </c>
      <c r="I45" s="54">
        <f t="shared" si="7"/>
        <v>0</v>
      </c>
      <c r="J45" s="54">
        <f t="shared" si="7"/>
        <v>0</v>
      </c>
      <c r="K45" s="54">
        <f t="shared" si="7"/>
        <v>20170</v>
      </c>
      <c r="L45" s="54">
        <f t="shared" si="7"/>
        <v>0</v>
      </c>
      <c r="M45" s="54">
        <f t="shared" si="7"/>
        <v>1772014</v>
      </c>
      <c r="N45" s="54">
        <f t="shared" si="7"/>
        <v>1792184</v>
      </c>
      <c r="O45" s="54">
        <f t="shared" si="7"/>
        <v>0</v>
      </c>
      <c r="P45" s="54">
        <f t="shared" si="7"/>
        <v>657</v>
      </c>
      <c r="Q45" s="54">
        <f t="shared" si="7"/>
        <v>2900</v>
      </c>
      <c r="R45" s="54">
        <f t="shared" si="7"/>
        <v>3557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1795741</v>
      </c>
      <c r="X45" s="54">
        <f t="shared" si="7"/>
        <v>5400000</v>
      </c>
      <c r="Y45" s="54">
        <f t="shared" si="7"/>
        <v>-3604259</v>
      </c>
      <c r="Z45" s="184">
        <f t="shared" si="5"/>
        <v>-66.74553703703704</v>
      </c>
      <c r="AA45" s="130">
        <f t="shared" si="8"/>
        <v>7200000</v>
      </c>
    </row>
    <row r="46" spans="1:27" ht="12.75">
      <c r="A46" s="299" t="s">
        <v>215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2.75">
      <c r="A47" s="298" t="s">
        <v>216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2.75">
      <c r="A48" s="298" t="s">
        <v>217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2.75">
      <c r="A49" s="308" t="s">
        <v>220</v>
      </c>
      <c r="B49" s="149"/>
      <c r="C49" s="239">
        <f aca="true" t="shared" si="9" ref="C49:Y49">SUM(C41:C48)</f>
        <v>35196899</v>
      </c>
      <c r="D49" s="218">
        <f t="shared" si="9"/>
        <v>0</v>
      </c>
      <c r="E49" s="220">
        <f t="shared" si="9"/>
        <v>45225000</v>
      </c>
      <c r="F49" s="220">
        <f t="shared" si="9"/>
        <v>65711740</v>
      </c>
      <c r="G49" s="220">
        <f t="shared" si="9"/>
        <v>3182282</v>
      </c>
      <c r="H49" s="220">
        <f t="shared" si="9"/>
        <v>657771</v>
      </c>
      <c r="I49" s="220">
        <f t="shared" si="9"/>
        <v>1380458</v>
      </c>
      <c r="J49" s="220">
        <f t="shared" si="9"/>
        <v>5220511</v>
      </c>
      <c r="K49" s="220">
        <f t="shared" si="9"/>
        <v>118495</v>
      </c>
      <c r="L49" s="220">
        <f t="shared" si="9"/>
        <v>1512049</v>
      </c>
      <c r="M49" s="220">
        <f t="shared" si="9"/>
        <v>5635693</v>
      </c>
      <c r="N49" s="220">
        <f t="shared" si="9"/>
        <v>7266237</v>
      </c>
      <c r="O49" s="220">
        <f t="shared" si="9"/>
        <v>396240</v>
      </c>
      <c r="P49" s="220">
        <f t="shared" si="9"/>
        <v>1626263</v>
      </c>
      <c r="Q49" s="220">
        <f t="shared" si="9"/>
        <v>1692762</v>
      </c>
      <c r="R49" s="220">
        <f t="shared" si="9"/>
        <v>3715265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16202013</v>
      </c>
      <c r="X49" s="220">
        <f t="shared" si="9"/>
        <v>49283805</v>
      </c>
      <c r="Y49" s="220">
        <f t="shared" si="9"/>
        <v>-33081792</v>
      </c>
      <c r="Z49" s="221">
        <f t="shared" si="5"/>
        <v>-67.12507688884817</v>
      </c>
      <c r="AA49" s="222">
        <f>SUM(AA41:AA48)</f>
        <v>65711740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2.75">
      <c r="A51" s="309" t="s">
        <v>221</v>
      </c>
      <c r="B51" s="136"/>
      <c r="C51" s="95">
        <f aca="true" t="shared" si="10" ref="C51:Y51">SUM(C57:C61)</f>
        <v>8288888</v>
      </c>
      <c r="D51" s="129">
        <f t="shared" si="10"/>
        <v>0</v>
      </c>
      <c r="E51" s="54">
        <f t="shared" si="10"/>
        <v>13390000</v>
      </c>
      <c r="F51" s="54">
        <f t="shared" si="10"/>
        <v>17996140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13497105</v>
      </c>
      <c r="Y51" s="54">
        <f t="shared" si="10"/>
        <v>-13497105</v>
      </c>
      <c r="Z51" s="184">
        <f>+IF(X51&lt;&gt;0,+(Y51/X51)*100,0)</f>
        <v>-100</v>
      </c>
      <c r="AA51" s="130">
        <f>SUM(AA57:AA61)</f>
        <v>17996140</v>
      </c>
    </row>
    <row r="52" spans="1:27" ht="12.75">
      <c r="A52" s="310" t="s">
        <v>205</v>
      </c>
      <c r="B52" s="142"/>
      <c r="C52" s="62">
        <v>8288888</v>
      </c>
      <c r="D52" s="156"/>
      <c r="E52" s="60">
        <v>3297000</v>
      </c>
      <c r="F52" s="60">
        <v>3247000</v>
      </c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>
        <v>2435250</v>
      </c>
      <c r="Y52" s="60">
        <v>-2435250</v>
      </c>
      <c r="Z52" s="140">
        <v>-100</v>
      </c>
      <c r="AA52" s="155">
        <v>3247000</v>
      </c>
    </row>
    <row r="53" spans="1:27" ht="12.75">
      <c r="A53" s="310" t="s">
        <v>206</v>
      </c>
      <c r="B53" s="142"/>
      <c r="C53" s="62"/>
      <c r="D53" s="156"/>
      <c r="E53" s="60">
        <v>6140500</v>
      </c>
      <c r="F53" s="60">
        <v>5586640</v>
      </c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>
        <v>4189980</v>
      </c>
      <c r="Y53" s="60">
        <v>-4189980</v>
      </c>
      <c r="Z53" s="140">
        <v>-100</v>
      </c>
      <c r="AA53" s="155">
        <v>5586640</v>
      </c>
    </row>
    <row r="54" spans="1:27" ht="12.75">
      <c r="A54" s="310" t="s">
        <v>207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2.75">
      <c r="A55" s="310" t="s">
        <v>208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2.75">
      <c r="A56" s="310" t="s">
        <v>209</v>
      </c>
      <c r="B56" s="142"/>
      <c r="C56" s="62"/>
      <c r="D56" s="156"/>
      <c r="E56" s="60"/>
      <c r="F56" s="60">
        <v>3450000</v>
      </c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>
        <v>2587500</v>
      </c>
      <c r="Y56" s="60">
        <v>-2587500</v>
      </c>
      <c r="Z56" s="140">
        <v>-100</v>
      </c>
      <c r="AA56" s="155">
        <v>3450000</v>
      </c>
    </row>
    <row r="57" spans="1:27" ht="12.75">
      <c r="A57" s="138" t="s">
        <v>210</v>
      </c>
      <c r="B57" s="142"/>
      <c r="C57" s="293">
        <f aca="true" t="shared" si="11" ref="C57:Y57">SUM(C52:C56)</f>
        <v>8288888</v>
      </c>
      <c r="D57" s="294">
        <f t="shared" si="11"/>
        <v>0</v>
      </c>
      <c r="E57" s="295">
        <f t="shared" si="11"/>
        <v>9437500</v>
      </c>
      <c r="F57" s="295">
        <f t="shared" si="11"/>
        <v>12283640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9212730</v>
      </c>
      <c r="Y57" s="295">
        <f t="shared" si="11"/>
        <v>-9212730</v>
      </c>
      <c r="Z57" s="296">
        <f>+IF(X57&lt;&gt;0,+(Y57/X57)*100,0)</f>
        <v>-100</v>
      </c>
      <c r="AA57" s="297">
        <f>SUM(AA52:AA56)</f>
        <v>12283640</v>
      </c>
    </row>
    <row r="58" spans="1:27" ht="12.75">
      <c r="A58" s="311" t="s">
        <v>211</v>
      </c>
      <c r="B58" s="136"/>
      <c r="C58" s="62"/>
      <c r="D58" s="156"/>
      <c r="E58" s="60">
        <v>2327500</v>
      </c>
      <c r="F58" s="60">
        <v>3062500</v>
      </c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>
        <v>2296875</v>
      </c>
      <c r="Y58" s="60">
        <v>-2296875</v>
      </c>
      <c r="Z58" s="140">
        <v>-100</v>
      </c>
      <c r="AA58" s="155">
        <v>3062500</v>
      </c>
    </row>
    <row r="59" spans="1:27" ht="12.75">
      <c r="A59" s="311" t="s">
        <v>212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2.75">
      <c r="A60" s="311" t="s">
        <v>213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2.75">
      <c r="A61" s="311" t="s">
        <v>214</v>
      </c>
      <c r="B61" s="136" t="s">
        <v>222</v>
      </c>
      <c r="C61" s="62"/>
      <c r="D61" s="156"/>
      <c r="E61" s="60">
        <v>1625000</v>
      </c>
      <c r="F61" s="60">
        <v>2650000</v>
      </c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>
        <v>1987500</v>
      </c>
      <c r="Y61" s="60">
        <v>-1987500</v>
      </c>
      <c r="Z61" s="140">
        <v>-100</v>
      </c>
      <c r="AA61" s="155">
        <v>2650000</v>
      </c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2.75">
      <c r="A64" s="315" t="s">
        <v>223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2.7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2.75">
      <c r="A66" s="311" t="s">
        <v>224</v>
      </c>
      <c r="B66" s="316"/>
      <c r="C66" s="273"/>
      <c r="D66" s="274"/>
      <c r="E66" s="275"/>
      <c r="F66" s="275"/>
      <c r="G66" s="275"/>
      <c r="H66" s="275">
        <v>2123</v>
      </c>
      <c r="I66" s="275"/>
      <c r="J66" s="275">
        <v>2123</v>
      </c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>
        <v>2123</v>
      </c>
      <c r="X66" s="275"/>
      <c r="Y66" s="275">
        <v>2123</v>
      </c>
      <c r="Z66" s="140"/>
      <c r="AA66" s="277"/>
    </row>
    <row r="67" spans="1:27" ht="12.75">
      <c r="A67" s="311" t="s">
        <v>225</v>
      </c>
      <c r="B67" s="316"/>
      <c r="C67" s="62">
        <v>2919157</v>
      </c>
      <c r="D67" s="156">
        <v>1997601</v>
      </c>
      <c r="E67" s="60"/>
      <c r="F67" s="60">
        <v>1913305</v>
      </c>
      <c r="G67" s="60">
        <v>1234365</v>
      </c>
      <c r="H67" s="60">
        <v>572191</v>
      </c>
      <c r="I67" s="60">
        <v>1960632</v>
      </c>
      <c r="J67" s="60">
        <v>3767188</v>
      </c>
      <c r="K67" s="60">
        <v>716804</v>
      </c>
      <c r="L67" s="60">
        <v>2214409</v>
      </c>
      <c r="M67" s="60">
        <v>656313</v>
      </c>
      <c r="N67" s="60">
        <v>3587526</v>
      </c>
      <c r="O67" s="60">
        <v>1492999</v>
      </c>
      <c r="P67" s="60">
        <v>960469</v>
      </c>
      <c r="Q67" s="60">
        <v>93000</v>
      </c>
      <c r="R67" s="60">
        <v>2546468</v>
      </c>
      <c r="S67" s="60"/>
      <c r="T67" s="60"/>
      <c r="U67" s="60"/>
      <c r="V67" s="60"/>
      <c r="W67" s="60">
        <v>9901182</v>
      </c>
      <c r="X67" s="60">
        <v>1434979</v>
      </c>
      <c r="Y67" s="60">
        <v>8466203</v>
      </c>
      <c r="Z67" s="140">
        <v>589.99</v>
      </c>
      <c r="AA67" s="155"/>
    </row>
    <row r="68" spans="1:27" ht="12.75">
      <c r="A68" s="311" t="s">
        <v>43</v>
      </c>
      <c r="B68" s="316"/>
      <c r="C68" s="62">
        <v>5000000</v>
      </c>
      <c r="D68" s="156">
        <v>5359036</v>
      </c>
      <c r="E68" s="60">
        <v>13390000</v>
      </c>
      <c r="F68" s="60">
        <v>14048140</v>
      </c>
      <c r="G68" s="60"/>
      <c r="H68" s="60"/>
      <c r="I68" s="60"/>
      <c r="J68" s="60"/>
      <c r="K68" s="60">
        <v>27</v>
      </c>
      <c r="L68" s="60"/>
      <c r="M68" s="60"/>
      <c r="N68" s="60">
        <v>27</v>
      </c>
      <c r="O68" s="60">
        <v>8173</v>
      </c>
      <c r="P68" s="60">
        <v>247550</v>
      </c>
      <c r="Q68" s="60">
        <v>307675</v>
      </c>
      <c r="R68" s="60">
        <v>563398</v>
      </c>
      <c r="S68" s="60"/>
      <c r="T68" s="60"/>
      <c r="U68" s="60"/>
      <c r="V68" s="60"/>
      <c r="W68" s="60">
        <v>563425</v>
      </c>
      <c r="X68" s="60">
        <v>10536105</v>
      </c>
      <c r="Y68" s="60">
        <v>-9972680</v>
      </c>
      <c r="Z68" s="140">
        <v>-94.65</v>
      </c>
      <c r="AA68" s="155"/>
    </row>
    <row r="69" spans="1:27" ht="12.75">
      <c r="A69" s="238" t="s">
        <v>226</v>
      </c>
      <c r="B69" s="149"/>
      <c r="C69" s="239">
        <f aca="true" t="shared" si="12" ref="C69:Y69">SUM(C65:C68)</f>
        <v>7919157</v>
      </c>
      <c r="D69" s="218">
        <f t="shared" si="12"/>
        <v>7356637</v>
      </c>
      <c r="E69" s="220">
        <f t="shared" si="12"/>
        <v>13390000</v>
      </c>
      <c r="F69" s="220">
        <f t="shared" si="12"/>
        <v>15961445</v>
      </c>
      <c r="G69" s="220">
        <f t="shared" si="12"/>
        <v>1234365</v>
      </c>
      <c r="H69" s="220">
        <f t="shared" si="12"/>
        <v>574314</v>
      </c>
      <c r="I69" s="220">
        <f t="shared" si="12"/>
        <v>1960632</v>
      </c>
      <c r="J69" s="220">
        <f t="shared" si="12"/>
        <v>3769311</v>
      </c>
      <c r="K69" s="220">
        <f t="shared" si="12"/>
        <v>716831</v>
      </c>
      <c r="L69" s="220">
        <f t="shared" si="12"/>
        <v>2214409</v>
      </c>
      <c r="M69" s="220">
        <f t="shared" si="12"/>
        <v>656313</v>
      </c>
      <c r="N69" s="220">
        <f t="shared" si="12"/>
        <v>3587553</v>
      </c>
      <c r="O69" s="220">
        <f t="shared" si="12"/>
        <v>1501172</v>
      </c>
      <c r="P69" s="220">
        <f t="shared" si="12"/>
        <v>1208019</v>
      </c>
      <c r="Q69" s="220">
        <f t="shared" si="12"/>
        <v>400675</v>
      </c>
      <c r="R69" s="220">
        <f t="shared" si="12"/>
        <v>3109866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10466730</v>
      </c>
      <c r="X69" s="220">
        <f t="shared" si="12"/>
        <v>11971084</v>
      </c>
      <c r="Y69" s="220">
        <f t="shared" si="12"/>
        <v>-1504354</v>
      </c>
      <c r="Z69" s="221">
        <f>+IF(X69&lt;&gt;0,+(Y69/X69)*100,0)</f>
        <v>-12.566564565080322</v>
      </c>
      <c r="AA69" s="222">
        <f>SUM(AA65:AA68)</f>
        <v>0</v>
      </c>
    </row>
    <row r="70" spans="1:27" ht="12.75">
      <c r="A70" s="272" t="s">
        <v>288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2.75">
      <c r="A71" s="267" t="s">
        <v>299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2.75">
      <c r="A72" s="267" t="s">
        <v>300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2.75">
      <c r="A73" s="223" t="s">
        <v>301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2.7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227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228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34561525</v>
      </c>
      <c r="D5" s="357">
        <f t="shared" si="0"/>
        <v>0</v>
      </c>
      <c r="E5" s="356">
        <f t="shared" si="0"/>
        <v>4500000</v>
      </c>
      <c r="F5" s="358">
        <f t="shared" si="0"/>
        <v>4500000</v>
      </c>
      <c r="G5" s="358">
        <f t="shared" si="0"/>
        <v>3182282</v>
      </c>
      <c r="H5" s="356">
        <f t="shared" si="0"/>
        <v>657771</v>
      </c>
      <c r="I5" s="356">
        <f t="shared" si="0"/>
        <v>1380458</v>
      </c>
      <c r="J5" s="358">
        <f t="shared" si="0"/>
        <v>5220511</v>
      </c>
      <c r="K5" s="358">
        <f t="shared" si="0"/>
        <v>98325</v>
      </c>
      <c r="L5" s="356">
        <f t="shared" si="0"/>
        <v>1512049</v>
      </c>
      <c r="M5" s="356">
        <f t="shared" si="0"/>
        <v>1176052</v>
      </c>
      <c r="N5" s="358">
        <f t="shared" si="0"/>
        <v>2786426</v>
      </c>
      <c r="O5" s="358">
        <f t="shared" si="0"/>
        <v>0</v>
      </c>
      <c r="P5" s="356">
        <f t="shared" si="0"/>
        <v>1110024</v>
      </c>
      <c r="Q5" s="356">
        <f t="shared" si="0"/>
        <v>970166</v>
      </c>
      <c r="R5" s="358">
        <f t="shared" si="0"/>
        <v>2080190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10087127</v>
      </c>
      <c r="X5" s="356">
        <f t="shared" si="0"/>
        <v>3375000</v>
      </c>
      <c r="Y5" s="358">
        <f t="shared" si="0"/>
        <v>6712127</v>
      </c>
      <c r="Z5" s="359">
        <f>+IF(X5&lt;&gt;0,+(Y5/X5)*100,0)</f>
        <v>198.87783703703704</v>
      </c>
      <c r="AA5" s="360">
        <f>+AA6+AA8+AA11+AA13+AA15</f>
        <v>4500000</v>
      </c>
    </row>
    <row r="6" spans="1:27" ht="12.75">
      <c r="A6" s="361" t="s">
        <v>205</v>
      </c>
      <c r="B6" s="142"/>
      <c r="C6" s="60">
        <f>+C7</f>
        <v>34561525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3182282</v>
      </c>
      <c r="H6" s="60">
        <f t="shared" si="1"/>
        <v>657771</v>
      </c>
      <c r="I6" s="60">
        <f t="shared" si="1"/>
        <v>1292739</v>
      </c>
      <c r="J6" s="59">
        <f t="shared" si="1"/>
        <v>5132792</v>
      </c>
      <c r="K6" s="59">
        <f t="shared" si="1"/>
        <v>98325</v>
      </c>
      <c r="L6" s="60">
        <f t="shared" si="1"/>
        <v>0</v>
      </c>
      <c r="M6" s="60">
        <f t="shared" si="1"/>
        <v>1044990</v>
      </c>
      <c r="N6" s="59">
        <f t="shared" si="1"/>
        <v>1143315</v>
      </c>
      <c r="O6" s="59">
        <f t="shared" si="1"/>
        <v>0</v>
      </c>
      <c r="P6" s="60">
        <f t="shared" si="1"/>
        <v>375332</v>
      </c>
      <c r="Q6" s="60">
        <f t="shared" si="1"/>
        <v>756617</v>
      </c>
      <c r="R6" s="59">
        <f t="shared" si="1"/>
        <v>1131949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7408056</v>
      </c>
      <c r="X6" s="60">
        <f t="shared" si="1"/>
        <v>0</v>
      </c>
      <c r="Y6" s="59">
        <f t="shared" si="1"/>
        <v>7408056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229</v>
      </c>
      <c r="B7" s="142"/>
      <c r="C7" s="60">
        <v>34561525</v>
      </c>
      <c r="D7" s="340"/>
      <c r="E7" s="60"/>
      <c r="F7" s="59"/>
      <c r="G7" s="59">
        <v>3182282</v>
      </c>
      <c r="H7" s="60">
        <v>657771</v>
      </c>
      <c r="I7" s="60">
        <v>1292739</v>
      </c>
      <c r="J7" s="59">
        <v>5132792</v>
      </c>
      <c r="K7" s="59">
        <v>98325</v>
      </c>
      <c r="L7" s="60"/>
      <c r="M7" s="60">
        <v>1044990</v>
      </c>
      <c r="N7" s="59">
        <v>1143315</v>
      </c>
      <c r="O7" s="59"/>
      <c r="P7" s="60">
        <v>375332</v>
      </c>
      <c r="Q7" s="60">
        <v>756617</v>
      </c>
      <c r="R7" s="59">
        <v>1131949</v>
      </c>
      <c r="S7" s="59"/>
      <c r="T7" s="60"/>
      <c r="U7" s="60"/>
      <c r="V7" s="59"/>
      <c r="W7" s="59">
        <v>7408056</v>
      </c>
      <c r="X7" s="60"/>
      <c r="Y7" s="59">
        <v>7408056</v>
      </c>
      <c r="Z7" s="61"/>
      <c r="AA7" s="62"/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131062</v>
      </c>
      <c r="N8" s="59">
        <f t="shared" si="2"/>
        <v>131062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131062</v>
      </c>
      <c r="X8" s="60">
        <f t="shared" si="2"/>
        <v>0</v>
      </c>
      <c r="Y8" s="59">
        <f t="shared" si="2"/>
        <v>131062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230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>
        <v>131062</v>
      </c>
      <c r="N9" s="59">
        <v>131062</v>
      </c>
      <c r="O9" s="59"/>
      <c r="P9" s="60"/>
      <c r="Q9" s="60"/>
      <c r="R9" s="59"/>
      <c r="S9" s="59"/>
      <c r="T9" s="60"/>
      <c r="U9" s="60"/>
      <c r="V9" s="59"/>
      <c r="W9" s="59">
        <v>131062</v>
      </c>
      <c r="X9" s="60"/>
      <c r="Y9" s="59">
        <v>131062</v>
      </c>
      <c r="Z9" s="61"/>
      <c r="AA9" s="62"/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535318</v>
      </c>
      <c r="M11" s="362">
        <f t="shared" si="3"/>
        <v>0</v>
      </c>
      <c r="N11" s="364">
        <f t="shared" si="3"/>
        <v>535318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535318</v>
      </c>
      <c r="X11" s="362">
        <f t="shared" si="3"/>
        <v>0</v>
      </c>
      <c r="Y11" s="364">
        <f t="shared" si="3"/>
        <v>535318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>
        <v>535318</v>
      </c>
      <c r="M12" s="60"/>
      <c r="N12" s="59">
        <v>535318</v>
      </c>
      <c r="O12" s="59"/>
      <c r="P12" s="60"/>
      <c r="Q12" s="60"/>
      <c r="R12" s="59"/>
      <c r="S12" s="59"/>
      <c r="T12" s="60"/>
      <c r="U12" s="60"/>
      <c r="V12" s="59"/>
      <c r="W12" s="59">
        <v>535318</v>
      </c>
      <c r="X12" s="60"/>
      <c r="Y12" s="59">
        <v>535318</v>
      </c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4500000</v>
      </c>
      <c r="F15" s="59">
        <f t="shared" si="5"/>
        <v>4500000</v>
      </c>
      <c r="G15" s="59">
        <f t="shared" si="5"/>
        <v>0</v>
      </c>
      <c r="H15" s="60">
        <f t="shared" si="5"/>
        <v>0</v>
      </c>
      <c r="I15" s="60">
        <f t="shared" si="5"/>
        <v>87719</v>
      </c>
      <c r="J15" s="59">
        <f t="shared" si="5"/>
        <v>87719</v>
      </c>
      <c r="K15" s="59">
        <f t="shared" si="5"/>
        <v>0</v>
      </c>
      <c r="L15" s="60">
        <f t="shared" si="5"/>
        <v>976731</v>
      </c>
      <c r="M15" s="60">
        <f t="shared" si="5"/>
        <v>0</v>
      </c>
      <c r="N15" s="59">
        <f t="shared" si="5"/>
        <v>976731</v>
      </c>
      <c r="O15" s="59">
        <f t="shared" si="5"/>
        <v>0</v>
      </c>
      <c r="P15" s="60">
        <f t="shared" si="5"/>
        <v>734692</v>
      </c>
      <c r="Q15" s="60">
        <f t="shared" si="5"/>
        <v>213549</v>
      </c>
      <c r="R15" s="59">
        <f t="shared" si="5"/>
        <v>948241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2012691</v>
      </c>
      <c r="X15" s="60">
        <f t="shared" si="5"/>
        <v>3375000</v>
      </c>
      <c r="Y15" s="59">
        <f t="shared" si="5"/>
        <v>-1362309</v>
      </c>
      <c r="Z15" s="61">
        <f>+IF(X15&lt;&gt;0,+(Y15/X15)*100,0)</f>
        <v>-40.36471111111111</v>
      </c>
      <c r="AA15" s="62">
        <f>SUM(AA16:AA20)</f>
        <v>4500000</v>
      </c>
    </row>
    <row r="16" spans="1:27" ht="12.75">
      <c r="A16" s="291" t="s">
        <v>234</v>
      </c>
      <c r="B16" s="300"/>
      <c r="C16" s="60"/>
      <c r="D16" s="340"/>
      <c r="E16" s="60"/>
      <c r="F16" s="59">
        <v>4500000</v>
      </c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>
        <v>3375000</v>
      </c>
      <c r="Y16" s="59">
        <v>-3375000</v>
      </c>
      <c r="Z16" s="61">
        <v>-100</v>
      </c>
      <c r="AA16" s="62">
        <v>4500000</v>
      </c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>
        <v>4500000</v>
      </c>
      <c r="F20" s="59"/>
      <c r="G20" s="59"/>
      <c r="H20" s="60"/>
      <c r="I20" s="60">
        <v>87719</v>
      </c>
      <c r="J20" s="59">
        <v>87719</v>
      </c>
      <c r="K20" s="59"/>
      <c r="L20" s="60">
        <v>976731</v>
      </c>
      <c r="M20" s="60"/>
      <c r="N20" s="59">
        <v>976731</v>
      </c>
      <c r="O20" s="59"/>
      <c r="P20" s="60">
        <v>734692</v>
      </c>
      <c r="Q20" s="60">
        <v>213549</v>
      </c>
      <c r="R20" s="59">
        <v>948241</v>
      </c>
      <c r="S20" s="59"/>
      <c r="T20" s="60"/>
      <c r="U20" s="60"/>
      <c r="V20" s="59"/>
      <c r="W20" s="59">
        <v>2012691</v>
      </c>
      <c r="X20" s="60"/>
      <c r="Y20" s="59">
        <v>2012691</v>
      </c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12500000</v>
      </c>
      <c r="F22" s="345">
        <f t="shared" si="6"/>
        <v>15976531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2687627</v>
      </c>
      <c r="N22" s="345">
        <f t="shared" si="6"/>
        <v>2687627</v>
      </c>
      <c r="O22" s="345">
        <f t="shared" si="6"/>
        <v>396240</v>
      </c>
      <c r="P22" s="343">
        <f t="shared" si="6"/>
        <v>515582</v>
      </c>
      <c r="Q22" s="343">
        <f t="shared" si="6"/>
        <v>719696</v>
      </c>
      <c r="R22" s="345">
        <f t="shared" si="6"/>
        <v>1631518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4319145</v>
      </c>
      <c r="X22" s="343">
        <f t="shared" si="6"/>
        <v>11982398</v>
      </c>
      <c r="Y22" s="345">
        <f t="shared" si="6"/>
        <v>-7663253</v>
      </c>
      <c r="Z22" s="336">
        <f>+IF(X22&lt;&gt;0,+(Y22/X22)*100,0)</f>
        <v>-63.954251895154876</v>
      </c>
      <c r="AA22" s="350">
        <f>SUM(AA23:AA32)</f>
        <v>15976531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>
        <v>11856000</v>
      </c>
      <c r="G24" s="59"/>
      <c r="H24" s="60"/>
      <c r="I24" s="60"/>
      <c r="J24" s="59"/>
      <c r="K24" s="59"/>
      <c r="L24" s="60"/>
      <c r="M24" s="60">
        <v>1196186</v>
      </c>
      <c r="N24" s="59">
        <v>1196186</v>
      </c>
      <c r="O24" s="59">
        <v>396240</v>
      </c>
      <c r="P24" s="60"/>
      <c r="Q24" s="60">
        <v>353866</v>
      </c>
      <c r="R24" s="59">
        <v>750106</v>
      </c>
      <c r="S24" s="59"/>
      <c r="T24" s="60"/>
      <c r="U24" s="60"/>
      <c r="V24" s="59"/>
      <c r="W24" s="59">
        <v>1946292</v>
      </c>
      <c r="X24" s="60">
        <v>8892000</v>
      </c>
      <c r="Y24" s="59">
        <v>-6945708</v>
      </c>
      <c r="Z24" s="61">
        <v>-78.11</v>
      </c>
      <c r="AA24" s="62">
        <v>11856000</v>
      </c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>
        <v>1297323</v>
      </c>
      <c r="N25" s="59">
        <v>1297323</v>
      </c>
      <c r="O25" s="59"/>
      <c r="P25" s="60"/>
      <c r="Q25" s="60">
        <v>95668</v>
      </c>
      <c r="R25" s="59">
        <v>95668</v>
      </c>
      <c r="S25" s="59"/>
      <c r="T25" s="60"/>
      <c r="U25" s="60"/>
      <c r="V25" s="59"/>
      <c r="W25" s="59">
        <v>1392991</v>
      </c>
      <c r="X25" s="60"/>
      <c r="Y25" s="59">
        <v>1392991</v>
      </c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>
        <v>4120531</v>
      </c>
      <c r="G27" s="59"/>
      <c r="H27" s="60"/>
      <c r="I27" s="60"/>
      <c r="J27" s="59"/>
      <c r="K27" s="59"/>
      <c r="L27" s="60"/>
      <c r="M27" s="60">
        <v>194118</v>
      </c>
      <c r="N27" s="59">
        <v>194118</v>
      </c>
      <c r="O27" s="59"/>
      <c r="P27" s="60">
        <v>515582</v>
      </c>
      <c r="Q27" s="60">
        <v>270162</v>
      </c>
      <c r="R27" s="59">
        <v>785744</v>
      </c>
      <c r="S27" s="59"/>
      <c r="T27" s="60"/>
      <c r="U27" s="60"/>
      <c r="V27" s="59"/>
      <c r="W27" s="59">
        <v>979862</v>
      </c>
      <c r="X27" s="60">
        <v>3090398</v>
      </c>
      <c r="Y27" s="59">
        <v>-2110536</v>
      </c>
      <c r="Z27" s="61">
        <v>-68.29</v>
      </c>
      <c r="AA27" s="62">
        <v>4120531</v>
      </c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>
        <v>12500000</v>
      </c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635374</v>
      </c>
      <c r="D40" s="344">
        <f t="shared" si="9"/>
        <v>0</v>
      </c>
      <c r="E40" s="343">
        <f t="shared" si="9"/>
        <v>4200000</v>
      </c>
      <c r="F40" s="345">
        <f t="shared" si="9"/>
        <v>7200000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20170</v>
      </c>
      <c r="L40" s="343">
        <f t="shared" si="9"/>
        <v>0</v>
      </c>
      <c r="M40" s="343">
        <f t="shared" si="9"/>
        <v>1772014</v>
      </c>
      <c r="N40" s="345">
        <f t="shared" si="9"/>
        <v>1792184</v>
      </c>
      <c r="O40" s="345">
        <f t="shared" si="9"/>
        <v>0</v>
      </c>
      <c r="P40" s="343">
        <f t="shared" si="9"/>
        <v>657</v>
      </c>
      <c r="Q40" s="343">
        <f t="shared" si="9"/>
        <v>2900</v>
      </c>
      <c r="R40" s="345">
        <f t="shared" si="9"/>
        <v>3557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1795741</v>
      </c>
      <c r="X40" s="343">
        <f t="shared" si="9"/>
        <v>5400000</v>
      </c>
      <c r="Y40" s="345">
        <f t="shared" si="9"/>
        <v>-3604259</v>
      </c>
      <c r="Z40" s="336">
        <f>+IF(X40&lt;&gt;0,+(Y40/X40)*100,0)</f>
        <v>-66.74553703703704</v>
      </c>
      <c r="AA40" s="350">
        <f>SUM(AA41:AA49)</f>
        <v>7200000</v>
      </c>
    </row>
    <row r="41" spans="1:27" ht="12.75">
      <c r="A41" s="361" t="s">
        <v>248</v>
      </c>
      <c r="B41" s="142"/>
      <c r="C41" s="362">
        <v>526928</v>
      </c>
      <c r="D41" s="363"/>
      <c r="E41" s="362">
        <v>900000</v>
      </c>
      <c r="F41" s="364">
        <v>5100000</v>
      </c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>
        <v>3825000</v>
      </c>
      <c r="Y41" s="364">
        <v>-3825000</v>
      </c>
      <c r="Z41" s="365">
        <v>-100</v>
      </c>
      <c r="AA41" s="366">
        <v>5100000</v>
      </c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251</v>
      </c>
      <c r="B44" s="136"/>
      <c r="C44" s="60">
        <v>108446</v>
      </c>
      <c r="D44" s="368"/>
      <c r="E44" s="54">
        <v>300000</v>
      </c>
      <c r="F44" s="53">
        <v>950000</v>
      </c>
      <c r="G44" s="53"/>
      <c r="H44" s="54"/>
      <c r="I44" s="54"/>
      <c r="J44" s="53"/>
      <c r="K44" s="53">
        <v>20170</v>
      </c>
      <c r="L44" s="54"/>
      <c r="M44" s="54">
        <v>1772014</v>
      </c>
      <c r="N44" s="53">
        <v>1792184</v>
      </c>
      <c r="O44" s="53"/>
      <c r="P44" s="54">
        <v>657</v>
      </c>
      <c r="Q44" s="54">
        <v>2900</v>
      </c>
      <c r="R44" s="53">
        <v>3557</v>
      </c>
      <c r="S44" s="53"/>
      <c r="T44" s="54"/>
      <c r="U44" s="54"/>
      <c r="V44" s="53"/>
      <c r="W44" s="53">
        <v>1795741</v>
      </c>
      <c r="X44" s="54">
        <v>712500</v>
      </c>
      <c r="Y44" s="53">
        <v>1083241</v>
      </c>
      <c r="Z44" s="94">
        <v>152.03</v>
      </c>
      <c r="AA44" s="95">
        <v>950000</v>
      </c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>
        <v>3000000</v>
      </c>
      <c r="F49" s="53">
        <v>1150000</v>
      </c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>
        <v>862500</v>
      </c>
      <c r="Y49" s="53">
        <v>-862500</v>
      </c>
      <c r="Z49" s="94">
        <v>-100</v>
      </c>
      <c r="AA49" s="95">
        <v>1150000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258</v>
      </c>
      <c r="B60" s="149" t="s">
        <v>72</v>
      </c>
      <c r="C60" s="219">
        <f aca="true" t="shared" si="14" ref="C60:Y60">+C57+C54+C51+C40+C37+C34+C22+C5</f>
        <v>35196899</v>
      </c>
      <c r="D60" s="346">
        <f t="shared" si="14"/>
        <v>0</v>
      </c>
      <c r="E60" s="219">
        <f t="shared" si="14"/>
        <v>21200000</v>
      </c>
      <c r="F60" s="264">
        <f t="shared" si="14"/>
        <v>27676531</v>
      </c>
      <c r="G60" s="264">
        <f t="shared" si="14"/>
        <v>3182282</v>
      </c>
      <c r="H60" s="219">
        <f t="shared" si="14"/>
        <v>657771</v>
      </c>
      <c r="I60" s="219">
        <f t="shared" si="14"/>
        <v>1380458</v>
      </c>
      <c r="J60" s="264">
        <f t="shared" si="14"/>
        <v>5220511</v>
      </c>
      <c r="K60" s="264">
        <f t="shared" si="14"/>
        <v>118495</v>
      </c>
      <c r="L60" s="219">
        <f t="shared" si="14"/>
        <v>1512049</v>
      </c>
      <c r="M60" s="219">
        <f t="shared" si="14"/>
        <v>5635693</v>
      </c>
      <c r="N60" s="264">
        <f t="shared" si="14"/>
        <v>7266237</v>
      </c>
      <c r="O60" s="264">
        <f t="shared" si="14"/>
        <v>396240</v>
      </c>
      <c r="P60" s="219">
        <f t="shared" si="14"/>
        <v>1626263</v>
      </c>
      <c r="Q60" s="219">
        <f t="shared" si="14"/>
        <v>1692762</v>
      </c>
      <c r="R60" s="264">
        <f t="shared" si="14"/>
        <v>3715265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16202013</v>
      </c>
      <c r="X60" s="219">
        <f t="shared" si="14"/>
        <v>20757398</v>
      </c>
      <c r="Y60" s="264">
        <f t="shared" si="14"/>
        <v>-4555385</v>
      </c>
      <c r="Z60" s="337">
        <f>+IF(X60&lt;&gt;0,+(Y60/X60)*100,0)</f>
        <v>-21.945838298229862</v>
      </c>
      <c r="AA60" s="232">
        <f>+AA57+AA54+AA51+AA40+AA37+AA34+AA22+AA5</f>
        <v>27676531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263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264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24025000</v>
      </c>
      <c r="F5" s="358">
        <f t="shared" si="0"/>
        <v>38035209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28526407</v>
      </c>
      <c r="Y5" s="358">
        <f t="shared" si="0"/>
        <v>-28526407</v>
      </c>
      <c r="Z5" s="359">
        <f>+IF(X5&lt;&gt;0,+(Y5/X5)*100,0)</f>
        <v>-100</v>
      </c>
      <c r="AA5" s="360">
        <f>+AA6+AA8+AA11+AA13+AA15</f>
        <v>38035209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19025000</v>
      </c>
      <c r="F6" s="59">
        <f t="shared" si="1"/>
        <v>23435209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17576407</v>
      </c>
      <c r="Y6" s="59">
        <f t="shared" si="1"/>
        <v>-17576407</v>
      </c>
      <c r="Z6" s="61">
        <f>+IF(X6&lt;&gt;0,+(Y6/X6)*100,0)</f>
        <v>-100</v>
      </c>
      <c r="AA6" s="62">
        <f t="shared" si="1"/>
        <v>23435209</v>
      </c>
    </row>
    <row r="7" spans="1:27" ht="12.75">
      <c r="A7" s="291" t="s">
        <v>229</v>
      </c>
      <c r="B7" s="142"/>
      <c r="C7" s="60"/>
      <c r="D7" s="340"/>
      <c r="E7" s="60">
        <v>19025000</v>
      </c>
      <c r="F7" s="59">
        <v>23435209</v>
      </c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>
        <v>17576407</v>
      </c>
      <c r="Y7" s="59">
        <v>-17576407</v>
      </c>
      <c r="Z7" s="61">
        <v>-100</v>
      </c>
      <c r="AA7" s="62">
        <v>23435209</v>
      </c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5000000</v>
      </c>
      <c r="F8" s="59">
        <f t="shared" si="2"/>
        <v>14600000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10950000</v>
      </c>
      <c r="Y8" s="59">
        <f t="shared" si="2"/>
        <v>-10950000</v>
      </c>
      <c r="Z8" s="61">
        <f>+IF(X8&lt;&gt;0,+(Y8/X8)*100,0)</f>
        <v>-100</v>
      </c>
      <c r="AA8" s="62">
        <f>SUM(AA9:AA10)</f>
        <v>14600000</v>
      </c>
    </row>
    <row r="9" spans="1:27" ht="12.75">
      <c r="A9" s="291" t="s">
        <v>230</v>
      </c>
      <c r="B9" s="142"/>
      <c r="C9" s="60"/>
      <c r="D9" s="340"/>
      <c r="E9" s="60">
        <v>5000000</v>
      </c>
      <c r="F9" s="59">
        <v>14600000</v>
      </c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>
        <v>10950000</v>
      </c>
      <c r="Y9" s="59">
        <v>-10950000</v>
      </c>
      <c r="Z9" s="61">
        <v>-100</v>
      </c>
      <c r="AA9" s="62">
        <v>14600000</v>
      </c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2.75">
      <c r="A41" s="361" t="s">
        <v>248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251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265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24025000</v>
      </c>
      <c r="F60" s="264">
        <f t="shared" si="14"/>
        <v>38035209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28526407</v>
      </c>
      <c r="Y60" s="264">
        <f t="shared" si="14"/>
        <v>-28526407</v>
      </c>
      <c r="Z60" s="337">
        <f>+IF(X60&lt;&gt;0,+(Y60/X60)*100,0)</f>
        <v>-100</v>
      </c>
      <c r="AA60" s="232">
        <f>+AA57+AA54+AA51+AA40+AA37+AA34+AA22+AA5</f>
        <v>38035209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2017-05-05T09:39:50Z</dcterms:created>
  <dcterms:modified xsi:type="dcterms:W3CDTF">2017-05-05T09:39:53Z</dcterms:modified>
  <cp:category/>
  <cp:version/>
  <cp:contentType/>
  <cp:contentStatus/>
</cp:coreProperties>
</file>