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<sst xmlns="http://schemas.openxmlformats.org/spreadsheetml/2006/main" count="857" uniqueCount="303">
  <si>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Umzimkhulu(KZN435)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</si>
  <si>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</si>
  <si>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</si>
  <si>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</si>
  <si>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</si>
  <si>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</si>
  <si>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</si>
  <si>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</si>
  <si>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</si>
  <si>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</si>
  <si>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</si>
  <si>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</si>
  <si>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</si>
  <si>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</si>
  <si>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</si>
  <si>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</si>
  <si>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</si>
  <si>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</si>
  <si>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</si>
  <si>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</si>
  <si>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</si>
  <si>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</si>
  <si>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</si>
  <si>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</si>
  <si>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</si>
  <si>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</si>
  <si>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</si>
  <si>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</si>
  <si>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</si>
  <si>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</si>
  <si>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</si>
  <si>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</si>
  <si>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</si>
  <si>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</si>
  <si>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</si>
  <si>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</si>
  <si>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</si>
  <si>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</si>
  <si>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</si>
  <si>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</si>
  <si>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</si>
  <si>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</si>
  <si>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</si>
  <si>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</si>
  <si>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</si>
  <si>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</si>
  <si>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</si>
  <si>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</si>
  <si>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</si>
  <si>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</si>
  <si>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</si>
  <si>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</si>
  <si>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</si>
  <si>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</si>
  <si>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</si>
  <si>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</si>
  <si>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</si>
  <si>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</si>
  <si>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</si>
  <si>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</si>
  <si>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</si>
  <si>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</si>
  <si>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</si>
  <si>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</si>
  <si>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</si>
  <si>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</si>
  <si>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</si>
  <si>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</si>
  <si>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</si>
  <si>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</si>
  <si>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Umzimkhulu(KZN435)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</si>
  <si>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</si>
  <si>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</si>
  <si>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</si>
  <si>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</si>
  <si>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</si>
  <si>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</si>
  <si>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</si>
  <si>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</si>
  <si>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</si>
  <si>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</si>
  <si>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</si>
  <si>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</si>
  <si>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</si>
  <si>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</si>
  <si>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</si>
  <si>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</si>
  <si>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</si>
  <si>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</si>
  <si>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</si>
  <si>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</si>
  <si>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</si>
  <si>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</si>
  <si>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</si>
  <si>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</si>
  <si>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</si>
  <si>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</si>
  <si>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</si>
  <si>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</si>
  <si>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</si>
  <si>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Umzimkhulu(KZN435)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</si>
  <si>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</si>
  <si>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</si>
  <si>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</si>
  <si>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</si>
  <si>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</si>
  <si>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</si>
  <si>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</si>
  <si>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</si>
  <si>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</si>
  <si>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</si>
  <si>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</si>
  <si>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</si>
  <si>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</si>
  <si>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</si>
  <si>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</si>
  <si>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</si>
  <si>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</si>
  <si>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</si>
  <si>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</si>
  <si>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</si>
  <si>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</si>
  <si>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</si>
  <si>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</si>
  <si>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</si>
  <si>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</si>
  <si>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</si>
  <si>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</si>
  <si>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</si>
  <si>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Umzimkhulu(KZN435)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</si>
  <si>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</si>
  <si>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</si>
  <si>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</si>
  <si>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</si>
  <si>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</si>
  <si>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</si>
  <si>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</si>
  <si>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</si>
  <si>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</si>
  <si>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</si>
  <si>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Umzimkhulu(KZN435)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</si>
  <si>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</si>
  <si>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</si>
  <si>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</si>
  <si>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</si>
  <si>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</si>
  <si>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</si>
  <si>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</si>
  <si>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</si>
  <si>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</si>
  <si>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</si>
  <si>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</si>
  <si>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</si>
  <si>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</si>
  <si>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</si>
  <si>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</si>
  <si>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</si>
  <si>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</si>
  <si>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</si>
  <si>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</si>
  <si>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</si>
  <si>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</si>
  <si>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</si>
  <si>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</si>
  <si>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</si>
  <si>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</si>
  <si>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</si>
  <si>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</si>
  <si>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</si>
  <si>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</si>
  <si>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</si>
  <si>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</si>
  <si>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</si>
  <si>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</si>
  <si>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Umzimkhulu(KZN435)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</si>
  <si>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</si>
  <si>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</si>
  <si>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</si>
  <si>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</si>
  <si>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</si>
  <si>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</si>
  <si>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</si>
  <si>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</si>
  <si>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</si>
  <si>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</si>
  <si>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</si>
  <si>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</si>
  <si>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</si>
  <si>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</si>
  <si>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</si>
  <si>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</si>
  <si>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</si>
  <si>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</si>
  <si>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</si>
  <si>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</si>
  <si>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</si>
  <si>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</si>
  <si>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</si>
  <si>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</si>
  <si>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</si>
  <si>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</si>
  <si>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</si>
  <si>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Umzimkhulu(KZN435)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</si>
  <si>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</si>
  <si>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</si>
  <si>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</si>
  <si>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</si>
  <si>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</si>
  <si>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</si>
  <si>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</si>
  <si>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</si>
  <si>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</si>
  <si>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</si>
  <si>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</si>
  <si>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</si>
  <si>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</si>
  <si>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</si>
  <si>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</si>
  <si>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</si>
  <si>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</si>
  <si>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</si>
  <si>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</si>
  <si>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</si>
  <si>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</si>
  <si>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</si>
  <si>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</si>
  <si>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</si>
  <si>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Umzimkhulu(KZN435)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</si>
  <si>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</si>
  <si>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</si>
  <si>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</si>
  <si>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</si>
  <si>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</si>
  <si>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</si>
  <si>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</si>
  <si>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</si>
  <si>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</si>
  <si>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</si>
  <si>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</si>
  <si>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</si>
  <si>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</si>
  <si>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</si>
  <si>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</si>
  <si>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</si>
  <si>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</si>
  <si>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</si>
  <si>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</si>
  <si>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</si>
  <si>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</si>
  <si>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</si>
  <si>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</si>
  <si>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</si>
  <si>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</si>
  <si>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</si>
  <si>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</si>
  <si>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</si>
  <si>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</si>
  <si>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</si>
  <si>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</si>
  <si>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</si>
  <si>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</si>
  <si>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</si>
  <si>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</si>
  <si>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Umzimkhulu(KZN435)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</si>
  <si>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</si>
  <si>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</si>
  <si>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Kwazulu-Natal: Umzimkhulu(KZN435)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</si>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</sst>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7296892</v>
      </c>
      <c r="C5" s="19">
        <v>0</v>
      </c>
      <c r="D5" s="59">
        <v>11118685</v>
      </c>
      <c r="E5" s="60">
        <v>9913348</v>
      </c>
      <c r="F5" s="60">
        <v>5682305</v>
      </c>
      <c r="G5" s="60">
        <v>380724</v>
      </c>
      <c r="H5" s="60">
        <v>380819</v>
      </c>
      <c r="I5" s="60">
        <v>6443848</v>
      </c>
      <c r="J5" s="60">
        <v>385967</v>
      </c>
      <c r="K5" s="60">
        <v>386550</v>
      </c>
      <c r="L5" s="60">
        <v>386550</v>
      </c>
      <c r="M5" s="60">
        <v>1159067</v>
      </c>
      <c r="N5" s="60">
        <v>387232</v>
      </c>
      <c r="O5" s="60">
        <v>382149</v>
      </c>
      <c r="P5" s="60">
        <v>377624</v>
      </c>
      <c r="Q5" s="60">
        <v>1147005</v>
      </c>
      <c r="R5" s="60">
        <v>0</v>
      </c>
      <c r="S5" s="60">
        <v>0</v>
      </c>
      <c r="T5" s="60">
        <v>0</v>
      </c>
      <c r="U5" s="60">
        <v>0</v>
      </c>
      <c r="V5" s="60">
        <v>8749920</v>
      </c>
      <c r="W5" s="60">
        <v>9651457</v>
      </c>
      <c r="X5" s="60">
        <v>-901537</v>
      </c>
      <c r="Y5" s="61">
        <v>-9.34</v>
      </c>
      <c r="Z5" s="62">
        <v>9913348</v>
      </c>
    </row>
    <row r="6" spans="1:26" ht="12.75">
      <c r="A6" s="58" t="s">
        <v>32</v>
      </c>
      <c r="B6" s="19">
        <v>829509</v>
      </c>
      <c r="C6" s="19">
        <v>0</v>
      </c>
      <c r="D6" s="59">
        <v>879800</v>
      </c>
      <c r="E6" s="60">
        <v>879800</v>
      </c>
      <c r="F6" s="60">
        <v>73381</v>
      </c>
      <c r="G6" s="60">
        <v>73381</v>
      </c>
      <c r="H6" s="60">
        <v>73381</v>
      </c>
      <c r="I6" s="60">
        <v>220143</v>
      </c>
      <c r="J6" s="60">
        <v>72617</v>
      </c>
      <c r="K6" s="60">
        <v>72234</v>
      </c>
      <c r="L6" s="60">
        <v>72234</v>
      </c>
      <c r="M6" s="60">
        <v>217085</v>
      </c>
      <c r="N6" s="60">
        <v>71661</v>
      </c>
      <c r="O6" s="60">
        <v>72139</v>
      </c>
      <c r="P6" s="60">
        <v>71947</v>
      </c>
      <c r="Q6" s="60">
        <v>215747</v>
      </c>
      <c r="R6" s="60">
        <v>0</v>
      </c>
      <c r="S6" s="60">
        <v>0</v>
      </c>
      <c r="T6" s="60">
        <v>0</v>
      </c>
      <c r="U6" s="60">
        <v>0</v>
      </c>
      <c r="V6" s="60">
        <v>652975</v>
      </c>
      <c r="W6" s="60">
        <v>622503</v>
      </c>
      <c r="X6" s="60">
        <v>30472</v>
      </c>
      <c r="Y6" s="61">
        <v>4.9</v>
      </c>
      <c r="Z6" s="62">
        <v>879800</v>
      </c>
    </row>
    <row r="7" spans="1:26" ht="12.75">
      <c r="A7" s="58" t="s">
        <v>33</v>
      </c>
      <c r="B7" s="19">
        <v>5888714</v>
      </c>
      <c r="C7" s="19">
        <v>0</v>
      </c>
      <c r="D7" s="59">
        <v>4700000</v>
      </c>
      <c r="E7" s="60">
        <v>10946777</v>
      </c>
      <c r="F7" s="60">
        <v>2486341</v>
      </c>
      <c r="G7" s="60">
        <v>793887</v>
      </c>
      <c r="H7" s="60">
        <v>837458</v>
      </c>
      <c r="I7" s="60">
        <v>4117686</v>
      </c>
      <c r="J7" s="60">
        <v>635140</v>
      </c>
      <c r="K7" s="60">
        <v>998263</v>
      </c>
      <c r="L7" s="60">
        <v>885728</v>
      </c>
      <c r="M7" s="60">
        <v>2519131</v>
      </c>
      <c r="N7" s="60">
        <v>983317</v>
      </c>
      <c r="O7" s="60">
        <v>897745</v>
      </c>
      <c r="P7" s="60">
        <v>869848</v>
      </c>
      <c r="Q7" s="60">
        <v>2750910</v>
      </c>
      <c r="R7" s="60">
        <v>0</v>
      </c>
      <c r="S7" s="60">
        <v>0</v>
      </c>
      <c r="T7" s="60">
        <v>0</v>
      </c>
      <c r="U7" s="60">
        <v>0</v>
      </c>
      <c r="V7" s="60">
        <v>9387727</v>
      </c>
      <c r="W7" s="60">
        <v>3525003</v>
      </c>
      <c r="X7" s="60">
        <v>5862724</v>
      </c>
      <c r="Y7" s="61">
        <v>166.32</v>
      </c>
      <c r="Z7" s="62">
        <v>10946777</v>
      </c>
    </row>
    <row r="8" spans="1:26" ht="12.75">
      <c r="A8" s="58" t="s">
        <v>34</v>
      </c>
      <c r="B8" s="19">
        <v>158247120</v>
      </c>
      <c r="C8" s="19">
        <v>0</v>
      </c>
      <c r="D8" s="59">
        <v>183437960</v>
      </c>
      <c r="E8" s="60">
        <v>158437960</v>
      </c>
      <c r="F8" s="60">
        <v>63497000</v>
      </c>
      <c r="G8" s="60">
        <v>72627</v>
      </c>
      <c r="H8" s="60">
        <v>365274</v>
      </c>
      <c r="I8" s="60">
        <v>63934901</v>
      </c>
      <c r="J8" s="60">
        <v>732851</v>
      </c>
      <c r="K8" s="60">
        <v>213665</v>
      </c>
      <c r="L8" s="60">
        <v>51285028</v>
      </c>
      <c r="M8" s="60">
        <v>52231544</v>
      </c>
      <c r="N8" s="60">
        <v>971982</v>
      </c>
      <c r="O8" s="60">
        <v>466418</v>
      </c>
      <c r="P8" s="60">
        <v>38485415</v>
      </c>
      <c r="Q8" s="60">
        <v>39923815</v>
      </c>
      <c r="R8" s="60">
        <v>0</v>
      </c>
      <c r="S8" s="60">
        <v>0</v>
      </c>
      <c r="T8" s="60">
        <v>0</v>
      </c>
      <c r="U8" s="60">
        <v>0</v>
      </c>
      <c r="V8" s="60">
        <v>156090260</v>
      </c>
      <c r="W8" s="60">
        <v>183437960</v>
      </c>
      <c r="X8" s="60">
        <v>-27347700</v>
      </c>
      <c r="Y8" s="61">
        <v>-14.91</v>
      </c>
      <c r="Z8" s="62">
        <v>158437960</v>
      </c>
    </row>
    <row r="9" spans="1:26" ht="12.75">
      <c r="A9" s="58" t="s">
        <v>35</v>
      </c>
      <c r="B9" s="19">
        <v>6618730</v>
      </c>
      <c r="C9" s="19">
        <v>0</v>
      </c>
      <c r="D9" s="59">
        <v>4745236</v>
      </c>
      <c r="E9" s="60">
        <v>4776353</v>
      </c>
      <c r="F9" s="60">
        <v>440455</v>
      </c>
      <c r="G9" s="60">
        <v>357435</v>
      </c>
      <c r="H9" s="60">
        <v>489833</v>
      </c>
      <c r="I9" s="60">
        <v>1287723</v>
      </c>
      <c r="J9" s="60">
        <v>363408</v>
      </c>
      <c r="K9" s="60">
        <v>342989</v>
      </c>
      <c r="L9" s="60">
        <v>279865</v>
      </c>
      <c r="M9" s="60">
        <v>986262</v>
      </c>
      <c r="N9" s="60">
        <v>504646</v>
      </c>
      <c r="O9" s="60">
        <v>322210</v>
      </c>
      <c r="P9" s="60">
        <v>459847</v>
      </c>
      <c r="Q9" s="60">
        <v>1286703</v>
      </c>
      <c r="R9" s="60">
        <v>0</v>
      </c>
      <c r="S9" s="60">
        <v>0</v>
      </c>
      <c r="T9" s="60">
        <v>0</v>
      </c>
      <c r="U9" s="60">
        <v>0</v>
      </c>
      <c r="V9" s="60">
        <v>3560688</v>
      </c>
      <c r="W9" s="60">
        <v>3558933</v>
      </c>
      <c r="X9" s="60">
        <v>1755</v>
      </c>
      <c r="Y9" s="61">
        <v>0.05</v>
      </c>
      <c r="Z9" s="62">
        <v>4776353</v>
      </c>
    </row>
    <row r="10" spans="1:26" ht="22.5">
      <c r="A10" s="63" t="s">
        <v>278</v>
      </c>
      <c r="B10" s="64">
        <f>SUM(B5:B9)</f>
        <v>178880965</v>
      </c>
      <c r="C10" s="64">
        <f>SUM(C5:C9)</f>
        <v>0</v>
      </c>
      <c r="D10" s="65">
        <f aca="true" t="shared" si="0" ref="D10:Z10">SUM(D5:D9)</f>
        <v>204881681</v>
      </c>
      <c r="E10" s="66">
        <f t="shared" si="0"/>
        <v>184954238</v>
      </c>
      <c r="F10" s="66">
        <f t="shared" si="0"/>
        <v>72179482</v>
      </c>
      <c r="G10" s="66">
        <f t="shared" si="0"/>
        <v>1678054</v>
      </c>
      <c r="H10" s="66">
        <f t="shared" si="0"/>
        <v>2146765</v>
      </c>
      <c r="I10" s="66">
        <f t="shared" si="0"/>
        <v>76004301</v>
      </c>
      <c r="J10" s="66">
        <f t="shared" si="0"/>
        <v>2189983</v>
      </c>
      <c r="K10" s="66">
        <f t="shared" si="0"/>
        <v>2013701</v>
      </c>
      <c r="L10" s="66">
        <f t="shared" si="0"/>
        <v>52909405</v>
      </c>
      <c r="M10" s="66">
        <f t="shared" si="0"/>
        <v>57113089</v>
      </c>
      <c r="N10" s="66">
        <f t="shared" si="0"/>
        <v>2918838</v>
      </c>
      <c r="O10" s="66">
        <f t="shared" si="0"/>
        <v>2140661</v>
      </c>
      <c r="P10" s="66">
        <f t="shared" si="0"/>
        <v>40264681</v>
      </c>
      <c r="Q10" s="66">
        <f t="shared" si="0"/>
        <v>45324180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178441570</v>
      </c>
      <c r="W10" s="66">
        <f t="shared" si="0"/>
        <v>200795856</v>
      </c>
      <c r="X10" s="66">
        <f t="shared" si="0"/>
        <v>-22354286</v>
      </c>
      <c r="Y10" s="67">
        <f>+IF(W10&lt;&gt;0,(X10/W10)*100,0)</f>
        <v>-11.132842303279407</v>
      </c>
      <c r="Z10" s="68">
        <f t="shared" si="0"/>
        <v>184954238</v>
      </c>
    </row>
    <row r="11" spans="1:26" ht="12.75">
      <c r="A11" s="58" t="s">
        <v>37</v>
      </c>
      <c r="B11" s="19">
        <v>58798175</v>
      </c>
      <c r="C11" s="19">
        <v>0</v>
      </c>
      <c r="D11" s="59">
        <v>61526670</v>
      </c>
      <c r="E11" s="60">
        <v>63017022</v>
      </c>
      <c r="F11" s="60">
        <v>4701059</v>
      </c>
      <c r="G11" s="60">
        <v>5157022</v>
      </c>
      <c r="H11" s="60">
        <v>4714280</v>
      </c>
      <c r="I11" s="60">
        <v>14572361</v>
      </c>
      <c r="J11" s="60">
        <v>4800995</v>
      </c>
      <c r="K11" s="60">
        <v>5014840</v>
      </c>
      <c r="L11" s="60">
        <v>6169321</v>
      </c>
      <c r="M11" s="60">
        <v>15985156</v>
      </c>
      <c r="N11" s="60">
        <v>4935386</v>
      </c>
      <c r="O11" s="60">
        <v>4810468</v>
      </c>
      <c r="P11" s="60">
        <v>4933807</v>
      </c>
      <c r="Q11" s="60">
        <v>14679661</v>
      </c>
      <c r="R11" s="60">
        <v>0</v>
      </c>
      <c r="S11" s="60">
        <v>0</v>
      </c>
      <c r="T11" s="60">
        <v>0</v>
      </c>
      <c r="U11" s="60">
        <v>0</v>
      </c>
      <c r="V11" s="60">
        <v>45237178</v>
      </c>
      <c r="W11" s="60">
        <v>46144998</v>
      </c>
      <c r="X11" s="60">
        <v>-907820</v>
      </c>
      <c r="Y11" s="61">
        <v>-1.97</v>
      </c>
      <c r="Z11" s="62">
        <v>63017022</v>
      </c>
    </row>
    <row r="12" spans="1:26" ht="12.75">
      <c r="A12" s="58" t="s">
        <v>38</v>
      </c>
      <c r="B12" s="19">
        <v>14467129</v>
      </c>
      <c r="C12" s="19">
        <v>0</v>
      </c>
      <c r="D12" s="59">
        <v>15712327</v>
      </c>
      <c r="E12" s="60">
        <v>17935614</v>
      </c>
      <c r="F12" s="60">
        <v>1218102</v>
      </c>
      <c r="G12" s="60">
        <v>1236087</v>
      </c>
      <c r="H12" s="60">
        <v>1167961</v>
      </c>
      <c r="I12" s="60">
        <v>3622150</v>
      </c>
      <c r="J12" s="60">
        <v>1411187</v>
      </c>
      <c r="K12" s="60">
        <v>1195244</v>
      </c>
      <c r="L12" s="60">
        <v>1436456</v>
      </c>
      <c r="M12" s="60">
        <v>4042887</v>
      </c>
      <c r="N12" s="60">
        <v>1435802</v>
      </c>
      <c r="O12" s="60">
        <v>1868179</v>
      </c>
      <c r="P12" s="60">
        <v>1459708</v>
      </c>
      <c r="Q12" s="60">
        <v>4763689</v>
      </c>
      <c r="R12" s="60">
        <v>0</v>
      </c>
      <c r="S12" s="60">
        <v>0</v>
      </c>
      <c r="T12" s="60">
        <v>0</v>
      </c>
      <c r="U12" s="60">
        <v>0</v>
      </c>
      <c r="V12" s="60">
        <v>12428726</v>
      </c>
      <c r="W12" s="60">
        <v>11784249</v>
      </c>
      <c r="X12" s="60">
        <v>644477</v>
      </c>
      <c r="Y12" s="61">
        <v>5.47</v>
      </c>
      <c r="Z12" s="62">
        <v>17935614</v>
      </c>
    </row>
    <row r="13" spans="1:26" ht="12.75">
      <c r="A13" s="58" t="s">
        <v>279</v>
      </c>
      <c r="B13" s="19">
        <v>42052318</v>
      </c>
      <c r="C13" s="19">
        <v>0</v>
      </c>
      <c r="D13" s="59">
        <v>41810732</v>
      </c>
      <c r="E13" s="60">
        <v>51015712</v>
      </c>
      <c r="F13" s="60">
        <v>3567877</v>
      </c>
      <c r="G13" s="60">
        <v>3593790</v>
      </c>
      <c r="H13" s="60">
        <v>3574072</v>
      </c>
      <c r="I13" s="60">
        <v>10735739</v>
      </c>
      <c r="J13" s="60">
        <v>3725840</v>
      </c>
      <c r="K13" s="60">
        <v>4233461</v>
      </c>
      <c r="L13" s="60">
        <v>3857329</v>
      </c>
      <c r="M13" s="60">
        <v>11816630</v>
      </c>
      <c r="N13" s="60">
        <v>3920263</v>
      </c>
      <c r="O13" s="60">
        <v>3938743</v>
      </c>
      <c r="P13" s="60">
        <v>4390655</v>
      </c>
      <c r="Q13" s="60">
        <v>12249661</v>
      </c>
      <c r="R13" s="60">
        <v>0</v>
      </c>
      <c r="S13" s="60">
        <v>0</v>
      </c>
      <c r="T13" s="60">
        <v>0</v>
      </c>
      <c r="U13" s="60">
        <v>0</v>
      </c>
      <c r="V13" s="60">
        <v>34802030</v>
      </c>
      <c r="W13" s="60">
        <v>31358051</v>
      </c>
      <c r="X13" s="60">
        <v>3443979</v>
      </c>
      <c r="Y13" s="61">
        <v>10.98</v>
      </c>
      <c r="Z13" s="62">
        <v>51015712</v>
      </c>
    </row>
    <row r="14" spans="1:26" ht="12.75">
      <c r="A14" s="58" t="s">
        <v>40</v>
      </c>
      <c r="B14" s="19">
        <v>995601</v>
      </c>
      <c r="C14" s="19">
        <v>0</v>
      </c>
      <c r="D14" s="59">
        <v>60000</v>
      </c>
      <c r="E14" s="60">
        <v>60000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3331</v>
      </c>
      <c r="O14" s="60">
        <v>28082</v>
      </c>
      <c r="P14" s="60">
        <v>7405</v>
      </c>
      <c r="Q14" s="60">
        <v>38818</v>
      </c>
      <c r="R14" s="60">
        <v>0</v>
      </c>
      <c r="S14" s="60">
        <v>0</v>
      </c>
      <c r="T14" s="60">
        <v>0</v>
      </c>
      <c r="U14" s="60">
        <v>0</v>
      </c>
      <c r="V14" s="60">
        <v>38818</v>
      </c>
      <c r="W14" s="60">
        <v>45000</v>
      </c>
      <c r="X14" s="60">
        <v>-6182</v>
      </c>
      <c r="Y14" s="61">
        <v>-13.74</v>
      </c>
      <c r="Z14" s="62">
        <v>60000</v>
      </c>
    </row>
    <row r="15" spans="1:26" ht="12.75">
      <c r="A15" s="58" t="s">
        <v>41</v>
      </c>
      <c r="B15" s="19">
        <v>10901240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0</v>
      </c>
      <c r="C16" s="19">
        <v>0</v>
      </c>
      <c r="D16" s="59">
        <v>30621687</v>
      </c>
      <c r="E16" s="60">
        <v>3849358</v>
      </c>
      <c r="F16" s="60">
        <v>870724</v>
      </c>
      <c r="G16" s="60">
        <v>345827</v>
      </c>
      <c r="H16" s="60">
        <v>341731</v>
      </c>
      <c r="I16" s="60">
        <v>1558282</v>
      </c>
      <c r="J16" s="60">
        <v>359775</v>
      </c>
      <c r="K16" s="60">
        <v>214021</v>
      </c>
      <c r="L16" s="60">
        <v>204976</v>
      </c>
      <c r="M16" s="60">
        <v>778772</v>
      </c>
      <c r="N16" s="60">
        <v>203930</v>
      </c>
      <c r="O16" s="60">
        <v>204549</v>
      </c>
      <c r="P16" s="60">
        <v>204772</v>
      </c>
      <c r="Q16" s="60">
        <v>613251</v>
      </c>
      <c r="R16" s="60">
        <v>0</v>
      </c>
      <c r="S16" s="60">
        <v>0</v>
      </c>
      <c r="T16" s="60">
        <v>0</v>
      </c>
      <c r="U16" s="60">
        <v>0</v>
      </c>
      <c r="V16" s="60">
        <v>2950305</v>
      </c>
      <c r="W16" s="60">
        <v>22966263</v>
      </c>
      <c r="X16" s="60">
        <v>-20015958</v>
      </c>
      <c r="Y16" s="61">
        <v>-87.15</v>
      </c>
      <c r="Z16" s="62">
        <v>3849358</v>
      </c>
    </row>
    <row r="17" spans="1:26" ht="12.75">
      <c r="A17" s="58" t="s">
        <v>43</v>
      </c>
      <c r="B17" s="19">
        <v>62861304</v>
      </c>
      <c r="C17" s="19">
        <v>0</v>
      </c>
      <c r="D17" s="59">
        <v>92907113</v>
      </c>
      <c r="E17" s="60">
        <v>85671540</v>
      </c>
      <c r="F17" s="60">
        <v>3086676</v>
      </c>
      <c r="G17" s="60">
        <v>3676213</v>
      </c>
      <c r="H17" s="60">
        <v>5893581</v>
      </c>
      <c r="I17" s="60">
        <v>12656470</v>
      </c>
      <c r="J17" s="60">
        <v>6101621</v>
      </c>
      <c r="K17" s="60">
        <v>4425751</v>
      </c>
      <c r="L17" s="60">
        <v>6820366</v>
      </c>
      <c r="M17" s="60">
        <v>17347738</v>
      </c>
      <c r="N17" s="60">
        <v>3748327</v>
      </c>
      <c r="O17" s="60">
        <v>5675826</v>
      </c>
      <c r="P17" s="60">
        <v>4728824</v>
      </c>
      <c r="Q17" s="60">
        <v>14152977</v>
      </c>
      <c r="R17" s="60">
        <v>0</v>
      </c>
      <c r="S17" s="60">
        <v>0</v>
      </c>
      <c r="T17" s="60">
        <v>0</v>
      </c>
      <c r="U17" s="60">
        <v>0</v>
      </c>
      <c r="V17" s="60">
        <v>44157185</v>
      </c>
      <c r="W17" s="60">
        <v>68930331</v>
      </c>
      <c r="X17" s="60">
        <v>-24773146</v>
      </c>
      <c r="Y17" s="61">
        <v>-35.94</v>
      </c>
      <c r="Z17" s="62">
        <v>85671540</v>
      </c>
    </row>
    <row r="18" spans="1:26" ht="12.75">
      <c r="A18" s="70" t="s">
        <v>44</v>
      </c>
      <c r="B18" s="71">
        <f>SUM(B11:B17)</f>
        <v>190075767</v>
      </c>
      <c r="C18" s="71">
        <f>SUM(C11:C17)</f>
        <v>0</v>
      </c>
      <c r="D18" s="72">
        <f aca="true" t="shared" si="1" ref="D18:Z18">SUM(D11:D17)</f>
        <v>242638529</v>
      </c>
      <c r="E18" s="73">
        <f t="shared" si="1"/>
        <v>221549246</v>
      </c>
      <c r="F18" s="73">
        <f t="shared" si="1"/>
        <v>13444438</v>
      </c>
      <c r="G18" s="73">
        <f t="shared" si="1"/>
        <v>14008939</v>
      </c>
      <c r="H18" s="73">
        <f t="shared" si="1"/>
        <v>15691625</v>
      </c>
      <c r="I18" s="73">
        <f t="shared" si="1"/>
        <v>43145002</v>
      </c>
      <c r="J18" s="73">
        <f t="shared" si="1"/>
        <v>16399418</v>
      </c>
      <c r="K18" s="73">
        <f t="shared" si="1"/>
        <v>15083317</v>
      </c>
      <c r="L18" s="73">
        <f t="shared" si="1"/>
        <v>18488448</v>
      </c>
      <c r="M18" s="73">
        <f t="shared" si="1"/>
        <v>49971183</v>
      </c>
      <c r="N18" s="73">
        <f t="shared" si="1"/>
        <v>14247039</v>
      </c>
      <c r="O18" s="73">
        <f t="shared" si="1"/>
        <v>16525847</v>
      </c>
      <c r="P18" s="73">
        <f t="shared" si="1"/>
        <v>15725171</v>
      </c>
      <c r="Q18" s="73">
        <f t="shared" si="1"/>
        <v>46498057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139614242</v>
      </c>
      <c r="W18" s="73">
        <f t="shared" si="1"/>
        <v>181228892</v>
      </c>
      <c r="X18" s="73">
        <f t="shared" si="1"/>
        <v>-41614650</v>
      </c>
      <c r="Y18" s="67">
        <f>+IF(W18&lt;&gt;0,(X18/W18)*100,0)</f>
        <v>-22.962481059587343</v>
      </c>
      <c r="Z18" s="74">
        <f t="shared" si="1"/>
        <v>221549246</v>
      </c>
    </row>
    <row r="19" spans="1:26" ht="12.75">
      <c r="A19" s="70" t="s">
        <v>45</v>
      </c>
      <c r="B19" s="75">
        <f>+B10-B18</f>
        <v>-11194802</v>
      </c>
      <c r="C19" s="75">
        <f>+C10-C18</f>
        <v>0</v>
      </c>
      <c r="D19" s="76">
        <f aca="true" t="shared" si="2" ref="D19:Z19">+D10-D18</f>
        <v>-37756848</v>
      </c>
      <c r="E19" s="77">
        <f t="shared" si="2"/>
        <v>-36595008</v>
      </c>
      <c r="F19" s="77">
        <f t="shared" si="2"/>
        <v>58735044</v>
      </c>
      <c r="G19" s="77">
        <f t="shared" si="2"/>
        <v>-12330885</v>
      </c>
      <c r="H19" s="77">
        <f t="shared" si="2"/>
        <v>-13544860</v>
      </c>
      <c r="I19" s="77">
        <f t="shared" si="2"/>
        <v>32859299</v>
      </c>
      <c r="J19" s="77">
        <f t="shared" si="2"/>
        <v>-14209435</v>
      </c>
      <c r="K19" s="77">
        <f t="shared" si="2"/>
        <v>-13069616</v>
      </c>
      <c r="L19" s="77">
        <f t="shared" si="2"/>
        <v>34420957</v>
      </c>
      <c r="M19" s="77">
        <f t="shared" si="2"/>
        <v>7141906</v>
      </c>
      <c r="N19" s="77">
        <f t="shared" si="2"/>
        <v>-11328201</v>
      </c>
      <c r="O19" s="77">
        <f t="shared" si="2"/>
        <v>-14385186</v>
      </c>
      <c r="P19" s="77">
        <f t="shared" si="2"/>
        <v>24539510</v>
      </c>
      <c r="Q19" s="77">
        <f t="shared" si="2"/>
        <v>-1173877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38827328</v>
      </c>
      <c r="W19" s="77">
        <f>IF(E10=E18,0,W10-W18)</f>
        <v>19566964</v>
      </c>
      <c r="X19" s="77">
        <f t="shared" si="2"/>
        <v>19260364</v>
      </c>
      <c r="Y19" s="78">
        <f>+IF(W19&lt;&gt;0,(X19/W19)*100,0)</f>
        <v>98.4330732146285</v>
      </c>
      <c r="Z19" s="79">
        <f t="shared" si="2"/>
        <v>-36595008</v>
      </c>
    </row>
    <row r="20" spans="1:26" ht="12.75">
      <c r="A20" s="58" t="s">
        <v>46</v>
      </c>
      <c r="B20" s="19">
        <v>75289425</v>
      </c>
      <c r="C20" s="19">
        <v>0</v>
      </c>
      <c r="D20" s="59">
        <v>39743040</v>
      </c>
      <c r="E20" s="60">
        <v>39743040</v>
      </c>
      <c r="F20" s="60">
        <v>1162800</v>
      </c>
      <c r="G20" s="60">
        <v>4968689</v>
      </c>
      <c r="H20" s="60">
        <v>5532050</v>
      </c>
      <c r="I20" s="60">
        <v>11663539</v>
      </c>
      <c r="J20" s="60">
        <v>4700557</v>
      </c>
      <c r="K20" s="60">
        <v>7851977</v>
      </c>
      <c r="L20" s="60">
        <v>5270784</v>
      </c>
      <c r="M20" s="60">
        <v>17823318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29486857</v>
      </c>
      <c r="W20" s="60">
        <v>32517036</v>
      </c>
      <c r="X20" s="60">
        <v>-3030179</v>
      </c>
      <c r="Y20" s="61">
        <v>-9.32</v>
      </c>
      <c r="Z20" s="62">
        <v>39743040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64094623</v>
      </c>
      <c r="C22" s="86">
        <f>SUM(C19:C21)</f>
        <v>0</v>
      </c>
      <c r="D22" s="87">
        <f aca="true" t="shared" si="3" ref="D22:Z22">SUM(D19:D21)</f>
        <v>1986192</v>
      </c>
      <c r="E22" s="88">
        <f t="shared" si="3"/>
        <v>3148032</v>
      </c>
      <c r="F22" s="88">
        <f t="shared" si="3"/>
        <v>59897844</v>
      </c>
      <c r="G22" s="88">
        <f t="shared" si="3"/>
        <v>-7362196</v>
      </c>
      <c r="H22" s="88">
        <f t="shared" si="3"/>
        <v>-8012810</v>
      </c>
      <c r="I22" s="88">
        <f t="shared" si="3"/>
        <v>44522838</v>
      </c>
      <c r="J22" s="88">
        <f t="shared" si="3"/>
        <v>-9508878</v>
      </c>
      <c r="K22" s="88">
        <f t="shared" si="3"/>
        <v>-5217639</v>
      </c>
      <c r="L22" s="88">
        <f t="shared" si="3"/>
        <v>39691741</v>
      </c>
      <c r="M22" s="88">
        <f t="shared" si="3"/>
        <v>24965224</v>
      </c>
      <c r="N22" s="88">
        <f t="shared" si="3"/>
        <v>-11328201</v>
      </c>
      <c r="O22" s="88">
        <f t="shared" si="3"/>
        <v>-14385186</v>
      </c>
      <c r="P22" s="88">
        <f t="shared" si="3"/>
        <v>24539510</v>
      </c>
      <c r="Q22" s="88">
        <f t="shared" si="3"/>
        <v>-1173877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68314185</v>
      </c>
      <c r="W22" s="88">
        <f t="shared" si="3"/>
        <v>52084000</v>
      </c>
      <c r="X22" s="88">
        <f t="shared" si="3"/>
        <v>16230185</v>
      </c>
      <c r="Y22" s="89">
        <f>+IF(W22&lt;&gt;0,(X22/W22)*100,0)</f>
        <v>31.16155633207895</v>
      </c>
      <c r="Z22" s="90">
        <f t="shared" si="3"/>
        <v>3148032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64094623</v>
      </c>
      <c r="C24" s="75">
        <f>SUM(C22:C23)</f>
        <v>0</v>
      </c>
      <c r="D24" s="76">
        <f aca="true" t="shared" si="4" ref="D24:Z24">SUM(D22:D23)</f>
        <v>1986192</v>
      </c>
      <c r="E24" s="77">
        <f t="shared" si="4"/>
        <v>3148032</v>
      </c>
      <c r="F24" s="77">
        <f t="shared" si="4"/>
        <v>59897844</v>
      </c>
      <c r="G24" s="77">
        <f t="shared" si="4"/>
        <v>-7362196</v>
      </c>
      <c r="H24" s="77">
        <f t="shared" si="4"/>
        <v>-8012810</v>
      </c>
      <c r="I24" s="77">
        <f t="shared" si="4"/>
        <v>44522838</v>
      </c>
      <c r="J24" s="77">
        <f t="shared" si="4"/>
        <v>-9508878</v>
      </c>
      <c r="K24" s="77">
        <f t="shared" si="4"/>
        <v>-5217639</v>
      </c>
      <c r="L24" s="77">
        <f t="shared" si="4"/>
        <v>39691741</v>
      </c>
      <c r="M24" s="77">
        <f t="shared" si="4"/>
        <v>24965224</v>
      </c>
      <c r="N24" s="77">
        <f t="shared" si="4"/>
        <v>-11328201</v>
      </c>
      <c r="O24" s="77">
        <f t="shared" si="4"/>
        <v>-14385186</v>
      </c>
      <c r="P24" s="77">
        <f t="shared" si="4"/>
        <v>24539510</v>
      </c>
      <c r="Q24" s="77">
        <f t="shared" si="4"/>
        <v>-1173877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68314185</v>
      </c>
      <c r="W24" s="77">
        <f t="shared" si="4"/>
        <v>52084000</v>
      </c>
      <c r="X24" s="77">
        <f t="shared" si="4"/>
        <v>16230185</v>
      </c>
      <c r="Y24" s="78">
        <f>+IF(W24&lt;&gt;0,(X24/W24)*100,0)</f>
        <v>31.16155633207895</v>
      </c>
      <c r="Z24" s="79">
        <f t="shared" si="4"/>
        <v>3148032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92869308</v>
      </c>
      <c r="C27" s="22">
        <v>0</v>
      </c>
      <c r="D27" s="99">
        <v>57350040</v>
      </c>
      <c r="E27" s="100">
        <v>82268944</v>
      </c>
      <c r="F27" s="100">
        <v>1162800</v>
      </c>
      <c r="G27" s="100">
        <v>5005943</v>
      </c>
      <c r="H27" s="100">
        <v>5586799</v>
      </c>
      <c r="I27" s="100">
        <v>11755542</v>
      </c>
      <c r="J27" s="100">
        <v>7124129</v>
      </c>
      <c r="K27" s="100">
        <v>7894320</v>
      </c>
      <c r="L27" s="100">
        <v>5294753</v>
      </c>
      <c r="M27" s="100">
        <v>20313202</v>
      </c>
      <c r="N27" s="100">
        <v>88846</v>
      </c>
      <c r="O27" s="100">
        <v>382708</v>
      </c>
      <c r="P27" s="100">
        <v>6527455</v>
      </c>
      <c r="Q27" s="100">
        <v>6999009</v>
      </c>
      <c r="R27" s="100">
        <v>0</v>
      </c>
      <c r="S27" s="100">
        <v>0</v>
      </c>
      <c r="T27" s="100">
        <v>0</v>
      </c>
      <c r="U27" s="100">
        <v>0</v>
      </c>
      <c r="V27" s="100">
        <v>39067753</v>
      </c>
      <c r="W27" s="100">
        <v>61701708</v>
      </c>
      <c r="X27" s="100">
        <v>-22633955</v>
      </c>
      <c r="Y27" s="101">
        <v>-36.68</v>
      </c>
      <c r="Z27" s="102">
        <v>82268944</v>
      </c>
    </row>
    <row r="28" spans="1:26" ht="12.75">
      <c r="A28" s="103" t="s">
        <v>46</v>
      </c>
      <c r="B28" s="19">
        <v>66298660</v>
      </c>
      <c r="C28" s="19">
        <v>0</v>
      </c>
      <c r="D28" s="59">
        <v>39743040</v>
      </c>
      <c r="E28" s="60">
        <v>66743040</v>
      </c>
      <c r="F28" s="60">
        <v>1162800</v>
      </c>
      <c r="G28" s="60">
        <v>4968689</v>
      </c>
      <c r="H28" s="60">
        <v>5532050</v>
      </c>
      <c r="I28" s="60">
        <v>11663539</v>
      </c>
      <c r="J28" s="60">
        <v>4700557</v>
      </c>
      <c r="K28" s="60">
        <v>7851977</v>
      </c>
      <c r="L28" s="60">
        <v>5270784</v>
      </c>
      <c r="M28" s="60">
        <v>17823318</v>
      </c>
      <c r="N28" s="60">
        <v>0</v>
      </c>
      <c r="O28" s="60">
        <v>0</v>
      </c>
      <c r="P28" s="60">
        <v>6464606</v>
      </c>
      <c r="Q28" s="60">
        <v>6464606</v>
      </c>
      <c r="R28" s="60">
        <v>0</v>
      </c>
      <c r="S28" s="60">
        <v>0</v>
      </c>
      <c r="T28" s="60">
        <v>0</v>
      </c>
      <c r="U28" s="60">
        <v>0</v>
      </c>
      <c r="V28" s="60">
        <v>35951463</v>
      </c>
      <c r="W28" s="60">
        <v>50057280</v>
      </c>
      <c r="X28" s="60">
        <v>-14105817</v>
      </c>
      <c r="Y28" s="61">
        <v>-28.18</v>
      </c>
      <c r="Z28" s="62">
        <v>66743040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26570648</v>
      </c>
      <c r="C31" s="19">
        <v>0</v>
      </c>
      <c r="D31" s="59">
        <v>17607000</v>
      </c>
      <c r="E31" s="60">
        <v>15525904</v>
      </c>
      <c r="F31" s="60">
        <v>0</v>
      </c>
      <c r="G31" s="60">
        <v>37254</v>
      </c>
      <c r="H31" s="60">
        <v>54749</v>
      </c>
      <c r="I31" s="60">
        <v>92003</v>
      </c>
      <c r="J31" s="60">
        <v>2423569</v>
      </c>
      <c r="K31" s="60">
        <v>42343</v>
      </c>
      <c r="L31" s="60">
        <v>23969</v>
      </c>
      <c r="M31" s="60">
        <v>2489881</v>
      </c>
      <c r="N31" s="60">
        <v>88846</v>
      </c>
      <c r="O31" s="60">
        <v>382708</v>
      </c>
      <c r="P31" s="60">
        <v>62849</v>
      </c>
      <c r="Q31" s="60">
        <v>534403</v>
      </c>
      <c r="R31" s="60">
        <v>0</v>
      </c>
      <c r="S31" s="60">
        <v>0</v>
      </c>
      <c r="T31" s="60">
        <v>0</v>
      </c>
      <c r="U31" s="60">
        <v>0</v>
      </c>
      <c r="V31" s="60">
        <v>3116287</v>
      </c>
      <c r="W31" s="60">
        <v>11644428</v>
      </c>
      <c r="X31" s="60">
        <v>-8528141</v>
      </c>
      <c r="Y31" s="61">
        <v>-73.24</v>
      </c>
      <c r="Z31" s="62">
        <v>15525904</v>
      </c>
    </row>
    <row r="32" spans="1:26" ht="12.75">
      <c r="A32" s="70" t="s">
        <v>54</v>
      </c>
      <c r="B32" s="22">
        <f>SUM(B28:B31)</f>
        <v>92869308</v>
      </c>
      <c r="C32" s="22">
        <f>SUM(C28:C31)</f>
        <v>0</v>
      </c>
      <c r="D32" s="99">
        <f aca="true" t="shared" si="5" ref="D32:Z32">SUM(D28:D31)</f>
        <v>57350040</v>
      </c>
      <c r="E32" s="100">
        <f t="shared" si="5"/>
        <v>82268944</v>
      </c>
      <c r="F32" s="100">
        <f t="shared" si="5"/>
        <v>1162800</v>
      </c>
      <c r="G32" s="100">
        <f t="shared" si="5"/>
        <v>5005943</v>
      </c>
      <c r="H32" s="100">
        <f t="shared" si="5"/>
        <v>5586799</v>
      </c>
      <c r="I32" s="100">
        <f t="shared" si="5"/>
        <v>11755542</v>
      </c>
      <c r="J32" s="100">
        <f t="shared" si="5"/>
        <v>7124126</v>
      </c>
      <c r="K32" s="100">
        <f t="shared" si="5"/>
        <v>7894320</v>
      </c>
      <c r="L32" s="100">
        <f t="shared" si="5"/>
        <v>5294753</v>
      </c>
      <c r="M32" s="100">
        <f t="shared" si="5"/>
        <v>20313199</v>
      </c>
      <c r="N32" s="100">
        <f t="shared" si="5"/>
        <v>88846</v>
      </c>
      <c r="O32" s="100">
        <f t="shared" si="5"/>
        <v>382708</v>
      </c>
      <c r="P32" s="100">
        <f t="shared" si="5"/>
        <v>6527455</v>
      </c>
      <c r="Q32" s="100">
        <f t="shared" si="5"/>
        <v>6999009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39067750</v>
      </c>
      <c r="W32" s="100">
        <f t="shared" si="5"/>
        <v>61701708</v>
      </c>
      <c r="X32" s="100">
        <f t="shared" si="5"/>
        <v>-22633958</v>
      </c>
      <c r="Y32" s="101">
        <f>+IF(W32&lt;&gt;0,(X32/W32)*100,0)</f>
        <v>-36.6828710803273</v>
      </c>
      <c r="Z32" s="102">
        <f t="shared" si="5"/>
        <v>82268944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119552810</v>
      </c>
      <c r="C35" s="19">
        <v>0</v>
      </c>
      <c r="D35" s="59">
        <v>90015157</v>
      </c>
      <c r="E35" s="60">
        <v>167432230</v>
      </c>
      <c r="F35" s="60">
        <v>221553398</v>
      </c>
      <c r="G35" s="60">
        <v>209244280</v>
      </c>
      <c r="H35" s="60">
        <v>192614370</v>
      </c>
      <c r="I35" s="60">
        <v>192614370</v>
      </c>
      <c r="J35" s="60">
        <v>179515919</v>
      </c>
      <c r="K35" s="60">
        <v>162495410</v>
      </c>
      <c r="L35" s="60">
        <v>219950105</v>
      </c>
      <c r="M35" s="60">
        <v>219950105</v>
      </c>
      <c r="N35" s="60">
        <v>207399780</v>
      </c>
      <c r="O35" s="60">
        <v>193426364</v>
      </c>
      <c r="P35" s="60">
        <v>233423501</v>
      </c>
      <c r="Q35" s="60">
        <v>233423501</v>
      </c>
      <c r="R35" s="60">
        <v>0</v>
      </c>
      <c r="S35" s="60">
        <v>0</v>
      </c>
      <c r="T35" s="60">
        <v>0</v>
      </c>
      <c r="U35" s="60">
        <v>0</v>
      </c>
      <c r="V35" s="60">
        <v>233423501</v>
      </c>
      <c r="W35" s="60">
        <v>125574173</v>
      </c>
      <c r="X35" s="60">
        <v>107849328</v>
      </c>
      <c r="Y35" s="61">
        <v>85.88</v>
      </c>
      <c r="Z35" s="62">
        <v>167432230</v>
      </c>
    </row>
    <row r="36" spans="1:26" ht="12.75">
      <c r="A36" s="58" t="s">
        <v>57</v>
      </c>
      <c r="B36" s="19">
        <v>498649542</v>
      </c>
      <c r="C36" s="19">
        <v>0</v>
      </c>
      <c r="D36" s="59">
        <v>516857988</v>
      </c>
      <c r="E36" s="60">
        <v>497032232</v>
      </c>
      <c r="F36" s="60">
        <v>515255970</v>
      </c>
      <c r="G36" s="60">
        <v>496904129</v>
      </c>
      <c r="H36" s="60">
        <v>498282835</v>
      </c>
      <c r="I36" s="60">
        <v>498282835</v>
      </c>
      <c r="J36" s="60">
        <v>501757502</v>
      </c>
      <c r="K36" s="60">
        <v>506875604</v>
      </c>
      <c r="L36" s="60">
        <v>509590718</v>
      </c>
      <c r="M36" s="60">
        <v>509590718</v>
      </c>
      <c r="N36" s="60">
        <v>505992051</v>
      </c>
      <c r="O36" s="60">
        <v>507458596</v>
      </c>
      <c r="P36" s="60">
        <v>488089390</v>
      </c>
      <c r="Q36" s="60">
        <v>488089390</v>
      </c>
      <c r="R36" s="60">
        <v>0</v>
      </c>
      <c r="S36" s="60">
        <v>0</v>
      </c>
      <c r="T36" s="60">
        <v>0</v>
      </c>
      <c r="U36" s="60">
        <v>0</v>
      </c>
      <c r="V36" s="60">
        <v>488089390</v>
      </c>
      <c r="W36" s="60">
        <v>372774174</v>
      </c>
      <c r="X36" s="60">
        <v>115315216</v>
      </c>
      <c r="Y36" s="61">
        <v>30.93</v>
      </c>
      <c r="Z36" s="62">
        <v>497032232</v>
      </c>
    </row>
    <row r="37" spans="1:26" ht="12.75">
      <c r="A37" s="58" t="s">
        <v>58</v>
      </c>
      <c r="B37" s="19">
        <v>33478630</v>
      </c>
      <c r="C37" s="19">
        <v>0</v>
      </c>
      <c r="D37" s="59">
        <v>10124333</v>
      </c>
      <c r="E37" s="60">
        <v>12624333</v>
      </c>
      <c r="F37" s="60">
        <v>62664368</v>
      </c>
      <c r="G37" s="60">
        <v>62654890</v>
      </c>
      <c r="H37" s="60">
        <v>56308325</v>
      </c>
      <c r="I37" s="60">
        <v>56308325</v>
      </c>
      <c r="J37" s="60">
        <v>54580939</v>
      </c>
      <c r="K37" s="60">
        <v>47210095</v>
      </c>
      <c r="L37" s="60">
        <v>65525298</v>
      </c>
      <c r="M37" s="60">
        <v>65525298</v>
      </c>
      <c r="N37" s="60">
        <v>61007438</v>
      </c>
      <c r="O37" s="60">
        <v>54278837</v>
      </c>
      <c r="P37" s="60">
        <v>62405144</v>
      </c>
      <c r="Q37" s="60">
        <v>62405144</v>
      </c>
      <c r="R37" s="60">
        <v>0</v>
      </c>
      <c r="S37" s="60">
        <v>0</v>
      </c>
      <c r="T37" s="60">
        <v>0</v>
      </c>
      <c r="U37" s="60">
        <v>0</v>
      </c>
      <c r="V37" s="60">
        <v>62405144</v>
      </c>
      <c r="W37" s="60">
        <v>9468250</v>
      </c>
      <c r="X37" s="60">
        <v>52936894</v>
      </c>
      <c r="Y37" s="61">
        <v>559.1</v>
      </c>
      <c r="Z37" s="62">
        <v>12624333</v>
      </c>
    </row>
    <row r="38" spans="1:26" ht="12.75">
      <c r="A38" s="58" t="s">
        <v>59</v>
      </c>
      <c r="B38" s="19">
        <v>4155193</v>
      </c>
      <c r="C38" s="19">
        <v>0</v>
      </c>
      <c r="D38" s="59">
        <v>2500000</v>
      </c>
      <c r="E38" s="60">
        <v>2500000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1875000</v>
      </c>
      <c r="X38" s="60">
        <v>-1875000</v>
      </c>
      <c r="Y38" s="61">
        <v>-100</v>
      </c>
      <c r="Z38" s="62">
        <v>2500000</v>
      </c>
    </row>
    <row r="39" spans="1:26" ht="12.75">
      <c r="A39" s="58" t="s">
        <v>60</v>
      </c>
      <c r="B39" s="19">
        <v>580568529</v>
      </c>
      <c r="C39" s="19">
        <v>0</v>
      </c>
      <c r="D39" s="59">
        <v>594248812</v>
      </c>
      <c r="E39" s="60">
        <v>649340129</v>
      </c>
      <c r="F39" s="60">
        <v>674145000</v>
      </c>
      <c r="G39" s="60">
        <v>643493519</v>
      </c>
      <c r="H39" s="60">
        <v>634588880</v>
      </c>
      <c r="I39" s="60">
        <v>634588880</v>
      </c>
      <c r="J39" s="60">
        <v>626692482</v>
      </c>
      <c r="K39" s="60">
        <v>622160919</v>
      </c>
      <c r="L39" s="60">
        <v>664015525</v>
      </c>
      <c r="M39" s="60">
        <v>664015525</v>
      </c>
      <c r="N39" s="60">
        <v>652384393</v>
      </c>
      <c r="O39" s="60">
        <v>646606123</v>
      </c>
      <c r="P39" s="60">
        <v>659107747</v>
      </c>
      <c r="Q39" s="60">
        <v>659107747</v>
      </c>
      <c r="R39" s="60">
        <v>0</v>
      </c>
      <c r="S39" s="60">
        <v>0</v>
      </c>
      <c r="T39" s="60">
        <v>0</v>
      </c>
      <c r="U39" s="60">
        <v>0</v>
      </c>
      <c r="V39" s="60">
        <v>659107747</v>
      </c>
      <c r="W39" s="60">
        <v>487005097</v>
      </c>
      <c r="X39" s="60">
        <v>172102650</v>
      </c>
      <c r="Y39" s="61">
        <v>35.34</v>
      </c>
      <c r="Z39" s="62">
        <v>649340129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136372657</v>
      </c>
      <c r="C42" s="19">
        <v>0</v>
      </c>
      <c r="D42" s="59">
        <v>49418931</v>
      </c>
      <c r="E42" s="60">
        <v>88207993</v>
      </c>
      <c r="F42" s="60">
        <v>102492220</v>
      </c>
      <c r="G42" s="60">
        <v>-6972548</v>
      </c>
      <c r="H42" s="60">
        <v>-8985117</v>
      </c>
      <c r="I42" s="60">
        <v>86534555</v>
      </c>
      <c r="J42" s="60">
        <v>-8809093</v>
      </c>
      <c r="K42" s="60">
        <v>-6548520</v>
      </c>
      <c r="L42" s="60">
        <v>59731926</v>
      </c>
      <c r="M42" s="60">
        <v>44374313</v>
      </c>
      <c r="N42" s="60">
        <v>-8328022</v>
      </c>
      <c r="O42" s="60">
        <v>-10537766</v>
      </c>
      <c r="P42" s="60">
        <v>45543584</v>
      </c>
      <c r="Q42" s="60">
        <v>26677796</v>
      </c>
      <c r="R42" s="60">
        <v>0</v>
      </c>
      <c r="S42" s="60">
        <v>0</v>
      </c>
      <c r="T42" s="60">
        <v>0</v>
      </c>
      <c r="U42" s="60">
        <v>0</v>
      </c>
      <c r="V42" s="60">
        <v>157586664</v>
      </c>
      <c r="W42" s="60">
        <v>131584310</v>
      </c>
      <c r="X42" s="60">
        <v>26002354</v>
      </c>
      <c r="Y42" s="61">
        <v>19.76</v>
      </c>
      <c r="Z42" s="62">
        <v>88207993</v>
      </c>
    </row>
    <row r="43" spans="1:26" ht="12.75">
      <c r="A43" s="58" t="s">
        <v>63</v>
      </c>
      <c r="B43" s="19">
        <v>-108910510</v>
      </c>
      <c r="C43" s="19">
        <v>0</v>
      </c>
      <c r="D43" s="59">
        <v>-57350040</v>
      </c>
      <c r="E43" s="60">
        <v>-82268943</v>
      </c>
      <c r="F43" s="60">
        <v>-1162800</v>
      </c>
      <c r="G43" s="60">
        <v>-4968689</v>
      </c>
      <c r="H43" s="60">
        <v>-5586799</v>
      </c>
      <c r="I43" s="60">
        <v>-11718288</v>
      </c>
      <c r="J43" s="60">
        <v>-7124126</v>
      </c>
      <c r="K43" s="60">
        <v>-7894320</v>
      </c>
      <c r="L43" s="60">
        <v>-5294753</v>
      </c>
      <c r="M43" s="60">
        <v>-20313199</v>
      </c>
      <c r="N43" s="60">
        <v>0</v>
      </c>
      <c r="O43" s="60">
        <v>-5335609</v>
      </c>
      <c r="P43" s="60">
        <v>-6527455</v>
      </c>
      <c r="Q43" s="60">
        <v>-11863064</v>
      </c>
      <c r="R43" s="60">
        <v>0</v>
      </c>
      <c r="S43" s="60">
        <v>0</v>
      </c>
      <c r="T43" s="60">
        <v>0</v>
      </c>
      <c r="U43" s="60">
        <v>0</v>
      </c>
      <c r="V43" s="60">
        <v>-43894551</v>
      </c>
      <c r="W43" s="60">
        <v>-52126469</v>
      </c>
      <c r="X43" s="60">
        <v>8231918</v>
      </c>
      <c r="Y43" s="61">
        <v>-15.79</v>
      </c>
      <c r="Z43" s="62">
        <v>-82268943</v>
      </c>
    </row>
    <row r="44" spans="1:26" ht="12.75">
      <c r="A44" s="58" t="s">
        <v>64</v>
      </c>
      <c r="B44" s="19">
        <v>-10000000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111745164</v>
      </c>
      <c r="C45" s="22">
        <v>0</v>
      </c>
      <c r="D45" s="99">
        <v>75463377</v>
      </c>
      <c r="E45" s="100">
        <v>117684214</v>
      </c>
      <c r="F45" s="100">
        <v>213074584</v>
      </c>
      <c r="G45" s="100">
        <v>201133347</v>
      </c>
      <c r="H45" s="100">
        <v>186561431</v>
      </c>
      <c r="I45" s="100">
        <v>186561431</v>
      </c>
      <c r="J45" s="100">
        <v>170628212</v>
      </c>
      <c r="K45" s="100">
        <v>156185372</v>
      </c>
      <c r="L45" s="100">
        <v>210622545</v>
      </c>
      <c r="M45" s="100">
        <v>210622545</v>
      </c>
      <c r="N45" s="100">
        <v>202294523</v>
      </c>
      <c r="O45" s="100">
        <v>186421148</v>
      </c>
      <c r="P45" s="100">
        <v>225437277</v>
      </c>
      <c r="Q45" s="100">
        <v>225437277</v>
      </c>
      <c r="R45" s="100">
        <v>0</v>
      </c>
      <c r="S45" s="100">
        <v>0</v>
      </c>
      <c r="T45" s="100">
        <v>0</v>
      </c>
      <c r="U45" s="100">
        <v>0</v>
      </c>
      <c r="V45" s="100">
        <v>225437277</v>
      </c>
      <c r="W45" s="100">
        <v>191203005</v>
      </c>
      <c r="X45" s="100">
        <v>34234272</v>
      </c>
      <c r="Y45" s="101">
        <v>17.9</v>
      </c>
      <c r="Z45" s="102">
        <v>117684214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456112</v>
      </c>
      <c r="C49" s="52">
        <v>0</v>
      </c>
      <c r="D49" s="129">
        <v>194405</v>
      </c>
      <c r="E49" s="54">
        <v>139194</v>
      </c>
      <c r="F49" s="54">
        <v>0</v>
      </c>
      <c r="G49" s="54">
        <v>0</v>
      </c>
      <c r="H49" s="54">
        <v>0</v>
      </c>
      <c r="I49" s="54">
        <v>139144</v>
      </c>
      <c r="J49" s="54">
        <v>0</v>
      </c>
      <c r="K49" s="54">
        <v>0</v>
      </c>
      <c r="L49" s="54">
        <v>0</v>
      </c>
      <c r="M49" s="54">
        <v>129813</v>
      </c>
      <c r="N49" s="54">
        <v>0</v>
      </c>
      <c r="O49" s="54">
        <v>0</v>
      </c>
      <c r="P49" s="54">
        <v>0</v>
      </c>
      <c r="Q49" s="54">
        <v>7211047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8269715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17119117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17119117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85.1484075773498</v>
      </c>
      <c r="E58" s="7">
        <f t="shared" si="6"/>
        <v>84.84988891901408</v>
      </c>
      <c r="F58" s="7">
        <f t="shared" si="6"/>
        <v>3.775345978957122</v>
      </c>
      <c r="G58" s="7">
        <f t="shared" si="6"/>
        <v>59.69351242590679</v>
      </c>
      <c r="H58" s="7">
        <f t="shared" si="6"/>
        <v>278.38558881350167</v>
      </c>
      <c r="I58" s="7">
        <f t="shared" si="6"/>
        <v>26.691078708272315</v>
      </c>
      <c r="J58" s="7">
        <f t="shared" si="6"/>
        <v>301.41963137591085</v>
      </c>
      <c r="K58" s="7">
        <f t="shared" si="6"/>
        <v>56.508467794845544</v>
      </c>
      <c r="L58" s="7">
        <f t="shared" si="6"/>
        <v>46.949914106404464</v>
      </c>
      <c r="M58" s="7">
        <f t="shared" si="6"/>
        <v>135.26031245093532</v>
      </c>
      <c r="N58" s="7">
        <f t="shared" si="6"/>
        <v>67.36733427919526</v>
      </c>
      <c r="O58" s="7">
        <f t="shared" si="6"/>
        <v>52.2642785827241</v>
      </c>
      <c r="P58" s="7">
        <f t="shared" si="6"/>
        <v>385.47998431697334</v>
      </c>
      <c r="Q58" s="7">
        <f t="shared" si="6"/>
        <v>167.01720051318853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63.15771450675838</v>
      </c>
      <c r="W58" s="7">
        <f t="shared" si="6"/>
        <v>54.060224084230356</v>
      </c>
      <c r="X58" s="7">
        <f t="shared" si="6"/>
        <v>0</v>
      </c>
      <c r="Y58" s="7">
        <f t="shared" si="6"/>
        <v>0</v>
      </c>
      <c r="Z58" s="8">
        <f t="shared" si="6"/>
        <v>84.84988891901408</v>
      </c>
    </row>
    <row r="59" spans="1:26" ht="12.7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85.99999910061307</v>
      </c>
      <c r="E59" s="10">
        <f t="shared" si="7"/>
        <v>85.99999717552537</v>
      </c>
      <c r="F59" s="10">
        <f t="shared" si="7"/>
        <v>2.4626625990685116</v>
      </c>
      <c r="G59" s="10">
        <f t="shared" si="7"/>
        <v>48.63523182147698</v>
      </c>
      <c r="H59" s="10">
        <f t="shared" si="7"/>
        <v>317.1548688484556</v>
      </c>
      <c r="I59" s="10">
        <f t="shared" si="7"/>
        <v>23.788394760397825</v>
      </c>
      <c r="J59" s="10">
        <f t="shared" si="7"/>
        <v>339.14557462166454</v>
      </c>
      <c r="K59" s="10">
        <f t="shared" si="7"/>
        <v>44.833786056137626</v>
      </c>
      <c r="L59" s="10">
        <f t="shared" si="7"/>
        <v>35.09248480144871</v>
      </c>
      <c r="M59" s="10">
        <f t="shared" si="7"/>
        <v>139.59029115659405</v>
      </c>
      <c r="N59" s="10">
        <f t="shared" si="7"/>
        <v>50.265473927774565</v>
      </c>
      <c r="O59" s="10">
        <f t="shared" si="7"/>
        <v>46.070511763736135</v>
      </c>
      <c r="P59" s="10">
        <f t="shared" si="7"/>
        <v>442.747283011673</v>
      </c>
      <c r="Q59" s="10">
        <f t="shared" si="7"/>
        <v>178.08309466828828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59.35431409658602</v>
      </c>
      <c r="W59" s="10">
        <f t="shared" si="7"/>
        <v>51.24072976753665</v>
      </c>
      <c r="X59" s="10">
        <f t="shared" si="7"/>
        <v>0</v>
      </c>
      <c r="Y59" s="10">
        <f t="shared" si="7"/>
        <v>0</v>
      </c>
      <c r="Z59" s="11">
        <f t="shared" si="7"/>
        <v>85.99999717552537</v>
      </c>
    </row>
    <row r="60" spans="1:26" ht="12.7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86</v>
      </c>
      <c r="E60" s="13">
        <f t="shared" si="7"/>
        <v>86</v>
      </c>
      <c r="F60" s="13">
        <f t="shared" si="7"/>
        <v>95.83952249219824</v>
      </c>
      <c r="G60" s="13">
        <f t="shared" si="7"/>
        <v>113.98045815674358</v>
      </c>
      <c r="H60" s="13">
        <f t="shared" si="7"/>
        <v>102.02504735558252</v>
      </c>
      <c r="I60" s="13">
        <f t="shared" si="7"/>
        <v>103.94834266817479</v>
      </c>
      <c r="J60" s="13">
        <f t="shared" si="7"/>
        <v>123.13645565088065</v>
      </c>
      <c r="K60" s="13">
        <f t="shared" si="7"/>
        <v>115.31411800537144</v>
      </c>
      <c r="L60" s="13">
        <f t="shared" si="7"/>
        <v>107.03962123099926</v>
      </c>
      <c r="M60" s="13">
        <f t="shared" si="7"/>
        <v>115.177465048253</v>
      </c>
      <c r="N60" s="13">
        <f t="shared" si="7"/>
        <v>156.59424233544047</v>
      </c>
      <c r="O60" s="13">
        <f t="shared" si="7"/>
        <v>81.47603931299298</v>
      </c>
      <c r="P60" s="13">
        <f t="shared" si="7"/>
        <v>102.45458462479324</v>
      </c>
      <c r="Q60" s="13">
        <f t="shared" si="7"/>
        <v>113.42266636384284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110.81189938359049</v>
      </c>
      <c r="W60" s="13">
        <f t="shared" si="7"/>
        <v>105.59033450441203</v>
      </c>
      <c r="X60" s="13">
        <f t="shared" si="7"/>
        <v>0</v>
      </c>
      <c r="Y60" s="13">
        <f t="shared" si="7"/>
        <v>0</v>
      </c>
      <c r="Z60" s="14">
        <f t="shared" si="7"/>
        <v>86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86</v>
      </c>
      <c r="E64" s="13">
        <f t="shared" si="7"/>
        <v>86</v>
      </c>
      <c r="F64" s="13">
        <f t="shared" si="7"/>
        <v>95.83952249219824</v>
      </c>
      <c r="G64" s="13">
        <f t="shared" si="7"/>
        <v>113.98045815674358</v>
      </c>
      <c r="H64" s="13">
        <f t="shared" si="7"/>
        <v>102.02504735558252</v>
      </c>
      <c r="I64" s="13">
        <f t="shared" si="7"/>
        <v>103.94834266817479</v>
      </c>
      <c r="J64" s="13">
        <f t="shared" si="7"/>
        <v>123.13645565088065</v>
      </c>
      <c r="K64" s="13">
        <f t="shared" si="7"/>
        <v>115.31411800537144</v>
      </c>
      <c r="L64" s="13">
        <f t="shared" si="7"/>
        <v>107.03962123099926</v>
      </c>
      <c r="M64" s="13">
        <f t="shared" si="7"/>
        <v>115.177465048253</v>
      </c>
      <c r="N64" s="13">
        <f t="shared" si="7"/>
        <v>156.59424233544047</v>
      </c>
      <c r="O64" s="13">
        <f t="shared" si="7"/>
        <v>81.47603931299298</v>
      </c>
      <c r="P64" s="13">
        <f t="shared" si="7"/>
        <v>102.45458462479324</v>
      </c>
      <c r="Q64" s="13">
        <f t="shared" si="7"/>
        <v>113.42266636384284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110.81189938359049</v>
      </c>
      <c r="W64" s="13">
        <f t="shared" si="7"/>
        <v>105.59033450441203</v>
      </c>
      <c r="X64" s="13">
        <f t="shared" si="7"/>
        <v>0</v>
      </c>
      <c r="Y64" s="13">
        <f t="shared" si="7"/>
        <v>0</v>
      </c>
      <c r="Z64" s="14">
        <f t="shared" si="7"/>
        <v>86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-70.31625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-70.31625</v>
      </c>
    </row>
    <row r="67" spans="1:26" ht="12.75" hidden="1">
      <c r="A67" s="41" t="s">
        <v>286</v>
      </c>
      <c r="B67" s="24">
        <v>8343625</v>
      </c>
      <c r="C67" s="24"/>
      <c r="D67" s="25">
        <v>12118485</v>
      </c>
      <c r="E67" s="26">
        <v>10873148</v>
      </c>
      <c r="F67" s="26">
        <v>5762995</v>
      </c>
      <c r="G67" s="26">
        <v>459725</v>
      </c>
      <c r="H67" s="26">
        <v>464417</v>
      </c>
      <c r="I67" s="26">
        <v>6687137</v>
      </c>
      <c r="J67" s="26">
        <v>466600</v>
      </c>
      <c r="K67" s="26">
        <v>464879</v>
      </c>
      <c r="L67" s="26">
        <v>463364</v>
      </c>
      <c r="M67" s="26">
        <v>1394843</v>
      </c>
      <c r="N67" s="26">
        <v>465889</v>
      </c>
      <c r="O67" s="26">
        <v>459727</v>
      </c>
      <c r="P67" s="26">
        <v>453994</v>
      </c>
      <c r="Q67" s="26">
        <v>1379610</v>
      </c>
      <c r="R67" s="26"/>
      <c r="S67" s="26"/>
      <c r="T67" s="26"/>
      <c r="U67" s="26"/>
      <c r="V67" s="26">
        <v>9461590</v>
      </c>
      <c r="W67" s="26">
        <v>10363960</v>
      </c>
      <c r="X67" s="26"/>
      <c r="Y67" s="25"/>
      <c r="Z67" s="27">
        <v>10873148</v>
      </c>
    </row>
    <row r="68" spans="1:26" ht="12.75" hidden="1">
      <c r="A68" s="37" t="s">
        <v>31</v>
      </c>
      <c r="B68" s="19">
        <v>7296892</v>
      </c>
      <c r="C68" s="19"/>
      <c r="D68" s="20">
        <v>11118685</v>
      </c>
      <c r="E68" s="21">
        <v>9913348</v>
      </c>
      <c r="F68" s="21">
        <v>5682305</v>
      </c>
      <c r="G68" s="21">
        <v>380724</v>
      </c>
      <c r="H68" s="21">
        <v>380819</v>
      </c>
      <c r="I68" s="21">
        <v>6443848</v>
      </c>
      <c r="J68" s="21">
        <v>385967</v>
      </c>
      <c r="K68" s="21">
        <v>386550</v>
      </c>
      <c r="L68" s="21">
        <v>386550</v>
      </c>
      <c r="M68" s="21">
        <v>1159067</v>
      </c>
      <c r="N68" s="21">
        <v>387232</v>
      </c>
      <c r="O68" s="21">
        <v>382149</v>
      </c>
      <c r="P68" s="21">
        <v>377624</v>
      </c>
      <c r="Q68" s="21">
        <v>1147005</v>
      </c>
      <c r="R68" s="21"/>
      <c r="S68" s="21"/>
      <c r="T68" s="21"/>
      <c r="U68" s="21"/>
      <c r="V68" s="21">
        <v>8749920</v>
      </c>
      <c r="W68" s="21">
        <v>9651457</v>
      </c>
      <c r="X68" s="21"/>
      <c r="Y68" s="20"/>
      <c r="Z68" s="23">
        <v>9913348</v>
      </c>
    </row>
    <row r="69" spans="1:26" ht="12.75" hidden="1">
      <c r="A69" s="38" t="s">
        <v>32</v>
      </c>
      <c r="B69" s="19">
        <v>829509</v>
      </c>
      <c r="C69" s="19"/>
      <c r="D69" s="20">
        <v>879800</v>
      </c>
      <c r="E69" s="21">
        <v>879800</v>
      </c>
      <c r="F69" s="21">
        <v>73381</v>
      </c>
      <c r="G69" s="21">
        <v>73381</v>
      </c>
      <c r="H69" s="21">
        <v>73381</v>
      </c>
      <c r="I69" s="21">
        <v>220143</v>
      </c>
      <c r="J69" s="21">
        <v>72617</v>
      </c>
      <c r="K69" s="21">
        <v>72234</v>
      </c>
      <c r="L69" s="21">
        <v>72234</v>
      </c>
      <c r="M69" s="21">
        <v>217085</v>
      </c>
      <c r="N69" s="21">
        <v>71661</v>
      </c>
      <c r="O69" s="21">
        <v>72139</v>
      </c>
      <c r="P69" s="21">
        <v>71947</v>
      </c>
      <c r="Q69" s="21">
        <v>215747</v>
      </c>
      <c r="R69" s="21"/>
      <c r="S69" s="21"/>
      <c r="T69" s="21"/>
      <c r="U69" s="21"/>
      <c r="V69" s="21">
        <v>652975</v>
      </c>
      <c r="W69" s="21">
        <v>622503</v>
      </c>
      <c r="X69" s="21"/>
      <c r="Y69" s="20"/>
      <c r="Z69" s="23">
        <v>879800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829509</v>
      </c>
      <c r="C73" s="19"/>
      <c r="D73" s="20">
        <v>879800</v>
      </c>
      <c r="E73" s="21">
        <v>879800</v>
      </c>
      <c r="F73" s="21">
        <v>73381</v>
      </c>
      <c r="G73" s="21">
        <v>73381</v>
      </c>
      <c r="H73" s="21">
        <v>73381</v>
      </c>
      <c r="I73" s="21">
        <v>220143</v>
      </c>
      <c r="J73" s="21">
        <v>72617</v>
      </c>
      <c r="K73" s="21">
        <v>72234</v>
      </c>
      <c r="L73" s="21">
        <v>72234</v>
      </c>
      <c r="M73" s="21">
        <v>217085</v>
      </c>
      <c r="N73" s="21">
        <v>71661</v>
      </c>
      <c r="O73" s="21">
        <v>72139</v>
      </c>
      <c r="P73" s="21">
        <v>71947</v>
      </c>
      <c r="Q73" s="21">
        <v>215747</v>
      </c>
      <c r="R73" s="21"/>
      <c r="S73" s="21"/>
      <c r="T73" s="21"/>
      <c r="U73" s="21"/>
      <c r="V73" s="21">
        <v>652975</v>
      </c>
      <c r="W73" s="21">
        <v>622503</v>
      </c>
      <c r="X73" s="21"/>
      <c r="Y73" s="20"/>
      <c r="Z73" s="23">
        <v>879800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217224</v>
      </c>
      <c r="C75" s="28"/>
      <c r="D75" s="29">
        <v>120000</v>
      </c>
      <c r="E75" s="30">
        <v>80000</v>
      </c>
      <c r="F75" s="30">
        <v>7309</v>
      </c>
      <c r="G75" s="30">
        <v>5620</v>
      </c>
      <c r="H75" s="30">
        <v>10217</v>
      </c>
      <c r="I75" s="30">
        <v>23146</v>
      </c>
      <c r="J75" s="30">
        <v>8016</v>
      </c>
      <c r="K75" s="30">
        <v>6095</v>
      </c>
      <c r="L75" s="30">
        <v>4580</v>
      </c>
      <c r="M75" s="30">
        <v>18691</v>
      </c>
      <c r="N75" s="30">
        <v>6996</v>
      </c>
      <c r="O75" s="30">
        <v>5439</v>
      </c>
      <c r="P75" s="30">
        <v>4423</v>
      </c>
      <c r="Q75" s="30">
        <v>16858</v>
      </c>
      <c r="R75" s="30"/>
      <c r="S75" s="30"/>
      <c r="T75" s="30"/>
      <c r="U75" s="30"/>
      <c r="V75" s="30">
        <v>58695</v>
      </c>
      <c r="W75" s="30">
        <v>90000</v>
      </c>
      <c r="X75" s="30"/>
      <c r="Y75" s="29"/>
      <c r="Z75" s="31">
        <v>80000</v>
      </c>
    </row>
    <row r="76" spans="1:26" ht="12.75" hidden="1">
      <c r="A76" s="42" t="s">
        <v>287</v>
      </c>
      <c r="B76" s="32">
        <v>8343625</v>
      </c>
      <c r="C76" s="32"/>
      <c r="D76" s="33">
        <v>10318697</v>
      </c>
      <c r="E76" s="34">
        <v>9225854</v>
      </c>
      <c r="F76" s="34">
        <v>217573</v>
      </c>
      <c r="G76" s="34">
        <v>274426</v>
      </c>
      <c r="H76" s="34">
        <v>1292870</v>
      </c>
      <c r="I76" s="34">
        <v>1784869</v>
      </c>
      <c r="J76" s="34">
        <v>1406424</v>
      </c>
      <c r="K76" s="34">
        <v>262696</v>
      </c>
      <c r="L76" s="34">
        <v>217549</v>
      </c>
      <c r="M76" s="34">
        <v>1886669</v>
      </c>
      <c r="N76" s="34">
        <v>313857</v>
      </c>
      <c r="O76" s="34">
        <v>240273</v>
      </c>
      <c r="P76" s="34">
        <v>1750056</v>
      </c>
      <c r="Q76" s="34">
        <v>2304186</v>
      </c>
      <c r="R76" s="34"/>
      <c r="S76" s="34"/>
      <c r="T76" s="34"/>
      <c r="U76" s="34"/>
      <c r="V76" s="34">
        <v>5975724</v>
      </c>
      <c r="W76" s="34">
        <v>5602780</v>
      </c>
      <c r="X76" s="34"/>
      <c r="Y76" s="33"/>
      <c r="Z76" s="35">
        <v>9225854</v>
      </c>
    </row>
    <row r="77" spans="1:26" ht="12.75" hidden="1">
      <c r="A77" s="37" t="s">
        <v>31</v>
      </c>
      <c r="B77" s="19">
        <v>7296892</v>
      </c>
      <c r="C77" s="19"/>
      <c r="D77" s="20">
        <v>9562069</v>
      </c>
      <c r="E77" s="21">
        <v>8525479</v>
      </c>
      <c r="F77" s="21">
        <v>139936</v>
      </c>
      <c r="G77" s="21">
        <v>185166</v>
      </c>
      <c r="H77" s="21">
        <v>1207786</v>
      </c>
      <c r="I77" s="21">
        <v>1532888</v>
      </c>
      <c r="J77" s="21">
        <v>1308990</v>
      </c>
      <c r="K77" s="21">
        <v>173305</v>
      </c>
      <c r="L77" s="21">
        <v>135650</v>
      </c>
      <c r="M77" s="21">
        <v>1617945</v>
      </c>
      <c r="N77" s="21">
        <v>194644</v>
      </c>
      <c r="O77" s="21">
        <v>176058</v>
      </c>
      <c r="P77" s="21">
        <v>1671920</v>
      </c>
      <c r="Q77" s="21">
        <v>2042622</v>
      </c>
      <c r="R77" s="21"/>
      <c r="S77" s="21"/>
      <c r="T77" s="21"/>
      <c r="U77" s="21"/>
      <c r="V77" s="21">
        <v>5193455</v>
      </c>
      <c r="W77" s="21">
        <v>4945477</v>
      </c>
      <c r="X77" s="21"/>
      <c r="Y77" s="20"/>
      <c r="Z77" s="23">
        <v>8525479</v>
      </c>
    </row>
    <row r="78" spans="1:26" ht="12.75" hidden="1">
      <c r="A78" s="38" t="s">
        <v>32</v>
      </c>
      <c r="B78" s="19">
        <v>829509</v>
      </c>
      <c r="C78" s="19"/>
      <c r="D78" s="20">
        <v>756628</v>
      </c>
      <c r="E78" s="21">
        <v>756628</v>
      </c>
      <c r="F78" s="21">
        <v>70328</v>
      </c>
      <c r="G78" s="21">
        <v>83640</v>
      </c>
      <c r="H78" s="21">
        <v>74867</v>
      </c>
      <c r="I78" s="21">
        <v>228835</v>
      </c>
      <c r="J78" s="21">
        <v>89418</v>
      </c>
      <c r="K78" s="21">
        <v>83296</v>
      </c>
      <c r="L78" s="21">
        <v>77319</v>
      </c>
      <c r="M78" s="21">
        <v>250033</v>
      </c>
      <c r="N78" s="21">
        <v>112217</v>
      </c>
      <c r="O78" s="21">
        <v>58776</v>
      </c>
      <c r="P78" s="21">
        <v>73713</v>
      </c>
      <c r="Q78" s="21">
        <v>244706</v>
      </c>
      <c r="R78" s="21"/>
      <c r="S78" s="21"/>
      <c r="T78" s="21"/>
      <c r="U78" s="21"/>
      <c r="V78" s="21">
        <v>723574</v>
      </c>
      <c r="W78" s="21">
        <v>657303</v>
      </c>
      <c r="X78" s="21"/>
      <c r="Y78" s="20"/>
      <c r="Z78" s="23">
        <v>756628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829509</v>
      </c>
      <c r="C82" s="19"/>
      <c r="D82" s="20">
        <v>756628</v>
      </c>
      <c r="E82" s="21">
        <v>756628</v>
      </c>
      <c r="F82" s="21">
        <v>70328</v>
      </c>
      <c r="G82" s="21">
        <v>83640</v>
      </c>
      <c r="H82" s="21">
        <v>74867</v>
      </c>
      <c r="I82" s="21">
        <v>228835</v>
      </c>
      <c r="J82" s="21">
        <v>89418</v>
      </c>
      <c r="K82" s="21">
        <v>83296</v>
      </c>
      <c r="L82" s="21">
        <v>77319</v>
      </c>
      <c r="M82" s="21">
        <v>250033</v>
      </c>
      <c r="N82" s="21">
        <v>112217</v>
      </c>
      <c r="O82" s="21">
        <v>58776</v>
      </c>
      <c r="P82" s="21">
        <v>73713</v>
      </c>
      <c r="Q82" s="21">
        <v>244706</v>
      </c>
      <c r="R82" s="21"/>
      <c r="S82" s="21"/>
      <c r="T82" s="21"/>
      <c r="U82" s="21"/>
      <c r="V82" s="21">
        <v>723574</v>
      </c>
      <c r="W82" s="21">
        <v>657303</v>
      </c>
      <c r="X82" s="21"/>
      <c r="Y82" s="20"/>
      <c r="Z82" s="23">
        <v>756628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217224</v>
      </c>
      <c r="C84" s="28"/>
      <c r="D84" s="29"/>
      <c r="E84" s="30">
        <v>-56253</v>
      </c>
      <c r="F84" s="30">
        <v>7309</v>
      </c>
      <c r="G84" s="30">
        <v>5620</v>
      </c>
      <c r="H84" s="30">
        <v>10217</v>
      </c>
      <c r="I84" s="30">
        <v>23146</v>
      </c>
      <c r="J84" s="30">
        <v>8016</v>
      </c>
      <c r="K84" s="30">
        <v>6095</v>
      </c>
      <c r="L84" s="30">
        <v>4580</v>
      </c>
      <c r="M84" s="30">
        <v>18691</v>
      </c>
      <c r="N84" s="30">
        <v>6996</v>
      </c>
      <c r="O84" s="30">
        <v>5439</v>
      </c>
      <c r="P84" s="30">
        <v>4423</v>
      </c>
      <c r="Q84" s="30">
        <v>16858</v>
      </c>
      <c r="R84" s="30"/>
      <c r="S84" s="30"/>
      <c r="T84" s="30"/>
      <c r="U84" s="30"/>
      <c r="V84" s="30">
        <v>58695</v>
      </c>
      <c r="W84" s="30"/>
      <c r="X84" s="30"/>
      <c r="Y84" s="29"/>
      <c r="Z84" s="31">
        <v>-56253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7709052</v>
      </c>
      <c r="D5" s="357">
        <f t="shared" si="0"/>
        <v>0</v>
      </c>
      <c r="E5" s="356">
        <f t="shared" si="0"/>
        <v>10000000</v>
      </c>
      <c r="F5" s="358">
        <f t="shared" si="0"/>
        <v>8650000</v>
      </c>
      <c r="G5" s="358">
        <f t="shared" si="0"/>
        <v>515555</v>
      </c>
      <c r="H5" s="356">
        <f t="shared" si="0"/>
        <v>635963</v>
      </c>
      <c r="I5" s="356">
        <f t="shared" si="0"/>
        <v>479856</v>
      </c>
      <c r="J5" s="358">
        <f t="shared" si="0"/>
        <v>1631374</v>
      </c>
      <c r="K5" s="358">
        <f t="shared" si="0"/>
        <v>581988</v>
      </c>
      <c r="L5" s="356">
        <f t="shared" si="0"/>
        <v>695622</v>
      </c>
      <c r="M5" s="356">
        <f t="shared" si="0"/>
        <v>424201</v>
      </c>
      <c r="N5" s="358">
        <f t="shared" si="0"/>
        <v>1701811</v>
      </c>
      <c r="O5" s="358">
        <f t="shared" si="0"/>
        <v>127705</v>
      </c>
      <c r="P5" s="356">
        <f t="shared" si="0"/>
        <v>1507318</v>
      </c>
      <c r="Q5" s="356">
        <f t="shared" si="0"/>
        <v>320461</v>
      </c>
      <c r="R5" s="358">
        <f t="shared" si="0"/>
        <v>1955484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5288669</v>
      </c>
      <c r="X5" s="356">
        <f t="shared" si="0"/>
        <v>6487500</v>
      </c>
      <c r="Y5" s="358">
        <f t="shared" si="0"/>
        <v>-1198831</v>
      </c>
      <c r="Z5" s="359">
        <f>+IF(X5&lt;&gt;0,+(Y5/X5)*100,0)</f>
        <v>-18.47909055876686</v>
      </c>
      <c r="AA5" s="360">
        <f>+AA6+AA8+AA11+AA13+AA15</f>
        <v>8650000</v>
      </c>
    </row>
    <row r="6" spans="1:27" ht="12.75">
      <c r="A6" s="361" t="s">
        <v>205</v>
      </c>
      <c r="B6" s="142"/>
      <c r="C6" s="60">
        <f>+C7</f>
        <v>6931315</v>
      </c>
      <c r="D6" s="340">
        <f aca="true" t="shared" si="1" ref="D6:AA6">+D7</f>
        <v>0</v>
      </c>
      <c r="E6" s="60">
        <f t="shared" si="1"/>
        <v>8500000</v>
      </c>
      <c r="F6" s="59">
        <f t="shared" si="1"/>
        <v>7650000</v>
      </c>
      <c r="G6" s="59">
        <f t="shared" si="1"/>
        <v>515555</v>
      </c>
      <c r="H6" s="60">
        <f t="shared" si="1"/>
        <v>635963</v>
      </c>
      <c r="I6" s="60">
        <f t="shared" si="1"/>
        <v>479856</v>
      </c>
      <c r="J6" s="59">
        <f t="shared" si="1"/>
        <v>1631374</v>
      </c>
      <c r="K6" s="59">
        <f t="shared" si="1"/>
        <v>581988</v>
      </c>
      <c r="L6" s="60">
        <f t="shared" si="1"/>
        <v>695622</v>
      </c>
      <c r="M6" s="60">
        <f t="shared" si="1"/>
        <v>424201</v>
      </c>
      <c r="N6" s="59">
        <f t="shared" si="1"/>
        <v>1701811</v>
      </c>
      <c r="O6" s="59">
        <f t="shared" si="1"/>
        <v>127705</v>
      </c>
      <c r="P6" s="60">
        <f t="shared" si="1"/>
        <v>1507318</v>
      </c>
      <c r="Q6" s="60">
        <f t="shared" si="1"/>
        <v>320461</v>
      </c>
      <c r="R6" s="59">
        <f t="shared" si="1"/>
        <v>1955484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5288669</v>
      </c>
      <c r="X6" s="60">
        <f t="shared" si="1"/>
        <v>5737500</v>
      </c>
      <c r="Y6" s="59">
        <f t="shared" si="1"/>
        <v>-448831</v>
      </c>
      <c r="Z6" s="61">
        <f>+IF(X6&lt;&gt;0,+(Y6/X6)*100,0)</f>
        <v>-7.822762527233115</v>
      </c>
      <c r="AA6" s="62">
        <f t="shared" si="1"/>
        <v>7650000</v>
      </c>
    </row>
    <row r="7" spans="1:27" ht="12.75">
      <c r="A7" s="291" t="s">
        <v>229</v>
      </c>
      <c r="B7" s="142"/>
      <c r="C7" s="60">
        <v>6931315</v>
      </c>
      <c r="D7" s="340"/>
      <c r="E7" s="60">
        <v>8500000</v>
      </c>
      <c r="F7" s="59">
        <v>7650000</v>
      </c>
      <c r="G7" s="59">
        <v>515555</v>
      </c>
      <c r="H7" s="60">
        <v>635963</v>
      </c>
      <c r="I7" s="60">
        <v>479856</v>
      </c>
      <c r="J7" s="59">
        <v>1631374</v>
      </c>
      <c r="K7" s="59">
        <v>581988</v>
      </c>
      <c r="L7" s="60">
        <v>695622</v>
      </c>
      <c r="M7" s="60">
        <v>424201</v>
      </c>
      <c r="N7" s="59">
        <v>1701811</v>
      </c>
      <c r="O7" s="59">
        <v>127705</v>
      </c>
      <c r="P7" s="60">
        <v>1507318</v>
      </c>
      <c r="Q7" s="60">
        <v>320461</v>
      </c>
      <c r="R7" s="59">
        <v>1955484</v>
      </c>
      <c r="S7" s="59"/>
      <c r="T7" s="60"/>
      <c r="U7" s="60"/>
      <c r="V7" s="59"/>
      <c r="W7" s="59">
        <v>5288669</v>
      </c>
      <c r="X7" s="60">
        <v>5737500</v>
      </c>
      <c r="Y7" s="59">
        <v>-448831</v>
      </c>
      <c r="Z7" s="61">
        <v>-7.82</v>
      </c>
      <c r="AA7" s="62">
        <v>7650000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777737</v>
      </c>
      <c r="D15" s="340">
        <f t="shared" si="5"/>
        <v>0</v>
      </c>
      <c r="E15" s="60">
        <f t="shared" si="5"/>
        <v>1500000</v>
      </c>
      <c r="F15" s="59">
        <f t="shared" si="5"/>
        <v>1000000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750000</v>
      </c>
      <c r="Y15" s="59">
        <f t="shared" si="5"/>
        <v>-750000</v>
      </c>
      <c r="Z15" s="61">
        <f>+IF(X15&lt;&gt;0,+(Y15/X15)*100,0)</f>
        <v>-100</v>
      </c>
      <c r="AA15" s="62">
        <f>SUM(AA16:AA20)</f>
        <v>1000000</v>
      </c>
    </row>
    <row r="16" spans="1:27" ht="12.75">
      <c r="A16" s="291" t="s">
        <v>234</v>
      </c>
      <c r="B16" s="300"/>
      <c r="C16" s="60">
        <v>777737</v>
      </c>
      <c r="D16" s="340"/>
      <c r="E16" s="60">
        <v>1250000</v>
      </c>
      <c r="F16" s="59">
        <v>1000000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750000</v>
      </c>
      <c r="Y16" s="59">
        <v>-750000</v>
      </c>
      <c r="Z16" s="61">
        <v>-100</v>
      </c>
      <c r="AA16" s="62">
        <v>1000000</v>
      </c>
    </row>
    <row r="17" spans="1:27" ht="12.75">
      <c r="A17" s="291" t="s">
        <v>235</v>
      </c>
      <c r="B17" s="136"/>
      <c r="C17" s="60"/>
      <c r="D17" s="340"/>
      <c r="E17" s="60">
        <v>250000</v>
      </c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1729881</v>
      </c>
      <c r="D22" s="344">
        <f t="shared" si="6"/>
        <v>0</v>
      </c>
      <c r="E22" s="343">
        <f t="shared" si="6"/>
        <v>2300000</v>
      </c>
      <c r="F22" s="345">
        <f t="shared" si="6"/>
        <v>2300000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168808</v>
      </c>
      <c r="P22" s="343">
        <f t="shared" si="6"/>
        <v>555569</v>
      </c>
      <c r="Q22" s="343">
        <f t="shared" si="6"/>
        <v>54345</v>
      </c>
      <c r="R22" s="345">
        <f t="shared" si="6"/>
        <v>778722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778722</v>
      </c>
      <c r="X22" s="343">
        <f t="shared" si="6"/>
        <v>1725000</v>
      </c>
      <c r="Y22" s="345">
        <f t="shared" si="6"/>
        <v>-946278</v>
      </c>
      <c r="Z22" s="336">
        <f>+IF(X22&lt;&gt;0,+(Y22/X22)*100,0)</f>
        <v>-54.85669565217391</v>
      </c>
      <c r="AA22" s="350">
        <f>SUM(AA23:AA32)</f>
        <v>2300000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933664</v>
      </c>
      <c r="D24" s="340"/>
      <c r="E24" s="60">
        <v>1000000</v>
      </c>
      <c r="F24" s="59">
        <v>1300000</v>
      </c>
      <c r="G24" s="59"/>
      <c r="H24" s="60"/>
      <c r="I24" s="60"/>
      <c r="J24" s="59"/>
      <c r="K24" s="59"/>
      <c r="L24" s="60"/>
      <c r="M24" s="60"/>
      <c r="N24" s="59"/>
      <c r="O24" s="59"/>
      <c r="P24" s="60">
        <v>374336</v>
      </c>
      <c r="Q24" s="60"/>
      <c r="R24" s="59">
        <v>374336</v>
      </c>
      <c r="S24" s="59"/>
      <c r="T24" s="60"/>
      <c r="U24" s="60"/>
      <c r="V24" s="59"/>
      <c r="W24" s="59">
        <v>374336</v>
      </c>
      <c r="X24" s="60">
        <v>975000</v>
      </c>
      <c r="Y24" s="59">
        <v>-600664</v>
      </c>
      <c r="Z24" s="61">
        <v>-61.61</v>
      </c>
      <c r="AA24" s="62">
        <v>1300000</v>
      </c>
    </row>
    <row r="25" spans="1:27" ht="12.75">
      <c r="A25" s="361" t="s">
        <v>239</v>
      </c>
      <c r="B25" s="142"/>
      <c r="C25" s="60">
        <v>796217</v>
      </c>
      <c r="D25" s="340"/>
      <c r="E25" s="60">
        <v>750000</v>
      </c>
      <c r="F25" s="59">
        <v>750000</v>
      </c>
      <c r="G25" s="59"/>
      <c r="H25" s="60"/>
      <c r="I25" s="60"/>
      <c r="J25" s="59"/>
      <c r="K25" s="59"/>
      <c r="L25" s="60"/>
      <c r="M25" s="60"/>
      <c r="N25" s="59"/>
      <c r="O25" s="59">
        <v>168808</v>
      </c>
      <c r="P25" s="60">
        <v>181233</v>
      </c>
      <c r="Q25" s="60">
        <v>54345</v>
      </c>
      <c r="R25" s="59">
        <v>404386</v>
      </c>
      <c r="S25" s="59"/>
      <c r="T25" s="60"/>
      <c r="U25" s="60"/>
      <c r="V25" s="59"/>
      <c r="W25" s="59">
        <v>404386</v>
      </c>
      <c r="X25" s="60">
        <v>562500</v>
      </c>
      <c r="Y25" s="59">
        <v>-158114</v>
      </c>
      <c r="Z25" s="61">
        <v>-28.11</v>
      </c>
      <c r="AA25" s="62">
        <v>750000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550000</v>
      </c>
      <c r="F32" s="59">
        <v>250000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187500</v>
      </c>
      <c r="Y32" s="59">
        <v>-187500</v>
      </c>
      <c r="Z32" s="61">
        <v>-100</v>
      </c>
      <c r="AA32" s="62">
        <v>250000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1462307</v>
      </c>
      <c r="D40" s="344">
        <f t="shared" si="9"/>
        <v>0</v>
      </c>
      <c r="E40" s="343">
        <f t="shared" si="9"/>
        <v>2890000</v>
      </c>
      <c r="F40" s="345">
        <f t="shared" si="9"/>
        <v>2570000</v>
      </c>
      <c r="G40" s="345">
        <f t="shared" si="9"/>
        <v>0</v>
      </c>
      <c r="H40" s="343">
        <f t="shared" si="9"/>
        <v>456551</v>
      </c>
      <c r="I40" s="343">
        <f t="shared" si="9"/>
        <v>135115</v>
      </c>
      <c r="J40" s="345">
        <f t="shared" si="9"/>
        <v>591666</v>
      </c>
      <c r="K40" s="345">
        <f t="shared" si="9"/>
        <v>142665</v>
      </c>
      <c r="L40" s="343">
        <f t="shared" si="9"/>
        <v>165315</v>
      </c>
      <c r="M40" s="343">
        <f t="shared" si="9"/>
        <v>174893</v>
      </c>
      <c r="N40" s="345">
        <f t="shared" si="9"/>
        <v>482873</v>
      </c>
      <c r="O40" s="345">
        <f t="shared" si="9"/>
        <v>70737</v>
      </c>
      <c r="P40" s="343">
        <f t="shared" si="9"/>
        <v>103604</v>
      </c>
      <c r="Q40" s="343">
        <f t="shared" si="9"/>
        <v>89746</v>
      </c>
      <c r="R40" s="345">
        <f t="shared" si="9"/>
        <v>264087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1338626</v>
      </c>
      <c r="X40" s="343">
        <f t="shared" si="9"/>
        <v>1927500</v>
      </c>
      <c r="Y40" s="345">
        <f t="shared" si="9"/>
        <v>-588874</v>
      </c>
      <c r="Z40" s="336">
        <f>+IF(X40&lt;&gt;0,+(Y40/X40)*100,0)</f>
        <v>-30.551180285343708</v>
      </c>
      <c r="AA40" s="350">
        <f>SUM(AA41:AA49)</f>
        <v>2570000</v>
      </c>
    </row>
    <row r="41" spans="1:27" ht="12.75">
      <c r="A41" s="361" t="s">
        <v>248</v>
      </c>
      <c r="B41" s="142"/>
      <c r="C41" s="362">
        <v>952379</v>
      </c>
      <c r="D41" s="363"/>
      <c r="E41" s="362">
        <v>1050000</v>
      </c>
      <c r="F41" s="364">
        <v>1610000</v>
      </c>
      <c r="G41" s="364"/>
      <c r="H41" s="362">
        <v>456551</v>
      </c>
      <c r="I41" s="362">
        <v>135115</v>
      </c>
      <c r="J41" s="364">
        <v>591666</v>
      </c>
      <c r="K41" s="364">
        <v>109642</v>
      </c>
      <c r="L41" s="362">
        <v>116527</v>
      </c>
      <c r="M41" s="362">
        <v>105577</v>
      </c>
      <c r="N41" s="364">
        <v>331746</v>
      </c>
      <c r="O41" s="364">
        <v>62907</v>
      </c>
      <c r="P41" s="362">
        <v>84239</v>
      </c>
      <c r="Q41" s="362">
        <v>52356</v>
      </c>
      <c r="R41" s="364">
        <v>199502</v>
      </c>
      <c r="S41" s="364"/>
      <c r="T41" s="362"/>
      <c r="U41" s="362"/>
      <c r="V41" s="364"/>
      <c r="W41" s="364">
        <v>1122914</v>
      </c>
      <c r="X41" s="362">
        <v>1207500</v>
      </c>
      <c r="Y41" s="364">
        <v>-84586</v>
      </c>
      <c r="Z41" s="365">
        <v>-7.01</v>
      </c>
      <c r="AA41" s="366">
        <v>1610000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121962</v>
      </c>
      <c r="D44" s="368"/>
      <c r="E44" s="54">
        <v>340000</v>
      </c>
      <c r="F44" s="53">
        <v>210000</v>
      </c>
      <c r="G44" s="53"/>
      <c r="H44" s="54"/>
      <c r="I44" s="54"/>
      <c r="J44" s="53"/>
      <c r="K44" s="53">
        <v>21023</v>
      </c>
      <c r="L44" s="54">
        <v>31375</v>
      </c>
      <c r="M44" s="54">
        <v>37316</v>
      </c>
      <c r="N44" s="53">
        <v>89714</v>
      </c>
      <c r="O44" s="53">
        <v>2330</v>
      </c>
      <c r="P44" s="54"/>
      <c r="Q44" s="54">
        <v>9890</v>
      </c>
      <c r="R44" s="53">
        <v>12220</v>
      </c>
      <c r="S44" s="53"/>
      <c r="T44" s="54"/>
      <c r="U44" s="54"/>
      <c r="V44" s="53"/>
      <c r="W44" s="53">
        <v>101934</v>
      </c>
      <c r="X44" s="54">
        <v>157500</v>
      </c>
      <c r="Y44" s="53">
        <v>-55566</v>
      </c>
      <c r="Z44" s="94">
        <v>-35.28</v>
      </c>
      <c r="AA44" s="95">
        <v>210000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387966</v>
      </c>
      <c r="D48" s="368"/>
      <c r="E48" s="54">
        <v>1500000</v>
      </c>
      <c r="F48" s="53">
        <v>750000</v>
      </c>
      <c r="G48" s="53"/>
      <c r="H48" s="54"/>
      <c r="I48" s="54"/>
      <c r="J48" s="53"/>
      <c r="K48" s="53">
        <v>12000</v>
      </c>
      <c r="L48" s="54">
        <v>17413</v>
      </c>
      <c r="M48" s="54">
        <v>32000</v>
      </c>
      <c r="N48" s="53">
        <v>61413</v>
      </c>
      <c r="O48" s="53">
        <v>5500</v>
      </c>
      <c r="P48" s="54">
        <v>19365</v>
      </c>
      <c r="Q48" s="54">
        <v>27500</v>
      </c>
      <c r="R48" s="53">
        <v>52365</v>
      </c>
      <c r="S48" s="53"/>
      <c r="T48" s="54"/>
      <c r="U48" s="54"/>
      <c r="V48" s="53"/>
      <c r="W48" s="53">
        <v>113778</v>
      </c>
      <c r="X48" s="54">
        <v>562500</v>
      </c>
      <c r="Y48" s="53">
        <v>-448722</v>
      </c>
      <c r="Z48" s="94">
        <v>-79.77</v>
      </c>
      <c r="AA48" s="95">
        <v>750000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10901240</v>
      </c>
      <c r="D60" s="346">
        <f t="shared" si="14"/>
        <v>0</v>
      </c>
      <c r="E60" s="219">
        <f t="shared" si="14"/>
        <v>15190000</v>
      </c>
      <c r="F60" s="264">
        <f t="shared" si="14"/>
        <v>13520000</v>
      </c>
      <c r="G60" s="264">
        <f t="shared" si="14"/>
        <v>515555</v>
      </c>
      <c r="H60" s="219">
        <f t="shared" si="14"/>
        <v>1092514</v>
      </c>
      <c r="I60" s="219">
        <f t="shared" si="14"/>
        <v>614971</v>
      </c>
      <c r="J60" s="264">
        <f t="shared" si="14"/>
        <v>2223040</v>
      </c>
      <c r="K60" s="264">
        <f t="shared" si="14"/>
        <v>724653</v>
      </c>
      <c r="L60" s="219">
        <f t="shared" si="14"/>
        <v>860937</v>
      </c>
      <c r="M60" s="219">
        <f t="shared" si="14"/>
        <v>599094</v>
      </c>
      <c r="N60" s="264">
        <f t="shared" si="14"/>
        <v>2184684</v>
      </c>
      <c r="O60" s="264">
        <f t="shared" si="14"/>
        <v>367250</v>
      </c>
      <c r="P60" s="219">
        <f t="shared" si="14"/>
        <v>2166491</v>
      </c>
      <c r="Q60" s="219">
        <f t="shared" si="14"/>
        <v>464552</v>
      </c>
      <c r="R60" s="264">
        <f t="shared" si="14"/>
        <v>2998293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7406017</v>
      </c>
      <c r="X60" s="219">
        <f t="shared" si="14"/>
        <v>10140000</v>
      </c>
      <c r="Y60" s="264">
        <f t="shared" si="14"/>
        <v>-2733983</v>
      </c>
      <c r="Z60" s="337">
        <f>+IF(X60&lt;&gt;0,+(Y60/X60)*100,0)</f>
        <v>-26.962357001972386</v>
      </c>
      <c r="AA60" s="232">
        <f>+AA57+AA54+AA51+AA40+AA37+AA34+AA22+AA5</f>
        <v>13520000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93506509</v>
      </c>
      <c r="D5" s="153">
        <f>SUM(D6:D8)</f>
        <v>0</v>
      </c>
      <c r="E5" s="154">
        <f t="shared" si="0"/>
        <v>94280185</v>
      </c>
      <c r="F5" s="100">
        <f t="shared" si="0"/>
        <v>99456625</v>
      </c>
      <c r="G5" s="100">
        <f t="shared" si="0"/>
        <v>40035765</v>
      </c>
      <c r="H5" s="100">
        <f t="shared" si="0"/>
        <v>1280928</v>
      </c>
      <c r="I5" s="100">
        <f t="shared" si="0"/>
        <v>1394228</v>
      </c>
      <c r="J5" s="100">
        <f t="shared" si="0"/>
        <v>42710921</v>
      </c>
      <c r="K5" s="100">
        <f t="shared" si="0"/>
        <v>1372837</v>
      </c>
      <c r="L5" s="100">
        <f t="shared" si="0"/>
        <v>1521529</v>
      </c>
      <c r="M5" s="100">
        <f t="shared" si="0"/>
        <v>26816485</v>
      </c>
      <c r="N5" s="100">
        <f t="shared" si="0"/>
        <v>29710851</v>
      </c>
      <c r="O5" s="100">
        <f t="shared" si="0"/>
        <v>2041878</v>
      </c>
      <c r="P5" s="100">
        <f t="shared" si="0"/>
        <v>1443323</v>
      </c>
      <c r="Q5" s="100">
        <f t="shared" si="0"/>
        <v>20475113</v>
      </c>
      <c r="R5" s="100">
        <f t="shared" si="0"/>
        <v>23960314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96382086</v>
      </c>
      <c r="X5" s="100">
        <f t="shared" si="0"/>
        <v>91767401</v>
      </c>
      <c r="Y5" s="100">
        <f t="shared" si="0"/>
        <v>4614685</v>
      </c>
      <c r="Z5" s="137">
        <f>+IF(X5&lt;&gt;0,+(Y5/X5)*100,0)</f>
        <v>5.028675705875118</v>
      </c>
      <c r="AA5" s="153">
        <f>SUM(AA6:AA8)</f>
        <v>99456625</v>
      </c>
    </row>
    <row r="6" spans="1:27" ht="12.75">
      <c r="A6" s="138" t="s">
        <v>75</v>
      </c>
      <c r="B6" s="136"/>
      <c r="C6" s="155">
        <v>31109831</v>
      </c>
      <c r="D6" s="155"/>
      <c r="E6" s="156">
        <v>30478600</v>
      </c>
      <c r="F6" s="60">
        <v>30493600</v>
      </c>
      <c r="G6" s="60">
        <v>12699400</v>
      </c>
      <c r="H6" s="60"/>
      <c r="I6" s="60"/>
      <c r="J6" s="60">
        <v>12699400</v>
      </c>
      <c r="K6" s="60"/>
      <c r="L6" s="60"/>
      <c r="M6" s="60">
        <v>10159600</v>
      </c>
      <c r="N6" s="60">
        <v>10159600</v>
      </c>
      <c r="O6" s="60"/>
      <c r="P6" s="60"/>
      <c r="Q6" s="60">
        <v>7625600</v>
      </c>
      <c r="R6" s="60">
        <v>7625600</v>
      </c>
      <c r="S6" s="60"/>
      <c r="T6" s="60"/>
      <c r="U6" s="60"/>
      <c r="V6" s="60"/>
      <c r="W6" s="60">
        <v>30484600</v>
      </c>
      <c r="X6" s="60">
        <v>30478600</v>
      </c>
      <c r="Y6" s="60">
        <v>6000</v>
      </c>
      <c r="Z6" s="140">
        <v>0.02</v>
      </c>
      <c r="AA6" s="155">
        <v>30493600</v>
      </c>
    </row>
    <row r="7" spans="1:27" ht="12.75">
      <c r="A7" s="138" t="s">
        <v>76</v>
      </c>
      <c r="B7" s="136"/>
      <c r="C7" s="157">
        <v>39234893</v>
      </c>
      <c r="D7" s="157"/>
      <c r="E7" s="158">
        <v>40942635</v>
      </c>
      <c r="F7" s="159">
        <v>45984075</v>
      </c>
      <c r="G7" s="159">
        <v>17811815</v>
      </c>
      <c r="H7" s="159">
        <v>1280928</v>
      </c>
      <c r="I7" s="159">
        <v>1366292</v>
      </c>
      <c r="J7" s="159">
        <v>20459035</v>
      </c>
      <c r="K7" s="159">
        <v>1352110</v>
      </c>
      <c r="L7" s="159">
        <v>1521529</v>
      </c>
      <c r="M7" s="159">
        <v>9037185</v>
      </c>
      <c r="N7" s="159">
        <v>11910824</v>
      </c>
      <c r="O7" s="159">
        <v>2001429</v>
      </c>
      <c r="P7" s="159">
        <v>1443323</v>
      </c>
      <c r="Q7" s="159">
        <v>7134813</v>
      </c>
      <c r="R7" s="159">
        <v>10579565</v>
      </c>
      <c r="S7" s="159"/>
      <c r="T7" s="159"/>
      <c r="U7" s="159"/>
      <c r="V7" s="159"/>
      <c r="W7" s="159">
        <v>42949424</v>
      </c>
      <c r="X7" s="159">
        <v>38429851</v>
      </c>
      <c r="Y7" s="159">
        <v>4519573</v>
      </c>
      <c r="Z7" s="141">
        <v>11.76</v>
      </c>
      <c r="AA7" s="157">
        <v>45984075</v>
      </c>
    </row>
    <row r="8" spans="1:27" ht="12.75">
      <c r="A8" s="138" t="s">
        <v>77</v>
      </c>
      <c r="B8" s="136"/>
      <c r="C8" s="155">
        <v>23161785</v>
      </c>
      <c r="D8" s="155"/>
      <c r="E8" s="156">
        <v>22858950</v>
      </c>
      <c r="F8" s="60">
        <v>22978950</v>
      </c>
      <c r="G8" s="60">
        <v>9524550</v>
      </c>
      <c r="H8" s="60"/>
      <c r="I8" s="60">
        <v>27936</v>
      </c>
      <c r="J8" s="60">
        <v>9552486</v>
      </c>
      <c r="K8" s="60">
        <v>20727</v>
      </c>
      <c r="L8" s="60"/>
      <c r="M8" s="60">
        <v>7619700</v>
      </c>
      <c r="N8" s="60">
        <v>7640427</v>
      </c>
      <c r="O8" s="60">
        <v>40449</v>
      </c>
      <c r="P8" s="60"/>
      <c r="Q8" s="60">
        <v>5714700</v>
      </c>
      <c r="R8" s="60">
        <v>5755149</v>
      </c>
      <c r="S8" s="60"/>
      <c r="T8" s="60"/>
      <c r="U8" s="60"/>
      <c r="V8" s="60"/>
      <c r="W8" s="60">
        <v>22948062</v>
      </c>
      <c r="X8" s="60">
        <v>22858950</v>
      </c>
      <c r="Y8" s="60">
        <v>89112</v>
      </c>
      <c r="Z8" s="140">
        <v>0.39</v>
      </c>
      <c r="AA8" s="155">
        <v>22978950</v>
      </c>
    </row>
    <row r="9" spans="1:27" ht="12.75">
      <c r="A9" s="135" t="s">
        <v>78</v>
      </c>
      <c r="B9" s="136"/>
      <c r="C9" s="153">
        <f aca="true" t="shared" si="1" ref="C9:Y9">SUM(C10:C14)</f>
        <v>25275488</v>
      </c>
      <c r="D9" s="153">
        <f>SUM(D10:D14)</f>
        <v>0</v>
      </c>
      <c r="E9" s="154">
        <f t="shared" si="1"/>
        <v>25540020</v>
      </c>
      <c r="F9" s="100">
        <f t="shared" si="1"/>
        <v>25189527</v>
      </c>
      <c r="G9" s="100">
        <f t="shared" si="1"/>
        <v>9074015</v>
      </c>
      <c r="H9" s="100">
        <f t="shared" si="1"/>
        <v>250110</v>
      </c>
      <c r="I9" s="100">
        <f t="shared" si="1"/>
        <v>206986</v>
      </c>
      <c r="J9" s="100">
        <f t="shared" si="1"/>
        <v>9531111</v>
      </c>
      <c r="K9" s="100">
        <f t="shared" si="1"/>
        <v>540212</v>
      </c>
      <c r="L9" s="100">
        <f t="shared" si="1"/>
        <v>322538</v>
      </c>
      <c r="M9" s="100">
        <f t="shared" si="1"/>
        <v>7328823</v>
      </c>
      <c r="N9" s="100">
        <f t="shared" si="1"/>
        <v>8191573</v>
      </c>
      <c r="O9" s="100">
        <f t="shared" si="1"/>
        <v>406330</v>
      </c>
      <c r="P9" s="100">
        <f t="shared" si="1"/>
        <v>252897</v>
      </c>
      <c r="Q9" s="100">
        <f t="shared" si="1"/>
        <v>5689607</v>
      </c>
      <c r="R9" s="100">
        <f t="shared" si="1"/>
        <v>6348834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24071518</v>
      </c>
      <c r="X9" s="100">
        <f t="shared" si="1"/>
        <v>24805020</v>
      </c>
      <c r="Y9" s="100">
        <f t="shared" si="1"/>
        <v>-733502</v>
      </c>
      <c r="Z9" s="137">
        <f>+IF(X9&lt;&gt;0,+(Y9/X9)*100,0)</f>
        <v>-2.9570707864778982</v>
      </c>
      <c r="AA9" s="153">
        <f>SUM(AA10:AA14)</f>
        <v>25189527</v>
      </c>
    </row>
    <row r="10" spans="1:27" ht="12.75">
      <c r="A10" s="138" t="s">
        <v>79</v>
      </c>
      <c r="B10" s="136"/>
      <c r="C10" s="155">
        <v>25275488</v>
      </c>
      <c r="D10" s="155"/>
      <c r="E10" s="156">
        <v>25540020</v>
      </c>
      <c r="F10" s="60">
        <v>25189527</v>
      </c>
      <c r="G10" s="60">
        <v>9074015</v>
      </c>
      <c r="H10" s="60">
        <v>250110</v>
      </c>
      <c r="I10" s="60">
        <v>206986</v>
      </c>
      <c r="J10" s="60">
        <v>9531111</v>
      </c>
      <c r="K10" s="60">
        <v>540212</v>
      </c>
      <c r="L10" s="60">
        <v>322538</v>
      </c>
      <c r="M10" s="60">
        <v>7328823</v>
      </c>
      <c r="N10" s="60">
        <v>8191573</v>
      </c>
      <c r="O10" s="60">
        <v>406330</v>
      </c>
      <c r="P10" s="60">
        <v>252897</v>
      </c>
      <c r="Q10" s="60">
        <v>5689607</v>
      </c>
      <c r="R10" s="60">
        <v>6348834</v>
      </c>
      <c r="S10" s="60"/>
      <c r="T10" s="60"/>
      <c r="U10" s="60"/>
      <c r="V10" s="60"/>
      <c r="W10" s="60">
        <v>24071518</v>
      </c>
      <c r="X10" s="60">
        <v>24805020</v>
      </c>
      <c r="Y10" s="60">
        <v>-733502</v>
      </c>
      <c r="Z10" s="140">
        <v>-2.96</v>
      </c>
      <c r="AA10" s="155">
        <v>25189527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134558884</v>
      </c>
      <c r="D15" s="153">
        <f>SUM(D16:D18)</f>
        <v>0</v>
      </c>
      <c r="E15" s="154">
        <f t="shared" si="2"/>
        <v>123924716</v>
      </c>
      <c r="F15" s="100">
        <f t="shared" si="2"/>
        <v>99171326</v>
      </c>
      <c r="G15" s="100">
        <f t="shared" si="2"/>
        <v>24159121</v>
      </c>
      <c r="H15" s="100">
        <f t="shared" si="2"/>
        <v>5042324</v>
      </c>
      <c r="I15" s="100">
        <f t="shared" si="2"/>
        <v>6004220</v>
      </c>
      <c r="J15" s="100">
        <f t="shared" si="2"/>
        <v>35205665</v>
      </c>
      <c r="K15" s="100">
        <f t="shared" si="2"/>
        <v>4904874</v>
      </c>
      <c r="L15" s="100">
        <f t="shared" si="2"/>
        <v>7949377</v>
      </c>
      <c r="M15" s="100">
        <f t="shared" si="2"/>
        <v>23962647</v>
      </c>
      <c r="N15" s="100">
        <f t="shared" si="2"/>
        <v>36816898</v>
      </c>
      <c r="O15" s="100">
        <f t="shared" si="2"/>
        <v>398969</v>
      </c>
      <c r="P15" s="100">
        <f t="shared" si="2"/>
        <v>372302</v>
      </c>
      <c r="Q15" s="100">
        <f t="shared" si="2"/>
        <v>14028014</v>
      </c>
      <c r="R15" s="100">
        <f t="shared" si="2"/>
        <v>14799285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86821848</v>
      </c>
      <c r="X15" s="100">
        <f t="shared" si="2"/>
        <v>83840371</v>
      </c>
      <c r="Y15" s="100">
        <f t="shared" si="2"/>
        <v>2981477</v>
      </c>
      <c r="Z15" s="137">
        <f>+IF(X15&lt;&gt;0,+(Y15/X15)*100,0)</f>
        <v>3.55613526567052</v>
      </c>
      <c r="AA15" s="153">
        <f>SUM(AA16:AA18)</f>
        <v>99171326</v>
      </c>
    </row>
    <row r="16" spans="1:27" ht="12.75">
      <c r="A16" s="138" t="s">
        <v>85</v>
      </c>
      <c r="B16" s="136"/>
      <c r="C16" s="155">
        <v>13932586</v>
      </c>
      <c r="D16" s="155"/>
      <c r="E16" s="156">
        <v>13937370</v>
      </c>
      <c r="F16" s="60">
        <v>14110827</v>
      </c>
      <c r="G16" s="60">
        <v>5733672</v>
      </c>
      <c r="H16" s="60">
        <v>21265</v>
      </c>
      <c r="I16" s="60">
        <v>42088</v>
      </c>
      <c r="J16" s="60">
        <v>5797025</v>
      </c>
      <c r="K16" s="60">
        <v>20766</v>
      </c>
      <c r="L16" s="60">
        <v>22121</v>
      </c>
      <c r="M16" s="60">
        <v>4582911</v>
      </c>
      <c r="N16" s="60">
        <v>4625798</v>
      </c>
      <c r="O16" s="60">
        <v>25038</v>
      </c>
      <c r="P16" s="60">
        <v>14364</v>
      </c>
      <c r="Q16" s="60">
        <v>3447682</v>
      </c>
      <c r="R16" s="60">
        <v>3487084</v>
      </c>
      <c r="S16" s="60"/>
      <c r="T16" s="60"/>
      <c r="U16" s="60"/>
      <c r="V16" s="60"/>
      <c r="W16" s="60">
        <v>13909907</v>
      </c>
      <c r="X16" s="60">
        <v>13906874</v>
      </c>
      <c r="Y16" s="60">
        <v>3033</v>
      </c>
      <c r="Z16" s="140">
        <v>0.02</v>
      </c>
      <c r="AA16" s="155">
        <v>14110827</v>
      </c>
    </row>
    <row r="17" spans="1:27" ht="12.75">
      <c r="A17" s="138" t="s">
        <v>86</v>
      </c>
      <c r="B17" s="136"/>
      <c r="C17" s="155">
        <v>120626298</v>
      </c>
      <c r="D17" s="155"/>
      <c r="E17" s="156">
        <v>109987346</v>
      </c>
      <c r="F17" s="60">
        <v>85060499</v>
      </c>
      <c r="G17" s="60">
        <v>18425449</v>
      </c>
      <c r="H17" s="60">
        <v>5021059</v>
      </c>
      <c r="I17" s="60">
        <v>5962132</v>
      </c>
      <c r="J17" s="60">
        <v>29408640</v>
      </c>
      <c r="K17" s="60">
        <v>4884108</v>
      </c>
      <c r="L17" s="60">
        <v>7927256</v>
      </c>
      <c r="M17" s="60">
        <v>19379736</v>
      </c>
      <c r="N17" s="60">
        <v>32191100</v>
      </c>
      <c r="O17" s="60">
        <v>373931</v>
      </c>
      <c r="P17" s="60">
        <v>357938</v>
      </c>
      <c r="Q17" s="60">
        <v>10580332</v>
      </c>
      <c r="R17" s="60">
        <v>11312201</v>
      </c>
      <c r="S17" s="60"/>
      <c r="T17" s="60"/>
      <c r="U17" s="60"/>
      <c r="V17" s="60"/>
      <c r="W17" s="60">
        <v>72911941</v>
      </c>
      <c r="X17" s="60">
        <v>69933497</v>
      </c>
      <c r="Y17" s="60">
        <v>2978444</v>
      </c>
      <c r="Z17" s="140">
        <v>4.26</v>
      </c>
      <c r="AA17" s="155">
        <v>85060499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829509</v>
      </c>
      <c r="D19" s="153">
        <f>SUM(D20:D23)</f>
        <v>0</v>
      </c>
      <c r="E19" s="154">
        <f t="shared" si="3"/>
        <v>879800</v>
      </c>
      <c r="F19" s="100">
        <f t="shared" si="3"/>
        <v>879800</v>
      </c>
      <c r="G19" s="100">
        <f t="shared" si="3"/>
        <v>73381</v>
      </c>
      <c r="H19" s="100">
        <f t="shared" si="3"/>
        <v>73381</v>
      </c>
      <c r="I19" s="100">
        <f t="shared" si="3"/>
        <v>73381</v>
      </c>
      <c r="J19" s="100">
        <f t="shared" si="3"/>
        <v>220143</v>
      </c>
      <c r="K19" s="100">
        <f t="shared" si="3"/>
        <v>72617</v>
      </c>
      <c r="L19" s="100">
        <f t="shared" si="3"/>
        <v>72234</v>
      </c>
      <c r="M19" s="100">
        <f t="shared" si="3"/>
        <v>72234</v>
      </c>
      <c r="N19" s="100">
        <f t="shared" si="3"/>
        <v>217085</v>
      </c>
      <c r="O19" s="100">
        <f t="shared" si="3"/>
        <v>71661</v>
      </c>
      <c r="P19" s="100">
        <f t="shared" si="3"/>
        <v>72139</v>
      </c>
      <c r="Q19" s="100">
        <f t="shared" si="3"/>
        <v>71947</v>
      </c>
      <c r="R19" s="100">
        <f t="shared" si="3"/>
        <v>215747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652975</v>
      </c>
      <c r="X19" s="100">
        <f t="shared" si="3"/>
        <v>659853</v>
      </c>
      <c r="Y19" s="100">
        <f t="shared" si="3"/>
        <v>-6878</v>
      </c>
      <c r="Z19" s="137">
        <f>+IF(X19&lt;&gt;0,+(Y19/X19)*100,0)</f>
        <v>-1.0423533726451195</v>
      </c>
      <c r="AA19" s="153">
        <f>SUM(AA20:AA23)</f>
        <v>879800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829509</v>
      </c>
      <c r="D23" s="155"/>
      <c r="E23" s="156">
        <v>879800</v>
      </c>
      <c r="F23" s="60">
        <v>879800</v>
      </c>
      <c r="G23" s="60">
        <v>73381</v>
      </c>
      <c r="H23" s="60">
        <v>73381</v>
      </c>
      <c r="I23" s="60">
        <v>73381</v>
      </c>
      <c r="J23" s="60">
        <v>220143</v>
      </c>
      <c r="K23" s="60">
        <v>72617</v>
      </c>
      <c r="L23" s="60">
        <v>72234</v>
      </c>
      <c r="M23" s="60">
        <v>72234</v>
      </c>
      <c r="N23" s="60">
        <v>217085</v>
      </c>
      <c r="O23" s="60">
        <v>71661</v>
      </c>
      <c r="P23" s="60">
        <v>72139</v>
      </c>
      <c r="Q23" s="60">
        <v>71947</v>
      </c>
      <c r="R23" s="60">
        <v>215747</v>
      </c>
      <c r="S23" s="60"/>
      <c r="T23" s="60"/>
      <c r="U23" s="60"/>
      <c r="V23" s="60"/>
      <c r="W23" s="60">
        <v>652975</v>
      </c>
      <c r="X23" s="60">
        <v>659853</v>
      </c>
      <c r="Y23" s="60">
        <v>-6878</v>
      </c>
      <c r="Z23" s="140">
        <v>-1.04</v>
      </c>
      <c r="AA23" s="155">
        <v>879800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254170390</v>
      </c>
      <c r="D25" s="168">
        <f>+D5+D9+D15+D19+D24</f>
        <v>0</v>
      </c>
      <c r="E25" s="169">
        <f t="shared" si="4"/>
        <v>244624721</v>
      </c>
      <c r="F25" s="73">
        <f t="shared" si="4"/>
        <v>224697278</v>
      </c>
      <c r="G25" s="73">
        <f t="shared" si="4"/>
        <v>73342282</v>
      </c>
      <c r="H25" s="73">
        <f t="shared" si="4"/>
        <v>6646743</v>
      </c>
      <c r="I25" s="73">
        <f t="shared" si="4"/>
        <v>7678815</v>
      </c>
      <c r="J25" s="73">
        <f t="shared" si="4"/>
        <v>87667840</v>
      </c>
      <c r="K25" s="73">
        <f t="shared" si="4"/>
        <v>6890540</v>
      </c>
      <c r="L25" s="73">
        <f t="shared" si="4"/>
        <v>9865678</v>
      </c>
      <c r="M25" s="73">
        <f t="shared" si="4"/>
        <v>58180189</v>
      </c>
      <c r="N25" s="73">
        <f t="shared" si="4"/>
        <v>74936407</v>
      </c>
      <c r="O25" s="73">
        <f t="shared" si="4"/>
        <v>2918838</v>
      </c>
      <c r="P25" s="73">
        <f t="shared" si="4"/>
        <v>2140661</v>
      </c>
      <c r="Q25" s="73">
        <f t="shared" si="4"/>
        <v>40264681</v>
      </c>
      <c r="R25" s="73">
        <f t="shared" si="4"/>
        <v>45324180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207928427</v>
      </c>
      <c r="X25" s="73">
        <f t="shared" si="4"/>
        <v>201072645</v>
      </c>
      <c r="Y25" s="73">
        <f t="shared" si="4"/>
        <v>6855782</v>
      </c>
      <c r="Z25" s="170">
        <f>+IF(X25&lt;&gt;0,+(Y25/X25)*100,0)</f>
        <v>3.409604523777961</v>
      </c>
      <c r="AA25" s="168">
        <f>+AA5+AA9+AA15+AA19+AA24</f>
        <v>224697278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66210433</v>
      </c>
      <c r="D28" s="153">
        <f>SUM(D29:D31)</f>
        <v>0</v>
      </c>
      <c r="E28" s="154">
        <f t="shared" si="5"/>
        <v>87908451</v>
      </c>
      <c r="F28" s="100">
        <f t="shared" si="5"/>
        <v>91903580</v>
      </c>
      <c r="G28" s="100">
        <f t="shared" si="5"/>
        <v>5770408</v>
      </c>
      <c r="H28" s="100">
        <f t="shared" si="5"/>
        <v>5710827</v>
      </c>
      <c r="I28" s="100">
        <f t="shared" si="5"/>
        <v>6822844</v>
      </c>
      <c r="J28" s="100">
        <f t="shared" si="5"/>
        <v>18304079</v>
      </c>
      <c r="K28" s="100">
        <f t="shared" si="5"/>
        <v>6989375</v>
      </c>
      <c r="L28" s="100">
        <f t="shared" si="5"/>
        <v>6037965</v>
      </c>
      <c r="M28" s="100">
        <f t="shared" si="5"/>
        <v>7155852</v>
      </c>
      <c r="N28" s="100">
        <f t="shared" si="5"/>
        <v>20183192</v>
      </c>
      <c r="O28" s="100">
        <f t="shared" si="5"/>
        <v>6277552</v>
      </c>
      <c r="P28" s="100">
        <f t="shared" si="5"/>
        <v>6705069</v>
      </c>
      <c r="Q28" s="100">
        <f t="shared" si="5"/>
        <v>6380387</v>
      </c>
      <c r="R28" s="100">
        <f t="shared" si="5"/>
        <v>19363008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57850279</v>
      </c>
      <c r="X28" s="100">
        <f t="shared" si="5"/>
        <v>67112514</v>
      </c>
      <c r="Y28" s="100">
        <f t="shared" si="5"/>
        <v>-9262235</v>
      </c>
      <c r="Z28" s="137">
        <f>+IF(X28&lt;&gt;0,+(Y28/X28)*100,0)</f>
        <v>-13.801055046157263</v>
      </c>
      <c r="AA28" s="153">
        <f>SUM(AA29:AA31)</f>
        <v>91903580</v>
      </c>
    </row>
    <row r="29" spans="1:27" ht="12.75">
      <c r="A29" s="138" t="s">
        <v>75</v>
      </c>
      <c r="B29" s="136"/>
      <c r="C29" s="155">
        <v>29795720</v>
      </c>
      <c r="D29" s="155"/>
      <c r="E29" s="156">
        <v>34282246</v>
      </c>
      <c r="F29" s="60">
        <v>36411051</v>
      </c>
      <c r="G29" s="60">
        <v>1913566</v>
      </c>
      <c r="H29" s="60">
        <v>2112314</v>
      </c>
      <c r="I29" s="60">
        <v>3109609</v>
      </c>
      <c r="J29" s="60">
        <v>7135489</v>
      </c>
      <c r="K29" s="60">
        <v>3368355</v>
      </c>
      <c r="L29" s="60">
        <v>2824187</v>
      </c>
      <c r="M29" s="60">
        <v>3069931</v>
      </c>
      <c r="N29" s="60">
        <v>9262473</v>
      </c>
      <c r="O29" s="60">
        <v>3108885</v>
      </c>
      <c r="P29" s="60">
        <v>3022269</v>
      </c>
      <c r="Q29" s="60">
        <v>2789358</v>
      </c>
      <c r="R29" s="60">
        <v>8920512</v>
      </c>
      <c r="S29" s="60"/>
      <c r="T29" s="60"/>
      <c r="U29" s="60"/>
      <c r="V29" s="60"/>
      <c r="W29" s="60">
        <v>25318474</v>
      </c>
      <c r="X29" s="60">
        <v>25711686</v>
      </c>
      <c r="Y29" s="60">
        <v>-393212</v>
      </c>
      <c r="Z29" s="140">
        <v>-1.53</v>
      </c>
      <c r="AA29" s="155">
        <v>36411051</v>
      </c>
    </row>
    <row r="30" spans="1:27" ht="12.75">
      <c r="A30" s="138" t="s">
        <v>76</v>
      </c>
      <c r="B30" s="136"/>
      <c r="C30" s="157">
        <v>15507201</v>
      </c>
      <c r="D30" s="157"/>
      <c r="E30" s="158">
        <v>27195203</v>
      </c>
      <c r="F30" s="159">
        <v>27595046</v>
      </c>
      <c r="G30" s="159">
        <v>2244553</v>
      </c>
      <c r="H30" s="159">
        <v>1189424</v>
      </c>
      <c r="I30" s="159">
        <v>1586131</v>
      </c>
      <c r="J30" s="159">
        <v>5020108</v>
      </c>
      <c r="K30" s="159">
        <v>1570017</v>
      </c>
      <c r="L30" s="159">
        <v>1242581</v>
      </c>
      <c r="M30" s="159">
        <v>1508537</v>
      </c>
      <c r="N30" s="159">
        <v>4321135</v>
      </c>
      <c r="O30" s="159">
        <v>1672548</v>
      </c>
      <c r="P30" s="159">
        <v>1622809</v>
      </c>
      <c r="Q30" s="159">
        <v>1726542</v>
      </c>
      <c r="R30" s="159">
        <v>5021899</v>
      </c>
      <c r="S30" s="159"/>
      <c r="T30" s="159"/>
      <c r="U30" s="159"/>
      <c r="V30" s="159"/>
      <c r="W30" s="159">
        <v>14363142</v>
      </c>
      <c r="X30" s="159">
        <v>21577572</v>
      </c>
      <c r="Y30" s="159">
        <v>-7214430</v>
      </c>
      <c r="Z30" s="141">
        <v>-33.43</v>
      </c>
      <c r="AA30" s="157">
        <v>27595046</v>
      </c>
    </row>
    <row r="31" spans="1:27" ht="12.75">
      <c r="A31" s="138" t="s">
        <v>77</v>
      </c>
      <c r="B31" s="136"/>
      <c r="C31" s="155">
        <v>20907512</v>
      </c>
      <c r="D31" s="155"/>
      <c r="E31" s="156">
        <v>26431002</v>
      </c>
      <c r="F31" s="60">
        <v>27897483</v>
      </c>
      <c r="G31" s="60">
        <v>1612289</v>
      </c>
      <c r="H31" s="60">
        <v>2409089</v>
      </c>
      <c r="I31" s="60">
        <v>2127104</v>
      </c>
      <c r="J31" s="60">
        <v>6148482</v>
      </c>
      <c r="K31" s="60">
        <v>2051003</v>
      </c>
      <c r="L31" s="60">
        <v>1971197</v>
      </c>
      <c r="M31" s="60">
        <v>2577384</v>
      </c>
      <c r="N31" s="60">
        <v>6599584</v>
      </c>
      <c r="O31" s="60">
        <v>1496119</v>
      </c>
      <c r="P31" s="60">
        <v>2059991</v>
      </c>
      <c r="Q31" s="60">
        <v>1864487</v>
      </c>
      <c r="R31" s="60">
        <v>5420597</v>
      </c>
      <c r="S31" s="60"/>
      <c r="T31" s="60"/>
      <c r="U31" s="60"/>
      <c r="V31" s="60"/>
      <c r="W31" s="60">
        <v>18168663</v>
      </c>
      <c r="X31" s="60">
        <v>19823256</v>
      </c>
      <c r="Y31" s="60">
        <v>-1654593</v>
      </c>
      <c r="Z31" s="140">
        <v>-8.35</v>
      </c>
      <c r="AA31" s="155">
        <v>27897483</v>
      </c>
    </row>
    <row r="32" spans="1:27" ht="12.75">
      <c r="A32" s="135" t="s">
        <v>78</v>
      </c>
      <c r="B32" s="136"/>
      <c r="C32" s="153">
        <f aca="true" t="shared" si="6" ref="C32:Y32">SUM(C33:C37)</f>
        <v>23639664</v>
      </c>
      <c r="D32" s="153">
        <f>SUM(D33:D37)</f>
        <v>0</v>
      </c>
      <c r="E32" s="154">
        <f t="shared" si="6"/>
        <v>30682846</v>
      </c>
      <c r="F32" s="100">
        <f t="shared" si="6"/>
        <v>28194571</v>
      </c>
      <c r="G32" s="100">
        <f t="shared" si="6"/>
        <v>1984282</v>
      </c>
      <c r="H32" s="100">
        <f t="shared" si="6"/>
        <v>2023471</v>
      </c>
      <c r="I32" s="100">
        <f t="shared" si="6"/>
        <v>1970549</v>
      </c>
      <c r="J32" s="100">
        <f t="shared" si="6"/>
        <v>5978302</v>
      </c>
      <c r="K32" s="100">
        <f t="shared" si="6"/>
        <v>2457242</v>
      </c>
      <c r="L32" s="100">
        <f t="shared" si="6"/>
        <v>1860772</v>
      </c>
      <c r="M32" s="100">
        <f t="shared" si="6"/>
        <v>2471387</v>
      </c>
      <c r="N32" s="100">
        <f t="shared" si="6"/>
        <v>6789401</v>
      </c>
      <c r="O32" s="100">
        <f t="shared" si="6"/>
        <v>2005105</v>
      </c>
      <c r="P32" s="100">
        <f t="shared" si="6"/>
        <v>1932642</v>
      </c>
      <c r="Q32" s="100">
        <f t="shared" si="6"/>
        <v>2311589</v>
      </c>
      <c r="R32" s="100">
        <f t="shared" si="6"/>
        <v>6249336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19017039</v>
      </c>
      <c r="X32" s="100">
        <f t="shared" si="6"/>
        <v>23012136</v>
      </c>
      <c r="Y32" s="100">
        <f t="shared" si="6"/>
        <v>-3995097</v>
      </c>
      <c r="Z32" s="137">
        <f>+IF(X32&lt;&gt;0,+(Y32/X32)*100,0)</f>
        <v>-17.360826478689333</v>
      </c>
      <c r="AA32" s="153">
        <f>SUM(AA33:AA37)</f>
        <v>28194571</v>
      </c>
    </row>
    <row r="33" spans="1:27" ht="12.75">
      <c r="A33" s="138" t="s">
        <v>79</v>
      </c>
      <c r="B33" s="136"/>
      <c r="C33" s="155">
        <v>23639664</v>
      </c>
      <c r="D33" s="155"/>
      <c r="E33" s="156">
        <v>30682846</v>
      </c>
      <c r="F33" s="60">
        <v>28194571</v>
      </c>
      <c r="G33" s="60">
        <v>1984282</v>
      </c>
      <c r="H33" s="60">
        <v>2023471</v>
      </c>
      <c r="I33" s="60">
        <v>1970549</v>
      </c>
      <c r="J33" s="60">
        <v>5978302</v>
      </c>
      <c r="K33" s="60">
        <v>2457242</v>
      </c>
      <c r="L33" s="60">
        <v>1860772</v>
      </c>
      <c r="M33" s="60">
        <v>2471387</v>
      </c>
      <c r="N33" s="60">
        <v>6789401</v>
      </c>
      <c r="O33" s="60">
        <v>2005105</v>
      </c>
      <c r="P33" s="60">
        <v>1932642</v>
      </c>
      <c r="Q33" s="60">
        <v>2311589</v>
      </c>
      <c r="R33" s="60">
        <v>6249336</v>
      </c>
      <c r="S33" s="60"/>
      <c r="T33" s="60"/>
      <c r="U33" s="60"/>
      <c r="V33" s="60"/>
      <c r="W33" s="60">
        <v>19017039</v>
      </c>
      <c r="X33" s="60">
        <v>23012136</v>
      </c>
      <c r="Y33" s="60">
        <v>-3995097</v>
      </c>
      <c r="Z33" s="140">
        <v>-17.36</v>
      </c>
      <c r="AA33" s="155">
        <v>28194571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100225670</v>
      </c>
      <c r="D38" s="153">
        <f>SUM(D39:D41)</f>
        <v>0</v>
      </c>
      <c r="E38" s="154">
        <f t="shared" si="7"/>
        <v>123245273</v>
      </c>
      <c r="F38" s="100">
        <f t="shared" si="7"/>
        <v>100649136</v>
      </c>
      <c r="G38" s="100">
        <f t="shared" si="7"/>
        <v>5622918</v>
      </c>
      <c r="H38" s="100">
        <f t="shared" si="7"/>
        <v>6207811</v>
      </c>
      <c r="I38" s="100">
        <f t="shared" si="7"/>
        <v>6831402</v>
      </c>
      <c r="J38" s="100">
        <f t="shared" si="7"/>
        <v>18662131</v>
      </c>
      <c r="K38" s="100">
        <f t="shared" si="7"/>
        <v>6885971</v>
      </c>
      <c r="L38" s="100">
        <f t="shared" si="7"/>
        <v>7117750</v>
      </c>
      <c r="M38" s="100">
        <f t="shared" si="7"/>
        <v>8794379</v>
      </c>
      <c r="N38" s="100">
        <f t="shared" si="7"/>
        <v>22798100</v>
      </c>
      <c r="O38" s="100">
        <f t="shared" si="7"/>
        <v>5897552</v>
      </c>
      <c r="P38" s="100">
        <f t="shared" si="7"/>
        <v>7821306</v>
      </c>
      <c r="Q38" s="100">
        <f t="shared" si="7"/>
        <v>6966365</v>
      </c>
      <c r="R38" s="100">
        <f t="shared" si="7"/>
        <v>20685223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62145454</v>
      </c>
      <c r="X38" s="100">
        <f t="shared" si="7"/>
        <v>91252791</v>
      </c>
      <c r="Y38" s="100">
        <f t="shared" si="7"/>
        <v>-29107337</v>
      </c>
      <c r="Z38" s="137">
        <f>+IF(X38&lt;&gt;0,+(Y38/X38)*100,0)</f>
        <v>-31.897475881039078</v>
      </c>
      <c r="AA38" s="153">
        <f>SUM(AA39:AA41)</f>
        <v>100649136</v>
      </c>
    </row>
    <row r="39" spans="1:27" ht="12.75">
      <c r="A39" s="138" t="s">
        <v>85</v>
      </c>
      <c r="B39" s="136"/>
      <c r="C39" s="155">
        <v>10933030</v>
      </c>
      <c r="D39" s="155"/>
      <c r="E39" s="156">
        <v>23273787</v>
      </c>
      <c r="F39" s="60">
        <v>17945528</v>
      </c>
      <c r="G39" s="60">
        <v>718263</v>
      </c>
      <c r="H39" s="60">
        <v>1034082</v>
      </c>
      <c r="I39" s="60">
        <v>991101</v>
      </c>
      <c r="J39" s="60">
        <v>2743446</v>
      </c>
      <c r="K39" s="60">
        <v>1409615</v>
      </c>
      <c r="L39" s="60">
        <v>1134970</v>
      </c>
      <c r="M39" s="60">
        <v>2106840</v>
      </c>
      <c r="N39" s="60">
        <v>4651425</v>
      </c>
      <c r="O39" s="60">
        <v>757195</v>
      </c>
      <c r="P39" s="60">
        <v>936005</v>
      </c>
      <c r="Q39" s="60">
        <v>725100</v>
      </c>
      <c r="R39" s="60">
        <v>2418300</v>
      </c>
      <c r="S39" s="60"/>
      <c r="T39" s="60"/>
      <c r="U39" s="60"/>
      <c r="V39" s="60"/>
      <c r="W39" s="60">
        <v>9813171</v>
      </c>
      <c r="X39" s="60">
        <v>17455338</v>
      </c>
      <c r="Y39" s="60">
        <v>-7642167</v>
      </c>
      <c r="Z39" s="140">
        <v>-43.78</v>
      </c>
      <c r="AA39" s="155">
        <v>17945528</v>
      </c>
    </row>
    <row r="40" spans="1:27" ht="12.75">
      <c r="A40" s="138" t="s">
        <v>86</v>
      </c>
      <c r="B40" s="136"/>
      <c r="C40" s="155">
        <v>89292640</v>
      </c>
      <c r="D40" s="155"/>
      <c r="E40" s="156">
        <v>99971486</v>
      </c>
      <c r="F40" s="60">
        <v>82703608</v>
      </c>
      <c r="G40" s="60">
        <v>4904655</v>
      </c>
      <c r="H40" s="60">
        <v>5173729</v>
      </c>
      <c r="I40" s="60">
        <v>5840301</v>
      </c>
      <c r="J40" s="60">
        <v>15918685</v>
      </c>
      <c r="K40" s="60">
        <v>5476356</v>
      </c>
      <c r="L40" s="60">
        <v>5982780</v>
      </c>
      <c r="M40" s="60">
        <v>6687539</v>
      </c>
      <c r="N40" s="60">
        <v>18146675</v>
      </c>
      <c r="O40" s="60">
        <v>5140357</v>
      </c>
      <c r="P40" s="60">
        <v>6885301</v>
      </c>
      <c r="Q40" s="60">
        <v>6241265</v>
      </c>
      <c r="R40" s="60">
        <v>18266923</v>
      </c>
      <c r="S40" s="60"/>
      <c r="T40" s="60"/>
      <c r="U40" s="60"/>
      <c r="V40" s="60"/>
      <c r="W40" s="60">
        <v>52332283</v>
      </c>
      <c r="X40" s="60">
        <v>73797453</v>
      </c>
      <c r="Y40" s="60">
        <v>-21465170</v>
      </c>
      <c r="Z40" s="140">
        <v>-29.09</v>
      </c>
      <c r="AA40" s="155">
        <v>82703608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801959</v>
      </c>
      <c r="F42" s="100">
        <f t="shared" si="8"/>
        <v>801959</v>
      </c>
      <c r="G42" s="100">
        <f t="shared" si="8"/>
        <v>66830</v>
      </c>
      <c r="H42" s="100">
        <f t="shared" si="8"/>
        <v>66830</v>
      </c>
      <c r="I42" s="100">
        <f t="shared" si="8"/>
        <v>66830</v>
      </c>
      <c r="J42" s="100">
        <f t="shared" si="8"/>
        <v>200490</v>
      </c>
      <c r="K42" s="100">
        <f t="shared" si="8"/>
        <v>66830</v>
      </c>
      <c r="L42" s="100">
        <f t="shared" si="8"/>
        <v>66830</v>
      </c>
      <c r="M42" s="100">
        <f t="shared" si="8"/>
        <v>66830</v>
      </c>
      <c r="N42" s="100">
        <f t="shared" si="8"/>
        <v>200490</v>
      </c>
      <c r="O42" s="100">
        <f t="shared" si="8"/>
        <v>66830</v>
      </c>
      <c r="P42" s="100">
        <f t="shared" si="8"/>
        <v>66830</v>
      </c>
      <c r="Q42" s="100">
        <f t="shared" si="8"/>
        <v>66830</v>
      </c>
      <c r="R42" s="100">
        <f t="shared" si="8"/>
        <v>200490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601470</v>
      </c>
      <c r="X42" s="100">
        <f t="shared" si="8"/>
        <v>601470</v>
      </c>
      <c r="Y42" s="100">
        <f t="shared" si="8"/>
        <v>0</v>
      </c>
      <c r="Z42" s="137">
        <f>+IF(X42&lt;&gt;0,+(Y42/X42)*100,0)</f>
        <v>0</v>
      </c>
      <c r="AA42" s="153">
        <f>SUM(AA43:AA46)</f>
        <v>801959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>
        <v>801959</v>
      </c>
      <c r="F46" s="60">
        <v>801959</v>
      </c>
      <c r="G46" s="60">
        <v>66830</v>
      </c>
      <c r="H46" s="60">
        <v>66830</v>
      </c>
      <c r="I46" s="60">
        <v>66830</v>
      </c>
      <c r="J46" s="60">
        <v>200490</v>
      </c>
      <c r="K46" s="60">
        <v>66830</v>
      </c>
      <c r="L46" s="60">
        <v>66830</v>
      </c>
      <c r="M46" s="60">
        <v>66830</v>
      </c>
      <c r="N46" s="60">
        <v>200490</v>
      </c>
      <c r="O46" s="60">
        <v>66830</v>
      </c>
      <c r="P46" s="60">
        <v>66830</v>
      </c>
      <c r="Q46" s="60">
        <v>66830</v>
      </c>
      <c r="R46" s="60">
        <v>200490</v>
      </c>
      <c r="S46" s="60"/>
      <c r="T46" s="60"/>
      <c r="U46" s="60"/>
      <c r="V46" s="60"/>
      <c r="W46" s="60">
        <v>601470</v>
      </c>
      <c r="X46" s="60">
        <v>601470</v>
      </c>
      <c r="Y46" s="60"/>
      <c r="Z46" s="140">
        <v>0</v>
      </c>
      <c r="AA46" s="155">
        <v>801959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190075767</v>
      </c>
      <c r="D48" s="168">
        <f>+D28+D32+D38+D42+D47</f>
        <v>0</v>
      </c>
      <c r="E48" s="169">
        <f t="shared" si="9"/>
        <v>242638529</v>
      </c>
      <c r="F48" s="73">
        <f t="shared" si="9"/>
        <v>221549246</v>
      </c>
      <c r="G48" s="73">
        <f t="shared" si="9"/>
        <v>13444438</v>
      </c>
      <c r="H48" s="73">
        <f t="shared" si="9"/>
        <v>14008939</v>
      </c>
      <c r="I48" s="73">
        <f t="shared" si="9"/>
        <v>15691625</v>
      </c>
      <c r="J48" s="73">
        <f t="shared" si="9"/>
        <v>43145002</v>
      </c>
      <c r="K48" s="73">
        <f t="shared" si="9"/>
        <v>16399418</v>
      </c>
      <c r="L48" s="73">
        <f t="shared" si="9"/>
        <v>15083317</v>
      </c>
      <c r="M48" s="73">
        <f t="shared" si="9"/>
        <v>18488448</v>
      </c>
      <c r="N48" s="73">
        <f t="shared" si="9"/>
        <v>49971183</v>
      </c>
      <c r="O48" s="73">
        <f t="shared" si="9"/>
        <v>14247039</v>
      </c>
      <c r="P48" s="73">
        <f t="shared" si="9"/>
        <v>16525847</v>
      </c>
      <c r="Q48" s="73">
        <f t="shared" si="9"/>
        <v>15725171</v>
      </c>
      <c r="R48" s="73">
        <f t="shared" si="9"/>
        <v>46498057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139614242</v>
      </c>
      <c r="X48" s="73">
        <f t="shared" si="9"/>
        <v>181978911</v>
      </c>
      <c r="Y48" s="73">
        <f t="shared" si="9"/>
        <v>-42364669</v>
      </c>
      <c r="Z48" s="170">
        <f>+IF(X48&lt;&gt;0,+(Y48/X48)*100,0)</f>
        <v>-23.279988195994864</v>
      </c>
      <c r="AA48" s="168">
        <f>+AA28+AA32+AA38+AA42+AA47</f>
        <v>221549246</v>
      </c>
    </row>
    <row r="49" spans="1:27" ht="12.75">
      <c r="A49" s="148" t="s">
        <v>49</v>
      </c>
      <c r="B49" s="149"/>
      <c r="C49" s="171">
        <f aca="true" t="shared" si="10" ref="C49:Y49">+C25-C48</f>
        <v>64094623</v>
      </c>
      <c r="D49" s="171">
        <f>+D25-D48</f>
        <v>0</v>
      </c>
      <c r="E49" s="172">
        <f t="shared" si="10"/>
        <v>1986192</v>
      </c>
      <c r="F49" s="173">
        <f t="shared" si="10"/>
        <v>3148032</v>
      </c>
      <c r="G49" s="173">
        <f t="shared" si="10"/>
        <v>59897844</v>
      </c>
      <c r="H49" s="173">
        <f t="shared" si="10"/>
        <v>-7362196</v>
      </c>
      <c r="I49" s="173">
        <f t="shared" si="10"/>
        <v>-8012810</v>
      </c>
      <c r="J49" s="173">
        <f t="shared" si="10"/>
        <v>44522838</v>
      </c>
      <c r="K49" s="173">
        <f t="shared" si="10"/>
        <v>-9508878</v>
      </c>
      <c r="L49" s="173">
        <f t="shared" si="10"/>
        <v>-5217639</v>
      </c>
      <c r="M49" s="173">
        <f t="shared" si="10"/>
        <v>39691741</v>
      </c>
      <c r="N49" s="173">
        <f t="shared" si="10"/>
        <v>24965224</v>
      </c>
      <c r="O49" s="173">
        <f t="shared" si="10"/>
        <v>-11328201</v>
      </c>
      <c r="P49" s="173">
        <f t="shared" si="10"/>
        <v>-14385186</v>
      </c>
      <c r="Q49" s="173">
        <f t="shared" si="10"/>
        <v>24539510</v>
      </c>
      <c r="R49" s="173">
        <f t="shared" si="10"/>
        <v>-1173877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68314185</v>
      </c>
      <c r="X49" s="173">
        <f>IF(F25=F48,0,X25-X48)</f>
        <v>19093734</v>
      </c>
      <c r="Y49" s="173">
        <f t="shared" si="10"/>
        <v>49220451</v>
      </c>
      <c r="Z49" s="174">
        <f>+IF(X49&lt;&gt;0,+(Y49/X49)*100,0)</f>
        <v>257.78326544195073</v>
      </c>
      <c r="AA49" s="171">
        <f>+AA25-AA48</f>
        <v>3148032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7296892</v>
      </c>
      <c r="D5" s="155">
        <v>0</v>
      </c>
      <c r="E5" s="156">
        <v>11118685</v>
      </c>
      <c r="F5" s="60">
        <v>9913348</v>
      </c>
      <c r="G5" s="60">
        <v>5682305</v>
      </c>
      <c r="H5" s="60">
        <v>380724</v>
      </c>
      <c r="I5" s="60">
        <v>380819</v>
      </c>
      <c r="J5" s="60">
        <v>6443848</v>
      </c>
      <c r="K5" s="60">
        <v>385967</v>
      </c>
      <c r="L5" s="60">
        <v>386550</v>
      </c>
      <c r="M5" s="60">
        <v>386550</v>
      </c>
      <c r="N5" s="60">
        <v>1159067</v>
      </c>
      <c r="O5" s="60">
        <v>387232</v>
      </c>
      <c r="P5" s="60">
        <v>382149</v>
      </c>
      <c r="Q5" s="60">
        <v>377624</v>
      </c>
      <c r="R5" s="60">
        <v>1147005</v>
      </c>
      <c r="S5" s="60">
        <v>0</v>
      </c>
      <c r="T5" s="60">
        <v>0</v>
      </c>
      <c r="U5" s="60">
        <v>0</v>
      </c>
      <c r="V5" s="60">
        <v>0</v>
      </c>
      <c r="W5" s="60">
        <v>8749920</v>
      </c>
      <c r="X5" s="60">
        <v>9651457</v>
      </c>
      <c r="Y5" s="60">
        <v>-901537</v>
      </c>
      <c r="Z5" s="140">
        <v>-9.34</v>
      </c>
      <c r="AA5" s="155">
        <v>9913348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829509</v>
      </c>
      <c r="D10" s="155">
        <v>0</v>
      </c>
      <c r="E10" s="156">
        <v>879800</v>
      </c>
      <c r="F10" s="54">
        <v>879800</v>
      </c>
      <c r="G10" s="54">
        <v>73381</v>
      </c>
      <c r="H10" s="54">
        <v>73381</v>
      </c>
      <c r="I10" s="54">
        <v>73381</v>
      </c>
      <c r="J10" s="54">
        <v>220143</v>
      </c>
      <c r="K10" s="54">
        <v>72617</v>
      </c>
      <c r="L10" s="54">
        <v>72234</v>
      </c>
      <c r="M10" s="54">
        <v>72234</v>
      </c>
      <c r="N10" s="54">
        <v>217085</v>
      </c>
      <c r="O10" s="54">
        <v>71661</v>
      </c>
      <c r="P10" s="54">
        <v>72139</v>
      </c>
      <c r="Q10" s="54">
        <v>71947</v>
      </c>
      <c r="R10" s="54">
        <v>215747</v>
      </c>
      <c r="S10" s="54">
        <v>0</v>
      </c>
      <c r="T10" s="54">
        <v>0</v>
      </c>
      <c r="U10" s="54">
        <v>0</v>
      </c>
      <c r="V10" s="54">
        <v>0</v>
      </c>
      <c r="W10" s="54">
        <v>652975</v>
      </c>
      <c r="X10" s="54">
        <v>622503</v>
      </c>
      <c r="Y10" s="54">
        <v>30472</v>
      </c>
      <c r="Z10" s="184">
        <v>4.9</v>
      </c>
      <c r="AA10" s="130">
        <v>879800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1216825</v>
      </c>
      <c r="D12" s="155">
        <v>0</v>
      </c>
      <c r="E12" s="156">
        <v>1131236</v>
      </c>
      <c r="F12" s="60">
        <v>1204389</v>
      </c>
      <c r="G12" s="60">
        <v>108516</v>
      </c>
      <c r="H12" s="60">
        <v>41559</v>
      </c>
      <c r="I12" s="60">
        <v>185533</v>
      </c>
      <c r="J12" s="60">
        <v>335608</v>
      </c>
      <c r="K12" s="60">
        <v>90375</v>
      </c>
      <c r="L12" s="60">
        <v>70384</v>
      </c>
      <c r="M12" s="60">
        <v>115467</v>
      </c>
      <c r="N12" s="60">
        <v>276226</v>
      </c>
      <c r="O12" s="60">
        <v>90316</v>
      </c>
      <c r="P12" s="60">
        <v>85825</v>
      </c>
      <c r="Q12" s="60">
        <v>109858</v>
      </c>
      <c r="R12" s="60">
        <v>285999</v>
      </c>
      <c r="S12" s="60">
        <v>0</v>
      </c>
      <c r="T12" s="60">
        <v>0</v>
      </c>
      <c r="U12" s="60">
        <v>0</v>
      </c>
      <c r="V12" s="60">
        <v>0</v>
      </c>
      <c r="W12" s="60">
        <v>897833</v>
      </c>
      <c r="X12" s="60">
        <v>848430</v>
      </c>
      <c r="Y12" s="60">
        <v>49403</v>
      </c>
      <c r="Z12" s="140">
        <v>5.82</v>
      </c>
      <c r="AA12" s="155">
        <v>1204389</v>
      </c>
    </row>
    <row r="13" spans="1:27" ht="12.75">
      <c r="A13" s="181" t="s">
        <v>109</v>
      </c>
      <c r="B13" s="185"/>
      <c r="C13" s="155">
        <v>5888714</v>
      </c>
      <c r="D13" s="155">
        <v>0</v>
      </c>
      <c r="E13" s="156">
        <v>4700000</v>
      </c>
      <c r="F13" s="60">
        <v>10946777</v>
      </c>
      <c r="G13" s="60">
        <v>2486341</v>
      </c>
      <c r="H13" s="60">
        <v>793887</v>
      </c>
      <c r="I13" s="60">
        <v>837458</v>
      </c>
      <c r="J13" s="60">
        <v>4117686</v>
      </c>
      <c r="K13" s="60">
        <v>635140</v>
      </c>
      <c r="L13" s="60">
        <v>998263</v>
      </c>
      <c r="M13" s="60">
        <v>885728</v>
      </c>
      <c r="N13" s="60">
        <v>2519131</v>
      </c>
      <c r="O13" s="60">
        <v>983317</v>
      </c>
      <c r="P13" s="60">
        <v>897745</v>
      </c>
      <c r="Q13" s="60">
        <v>869848</v>
      </c>
      <c r="R13" s="60">
        <v>2750910</v>
      </c>
      <c r="S13" s="60">
        <v>0</v>
      </c>
      <c r="T13" s="60">
        <v>0</v>
      </c>
      <c r="U13" s="60">
        <v>0</v>
      </c>
      <c r="V13" s="60">
        <v>0</v>
      </c>
      <c r="W13" s="60">
        <v>9387727</v>
      </c>
      <c r="X13" s="60">
        <v>3525003</v>
      </c>
      <c r="Y13" s="60">
        <v>5862724</v>
      </c>
      <c r="Z13" s="140">
        <v>166.32</v>
      </c>
      <c r="AA13" s="155">
        <v>10946777</v>
      </c>
    </row>
    <row r="14" spans="1:27" ht="12.75">
      <c r="A14" s="181" t="s">
        <v>110</v>
      </c>
      <c r="B14" s="185"/>
      <c r="C14" s="155">
        <v>217224</v>
      </c>
      <c r="D14" s="155">
        <v>0</v>
      </c>
      <c r="E14" s="156">
        <v>120000</v>
      </c>
      <c r="F14" s="60">
        <v>80000</v>
      </c>
      <c r="G14" s="60">
        <v>7309</v>
      </c>
      <c r="H14" s="60">
        <v>5620</v>
      </c>
      <c r="I14" s="60">
        <v>10217</v>
      </c>
      <c r="J14" s="60">
        <v>23146</v>
      </c>
      <c r="K14" s="60">
        <v>8016</v>
      </c>
      <c r="L14" s="60">
        <v>6095</v>
      </c>
      <c r="M14" s="60">
        <v>4580</v>
      </c>
      <c r="N14" s="60">
        <v>18691</v>
      </c>
      <c r="O14" s="60">
        <v>6996</v>
      </c>
      <c r="P14" s="60">
        <v>5439</v>
      </c>
      <c r="Q14" s="60">
        <v>4423</v>
      </c>
      <c r="R14" s="60">
        <v>16858</v>
      </c>
      <c r="S14" s="60">
        <v>0</v>
      </c>
      <c r="T14" s="60">
        <v>0</v>
      </c>
      <c r="U14" s="60">
        <v>0</v>
      </c>
      <c r="V14" s="60">
        <v>0</v>
      </c>
      <c r="W14" s="60">
        <v>58695</v>
      </c>
      <c r="X14" s="60">
        <v>90000</v>
      </c>
      <c r="Y14" s="60">
        <v>-31305</v>
      </c>
      <c r="Z14" s="140">
        <v>-34.78</v>
      </c>
      <c r="AA14" s="155">
        <v>80000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1017630</v>
      </c>
      <c r="D16" s="155">
        <v>0</v>
      </c>
      <c r="E16" s="156">
        <v>900000</v>
      </c>
      <c r="F16" s="60">
        <v>500000</v>
      </c>
      <c r="G16" s="60">
        <v>28580</v>
      </c>
      <c r="H16" s="60">
        <v>41590</v>
      </c>
      <c r="I16" s="60">
        <v>69580</v>
      </c>
      <c r="J16" s="60">
        <v>139750</v>
      </c>
      <c r="K16" s="60">
        <v>27800</v>
      </c>
      <c r="L16" s="60">
        <v>30310</v>
      </c>
      <c r="M16" s="60">
        <v>23440</v>
      </c>
      <c r="N16" s="60">
        <v>81550</v>
      </c>
      <c r="O16" s="60">
        <v>28310</v>
      </c>
      <c r="P16" s="60">
        <v>22150</v>
      </c>
      <c r="Q16" s="60">
        <v>21330</v>
      </c>
      <c r="R16" s="60">
        <v>71790</v>
      </c>
      <c r="S16" s="60">
        <v>0</v>
      </c>
      <c r="T16" s="60">
        <v>0</v>
      </c>
      <c r="U16" s="60">
        <v>0</v>
      </c>
      <c r="V16" s="60">
        <v>0</v>
      </c>
      <c r="W16" s="60">
        <v>293090</v>
      </c>
      <c r="X16" s="60">
        <v>675000</v>
      </c>
      <c r="Y16" s="60">
        <v>-381910</v>
      </c>
      <c r="Z16" s="140">
        <v>-56.58</v>
      </c>
      <c r="AA16" s="155">
        <v>500000</v>
      </c>
    </row>
    <row r="17" spans="1:27" ht="12.75">
      <c r="A17" s="181" t="s">
        <v>113</v>
      </c>
      <c r="B17" s="185"/>
      <c r="C17" s="155">
        <v>664206</v>
      </c>
      <c r="D17" s="155">
        <v>0</v>
      </c>
      <c r="E17" s="156">
        <v>450000</v>
      </c>
      <c r="F17" s="60">
        <v>500840</v>
      </c>
      <c r="G17" s="60">
        <v>30009</v>
      </c>
      <c r="H17" s="60">
        <v>41456</v>
      </c>
      <c r="I17" s="60">
        <v>55673</v>
      </c>
      <c r="J17" s="60">
        <v>127138</v>
      </c>
      <c r="K17" s="60">
        <v>47387</v>
      </c>
      <c r="L17" s="60">
        <v>42539</v>
      </c>
      <c r="M17" s="60">
        <v>44025</v>
      </c>
      <c r="N17" s="60">
        <v>133951</v>
      </c>
      <c r="O17" s="60">
        <v>49751</v>
      </c>
      <c r="P17" s="60">
        <v>38408</v>
      </c>
      <c r="Q17" s="60">
        <v>45847</v>
      </c>
      <c r="R17" s="60">
        <v>134006</v>
      </c>
      <c r="S17" s="60">
        <v>0</v>
      </c>
      <c r="T17" s="60">
        <v>0</v>
      </c>
      <c r="U17" s="60">
        <v>0</v>
      </c>
      <c r="V17" s="60">
        <v>0</v>
      </c>
      <c r="W17" s="60">
        <v>395095</v>
      </c>
      <c r="X17" s="60">
        <v>337500</v>
      </c>
      <c r="Y17" s="60">
        <v>57595</v>
      </c>
      <c r="Z17" s="140">
        <v>17.07</v>
      </c>
      <c r="AA17" s="155">
        <v>500840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158247120</v>
      </c>
      <c r="D19" s="155">
        <v>0</v>
      </c>
      <c r="E19" s="156">
        <v>183437960</v>
      </c>
      <c r="F19" s="60">
        <v>158437960</v>
      </c>
      <c r="G19" s="60">
        <v>63497000</v>
      </c>
      <c r="H19" s="60">
        <v>72627</v>
      </c>
      <c r="I19" s="60">
        <v>365274</v>
      </c>
      <c r="J19" s="60">
        <v>63934901</v>
      </c>
      <c r="K19" s="60">
        <v>732851</v>
      </c>
      <c r="L19" s="60">
        <v>213665</v>
      </c>
      <c r="M19" s="60">
        <v>51285028</v>
      </c>
      <c r="N19" s="60">
        <v>52231544</v>
      </c>
      <c r="O19" s="60">
        <v>971982</v>
      </c>
      <c r="P19" s="60">
        <v>466418</v>
      </c>
      <c r="Q19" s="60">
        <v>38485415</v>
      </c>
      <c r="R19" s="60">
        <v>39923815</v>
      </c>
      <c r="S19" s="60">
        <v>0</v>
      </c>
      <c r="T19" s="60">
        <v>0</v>
      </c>
      <c r="U19" s="60">
        <v>0</v>
      </c>
      <c r="V19" s="60">
        <v>0</v>
      </c>
      <c r="W19" s="60">
        <v>156090260</v>
      </c>
      <c r="X19" s="60">
        <v>183437960</v>
      </c>
      <c r="Y19" s="60">
        <v>-27347700</v>
      </c>
      <c r="Z19" s="140">
        <v>-14.91</v>
      </c>
      <c r="AA19" s="155">
        <v>158437960</v>
      </c>
    </row>
    <row r="20" spans="1:27" ht="12.75">
      <c r="A20" s="181" t="s">
        <v>35</v>
      </c>
      <c r="B20" s="185"/>
      <c r="C20" s="155">
        <v>3502845</v>
      </c>
      <c r="D20" s="155">
        <v>0</v>
      </c>
      <c r="E20" s="156">
        <v>2144000</v>
      </c>
      <c r="F20" s="54">
        <v>2491124</v>
      </c>
      <c r="G20" s="54">
        <v>266041</v>
      </c>
      <c r="H20" s="54">
        <v>227210</v>
      </c>
      <c r="I20" s="54">
        <v>168830</v>
      </c>
      <c r="J20" s="54">
        <v>662081</v>
      </c>
      <c r="K20" s="54">
        <v>189830</v>
      </c>
      <c r="L20" s="54">
        <v>193661</v>
      </c>
      <c r="M20" s="54">
        <v>92353</v>
      </c>
      <c r="N20" s="54">
        <v>475844</v>
      </c>
      <c r="O20" s="54">
        <v>329273</v>
      </c>
      <c r="P20" s="54">
        <v>170388</v>
      </c>
      <c r="Q20" s="54">
        <v>272389</v>
      </c>
      <c r="R20" s="54">
        <v>772050</v>
      </c>
      <c r="S20" s="54">
        <v>0</v>
      </c>
      <c r="T20" s="54">
        <v>0</v>
      </c>
      <c r="U20" s="54">
        <v>0</v>
      </c>
      <c r="V20" s="54">
        <v>0</v>
      </c>
      <c r="W20" s="54">
        <v>1909975</v>
      </c>
      <c r="X20" s="54">
        <v>1608003</v>
      </c>
      <c r="Y20" s="54">
        <v>301972</v>
      </c>
      <c r="Z20" s="184">
        <v>18.78</v>
      </c>
      <c r="AA20" s="130">
        <v>2491124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6000</v>
      </c>
      <c r="R21" s="60">
        <v>6000</v>
      </c>
      <c r="S21" s="60">
        <v>0</v>
      </c>
      <c r="T21" s="60">
        <v>0</v>
      </c>
      <c r="U21" s="60">
        <v>0</v>
      </c>
      <c r="V21" s="60">
        <v>0</v>
      </c>
      <c r="W21" s="82">
        <v>6000</v>
      </c>
      <c r="X21" s="60"/>
      <c r="Y21" s="60">
        <v>6000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178880965</v>
      </c>
      <c r="D22" s="188">
        <f>SUM(D5:D21)</f>
        <v>0</v>
      </c>
      <c r="E22" s="189">
        <f t="shared" si="0"/>
        <v>204881681</v>
      </c>
      <c r="F22" s="190">
        <f t="shared" si="0"/>
        <v>184954238</v>
      </c>
      <c r="G22" s="190">
        <f t="shared" si="0"/>
        <v>72179482</v>
      </c>
      <c r="H22" s="190">
        <f t="shared" si="0"/>
        <v>1678054</v>
      </c>
      <c r="I22" s="190">
        <f t="shared" si="0"/>
        <v>2146765</v>
      </c>
      <c r="J22" s="190">
        <f t="shared" si="0"/>
        <v>76004301</v>
      </c>
      <c r="K22" s="190">
        <f t="shared" si="0"/>
        <v>2189983</v>
      </c>
      <c r="L22" s="190">
        <f t="shared" si="0"/>
        <v>2013701</v>
      </c>
      <c r="M22" s="190">
        <f t="shared" si="0"/>
        <v>52909405</v>
      </c>
      <c r="N22" s="190">
        <f t="shared" si="0"/>
        <v>57113089</v>
      </c>
      <c r="O22" s="190">
        <f t="shared" si="0"/>
        <v>2918838</v>
      </c>
      <c r="P22" s="190">
        <f t="shared" si="0"/>
        <v>2140661</v>
      </c>
      <c r="Q22" s="190">
        <f t="shared" si="0"/>
        <v>40264681</v>
      </c>
      <c r="R22" s="190">
        <f t="shared" si="0"/>
        <v>45324180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178441570</v>
      </c>
      <c r="X22" s="190">
        <f t="shared" si="0"/>
        <v>200795856</v>
      </c>
      <c r="Y22" s="190">
        <f t="shared" si="0"/>
        <v>-22354286</v>
      </c>
      <c r="Z22" s="191">
        <f>+IF(X22&lt;&gt;0,+(Y22/X22)*100,0)</f>
        <v>-11.132842303279407</v>
      </c>
      <c r="AA22" s="188">
        <f>SUM(AA5:AA21)</f>
        <v>184954238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58798175</v>
      </c>
      <c r="D25" s="155">
        <v>0</v>
      </c>
      <c r="E25" s="156">
        <v>61526670</v>
      </c>
      <c r="F25" s="60">
        <v>63017022</v>
      </c>
      <c r="G25" s="60">
        <v>4701059</v>
      </c>
      <c r="H25" s="60">
        <v>5157022</v>
      </c>
      <c r="I25" s="60">
        <v>4714280</v>
      </c>
      <c r="J25" s="60">
        <v>14572361</v>
      </c>
      <c r="K25" s="60">
        <v>4800995</v>
      </c>
      <c r="L25" s="60">
        <v>5014840</v>
      </c>
      <c r="M25" s="60">
        <v>6169321</v>
      </c>
      <c r="N25" s="60">
        <v>15985156</v>
      </c>
      <c r="O25" s="60">
        <v>4935386</v>
      </c>
      <c r="P25" s="60">
        <v>4810468</v>
      </c>
      <c r="Q25" s="60">
        <v>4933807</v>
      </c>
      <c r="R25" s="60">
        <v>14679661</v>
      </c>
      <c r="S25" s="60">
        <v>0</v>
      </c>
      <c r="T25" s="60">
        <v>0</v>
      </c>
      <c r="U25" s="60">
        <v>0</v>
      </c>
      <c r="V25" s="60">
        <v>0</v>
      </c>
      <c r="W25" s="60">
        <v>45237178</v>
      </c>
      <c r="X25" s="60">
        <v>46144998</v>
      </c>
      <c r="Y25" s="60">
        <v>-907820</v>
      </c>
      <c r="Z25" s="140">
        <v>-1.97</v>
      </c>
      <c r="AA25" s="155">
        <v>63017022</v>
      </c>
    </row>
    <row r="26" spans="1:27" ht="12.75">
      <c r="A26" s="183" t="s">
        <v>38</v>
      </c>
      <c r="B26" s="182"/>
      <c r="C26" s="155">
        <v>14467129</v>
      </c>
      <c r="D26" s="155">
        <v>0</v>
      </c>
      <c r="E26" s="156">
        <v>15712327</v>
      </c>
      <c r="F26" s="60">
        <v>17935614</v>
      </c>
      <c r="G26" s="60">
        <v>1218102</v>
      </c>
      <c r="H26" s="60">
        <v>1236087</v>
      </c>
      <c r="I26" s="60">
        <v>1167961</v>
      </c>
      <c r="J26" s="60">
        <v>3622150</v>
      </c>
      <c r="K26" s="60">
        <v>1411187</v>
      </c>
      <c r="L26" s="60">
        <v>1195244</v>
      </c>
      <c r="M26" s="60">
        <v>1436456</v>
      </c>
      <c r="N26" s="60">
        <v>4042887</v>
      </c>
      <c r="O26" s="60">
        <v>1435802</v>
      </c>
      <c r="P26" s="60">
        <v>1868179</v>
      </c>
      <c r="Q26" s="60">
        <v>1459708</v>
      </c>
      <c r="R26" s="60">
        <v>4763689</v>
      </c>
      <c r="S26" s="60">
        <v>0</v>
      </c>
      <c r="T26" s="60">
        <v>0</v>
      </c>
      <c r="U26" s="60">
        <v>0</v>
      </c>
      <c r="V26" s="60">
        <v>0</v>
      </c>
      <c r="W26" s="60">
        <v>12428726</v>
      </c>
      <c r="X26" s="60">
        <v>11784249</v>
      </c>
      <c r="Y26" s="60">
        <v>644477</v>
      </c>
      <c r="Z26" s="140">
        <v>5.47</v>
      </c>
      <c r="AA26" s="155">
        <v>17935614</v>
      </c>
    </row>
    <row r="27" spans="1:27" ht="12.75">
      <c r="A27" s="183" t="s">
        <v>118</v>
      </c>
      <c r="B27" s="182"/>
      <c r="C27" s="155">
        <v>869015</v>
      </c>
      <c r="D27" s="155">
        <v>0</v>
      </c>
      <c r="E27" s="156">
        <v>3000000</v>
      </c>
      <c r="F27" s="60">
        <v>3000000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1500000</v>
      </c>
      <c r="Y27" s="60">
        <v>-1500000</v>
      </c>
      <c r="Z27" s="140">
        <v>-100</v>
      </c>
      <c r="AA27" s="155">
        <v>3000000</v>
      </c>
    </row>
    <row r="28" spans="1:27" ht="12.75">
      <c r="A28" s="183" t="s">
        <v>39</v>
      </c>
      <c r="B28" s="182"/>
      <c r="C28" s="155">
        <v>42052318</v>
      </c>
      <c r="D28" s="155">
        <v>0</v>
      </c>
      <c r="E28" s="156">
        <v>41810732</v>
      </c>
      <c r="F28" s="60">
        <v>51015712</v>
      </c>
      <c r="G28" s="60">
        <v>3567877</v>
      </c>
      <c r="H28" s="60">
        <v>3593790</v>
      </c>
      <c r="I28" s="60">
        <v>3574072</v>
      </c>
      <c r="J28" s="60">
        <v>10735739</v>
      </c>
      <c r="K28" s="60">
        <v>3725840</v>
      </c>
      <c r="L28" s="60">
        <v>4233461</v>
      </c>
      <c r="M28" s="60">
        <v>3857329</v>
      </c>
      <c r="N28" s="60">
        <v>11816630</v>
      </c>
      <c r="O28" s="60">
        <v>3920263</v>
      </c>
      <c r="P28" s="60">
        <v>3938743</v>
      </c>
      <c r="Q28" s="60">
        <v>4390655</v>
      </c>
      <c r="R28" s="60">
        <v>12249661</v>
      </c>
      <c r="S28" s="60">
        <v>0</v>
      </c>
      <c r="T28" s="60">
        <v>0</v>
      </c>
      <c r="U28" s="60">
        <v>0</v>
      </c>
      <c r="V28" s="60">
        <v>0</v>
      </c>
      <c r="W28" s="60">
        <v>34802030</v>
      </c>
      <c r="X28" s="60">
        <v>31358051</v>
      </c>
      <c r="Y28" s="60">
        <v>3443979</v>
      </c>
      <c r="Z28" s="140">
        <v>10.98</v>
      </c>
      <c r="AA28" s="155">
        <v>51015712</v>
      </c>
    </row>
    <row r="29" spans="1:27" ht="12.75">
      <c r="A29" s="183" t="s">
        <v>40</v>
      </c>
      <c r="B29" s="182"/>
      <c r="C29" s="155">
        <v>995601</v>
      </c>
      <c r="D29" s="155">
        <v>0</v>
      </c>
      <c r="E29" s="156">
        <v>60000</v>
      </c>
      <c r="F29" s="60">
        <v>60000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3331</v>
      </c>
      <c r="P29" s="60">
        <v>28082</v>
      </c>
      <c r="Q29" s="60">
        <v>7405</v>
      </c>
      <c r="R29" s="60">
        <v>38818</v>
      </c>
      <c r="S29" s="60">
        <v>0</v>
      </c>
      <c r="T29" s="60">
        <v>0</v>
      </c>
      <c r="U29" s="60">
        <v>0</v>
      </c>
      <c r="V29" s="60">
        <v>0</v>
      </c>
      <c r="W29" s="60">
        <v>38818</v>
      </c>
      <c r="X29" s="60">
        <v>45000</v>
      </c>
      <c r="Y29" s="60">
        <v>-6182</v>
      </c>
      <c r="Z29" s="140">
        <v>-13.74</v>
      </c>
      <c r="AA29" s="155">
        <v>60000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10901240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6873649</v>
      </c>
      <c r="F32" s="60">
        <v>7171072</v>
      </c>
      <c r="G32" s="60">
        <v>538301</v>
      </c>
      <c r="H32" s="60">
        <v>540121</v>
      </c>
      <c r="I32" s="60">
        <v>586931</v>
      </c>
      <c r="J32" s="60">
        <v>1665353</v>
      </c>
      <c r="K32" s="60">
        <v>601225</v>
      </c>
      <c r="L32" s="60">
        <v>601225</v>
      </c>
      <c r="M32" s="60">
        <v>623441</v>
      </c>
      <c r="N32" s="60">
        <v>1825891</v>
      </c>
      <c r="O32" s="60">
        <v>601225</v>
      </c>
      <c r="P32" s="60">
        <v>601276</v>
      </c>
      <c r="Q32" s="60">
        <v>540376</v>
      </c>
      <c r="R32" s="60">
        <v>1742877</v>
      </c>
      <c r="S32" s="60">
        <v>0</v>
      </c>
      <c r="T32" s="60">
        <v>0</v>
      </c>
      <c r="U32" s="60">
        <v>0</v>
      </c>
      <c r="V32" s="60">
        <v>0</v>
      </c>
      <c r="W32" s="60">
        <v>5234121</v>
      </c>
      <c r="X32" s="60">
        <v>5155236</v>
      </c>
      <c r="Y32" s="60">
        <v>78885</v>
      </c>
      <c r="Z32" s="140">
        <v>1.53</v>
      </c>
      <c r="AA32" s="155">
        <v>7171072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30621687</v>
      </c>
      <c r="F33" s="60">
        <v>3849358</v>
      </c>
      <c r="G33" s="60">
        <v>870724</v>
      </c>
      <c r="H33" s="60">
        <v>345827</v>
      </c>
      <c r="I33" s="60">
        <v>341731</v>
      </c>
      <c r="J33" s="60">
        <v>1558282</v>
      </c>
      <c r="K33" s="60">
        <v>359775</v>
      </c>
      <c r="L33" s="60">
        <v>214021</v>
      </c>
      <c r="M33" s="60">
        <v>204976</v>
      </c>
      <c r="N33" s="60">
        <v>778772</v>
      </c>
      <c r="O33" s="60">
        <v>203930</v>
      </c>
      <c r="P33" s="60">
        <v>204549</v>
      </c>
      <c r="Q33" s="60">
        <v>204772</v>
      </c>
      <c r="R33" s="60">
        <v>613251</v>
      </c>
      <c r="S33" s="60">
        <v>0</v>
      </c>
      <c r="T33" s="60">
        <v>0</v>
      </c>
      <c r="U33" s="60">
        <v>0</v>
      </c>
      <c r="V33" s="60">
        <v>0</v>
      </c>
      <c r="W33" s="60">
        <v>2950305</v>
      </c>
      <c r="X33" s="60">
        <v>22966263</v>
      </c>
      <c r="Y33" s="60">
        <v>-20015958</v>
      </c>
      <c r="Z33" s="140">
        <v>-87.15</v>
      </c>
      <c r="AA33" s="155">
        <v>3849358</v>
      </c>
    </row>
    <row r="34" spans="1:27" ht="12.75">
      <c r="A34" s="183" t="s">
        <v>43</v>
      </c>
      <c r="B34" s="182"/>
      <c r="C34" s="155">
        <v>45951087</v>
      </c>
      <c r="D34" s="155">
        <v>0</v>
      </c>
      <c r="E34" s="156">
        <v>83033464</v>
      </c>
      <c r="F34" s="60">
        <v>75500468</v>
      </c>
      <c r="G34" s="60">
        <v>2548375</v>
      </c>
      <c r="H34" s="60">
        <v>3136092</v>
      </c>
      <c r="I34" s="60">
        <v>5306650</v>
      </c>
      <c r="J34" s="60">
        <v>10991117</v>
      </c>
      <c r="K34" s="60">
        <v>5500396</v>
      </c>
      <c r="L34" s="60">
        <v>3824526</v>
      </c>
      <c r="M34" s="60">
        <v>6196925</v>
      </c>
      <c r="N34" s="60">
        <v>15521847</v>
      </c>
      <c r="O34" s="60">
        <v>3147102</v>
      </c>
      <c r="P34" s="60">
        <v>5074550</v>
      </c>
      <c r="Q34" s="60">
        <v>4188448</v>
      </c>
      <c r="R34" s="60">
        <v>12410100</v>
      </c>
      <c r="S34" s="60">
        <v>0</v>
      </c>
      <c r="T34" s="60">
        <v>0</v>
      </c>
      <c r="U34" s="60">
        <v>0</v>
      </c>
      <c r="V34" s="60">
        <v>0</v>
      </c>
      <c r="W34" s="60">
        <v>38923064</v>
      </c>
      <c r="X34" s="60">
        <v>62275095</v>
      </c>
      <c r="Y34" s="60">
        <v>-23352031</v>
      </c>
      <c r="Z34" s="140">
        <v>-37.5</v>
      </c>
      <c r="AA34" s="155">
        <v>75500468</v>
      </c>
    </row>
    <row r="35" spans="1:27" ht="12.75">
      <c r="A35" s="181" t="s">
        <v>122</v>
      </c>
      <c r="B35" s="185"/>
      <c r="C35" s="155">
        <v>16041202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190075767</v>
      </c>
      <c r="D36" s="188">
        <f>SUM(D25:D35)</f>
        <v>0</v>
      </c>
      <c r="E36" s="189">
        <f t="shared" si="1"/>
        <v>242638529</v>
      </c>
      <c r="F36" s="190">
        <f t="shared" si="1"/>
        <v>221549246</v>
      </c>
      <c r="G36" s="190">
        <f t="shared" si="1"/>
        <v>13444438</v>
      </c>
      <c r="H36" s="190">
        <f t="shared" si="1"/>
        <v>14008939</v>
      </c>
      <c r="I36" s="190">
        <f t="shared" si="1"/>
        <v>15691625</v>
      </c>
      <c r="J36" s="190">
        <f t="shared" si="1"/>
        <v>43145002</v>
      </c>
      <c r="K36" s="190">
        <f t="shared" si="1"/>
        <v>16399418</v>
      </c>
      <c r="L36" s="190">
        <f t="shared" si="1"/>
        <v>15083317</v>
      </c>
      <c r="M36" s="190">
        <f t="shared" si="1"/>
        <v>18488448</v>
      </c>
      <c r="N36" s="190">
        <f t="shared" si="1"/>
        <v>49971183</v>
      </c>
      <c r="O36" s="190">
        <f t="shared" si="1"/>
        <v>14247039</v>
      </c>
      <c r="P36" s="190">
        <f t="shared" si="1"/>
        <v>16525847</v>
      </c>
      <c r="Q36" s="190">
        <f t="shared" si="1"/>
        <v>15725171</v>
      </c>
      <c r="R36" s="190">
        <f t="shared" si="1"/>
        <v>46498057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139614242</v>
      </c>
      <c r="X36" s="190">
        <f t="shared" si="1"/>
        <v>181228892</v>
      </c>
      <c r="Y36" s="190">
        <f t="shared" si="1"/>
        <v>-41614650</v>
      </c>
      <c r="Z36" s="191">
        <f>+IF(X36&lt;&gt;0,+(Y36/X36)*100,0)</f>
        <v>-22.962481059587343</v>
      </c>
      <c r="AA36" s="188">
        <f>SUM(AA25:AA35)</f>
        <v>221549246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-11194802</v>
      </c>
      <c r="D38" s="199">
        <f>+D22-D36</f>
        <v>0</v>
      </c>
      <c r="E38" s="200">
        <f t="shared" si="2"/>
        <v>-37756848</v>
      </c>
      <c r="F38" s="106">
        <f t="shared" si="2"/>
        <v>-36595008</v>
      </c>
      <c r="G38" s="106">
        <f t="shared" si="2"/>
        <v>58735044</v>
      </c>
      <c r="H38" s="106">
        <f t="shared" si="2"/>
        <v>-12330885</v>
      </c>
      <c r="I38" s="106">
        <f t="shared" si="2"/>
        <v>-13544860</v>
      </c>
      <c r="J38" s="106">
        <f t="shared" si="2"/>
        <v>32859299</v>
      </c>
      <c r="K38" s="106">
        <f t="shared" si="2"/>
        <v>-14209435</v>
      </c>
      <c r="L38" s="106">
        <f t="shared" si="2"/>
        <v>-13069616</v>
      </c>
      <c r="M38" s="106">
        <f t="shared" si="2"/>
        <v>34420957</v>
      </c>
      <c r="N38" s="106">
        <f t="shared" si="2"/>
        <v>7141906</v>
      </c>
      <c r="O38" s="106">
        <f t="shared" si="2"/>
        <v>-11328201</v>
      </c>
      <c r="P38" s="106">
        <f t="shared" si="2"/>
        <v>-14385186</v>
      </c>
      <c r="Q38" s="106">
        <f t="shared" si="2"/>
        <v>24539510</v>
      </c>
      <c r="R38" s="106">
        <f t="shared" si="2"/>
        <v>-1173877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38827328</v>
      </c>
      <c r="X38" s="106">
        <f>IF(F22=F36,0,X22-X36)</f>
        <v>19566964</v>
      </c>
      <c r="Y38" s="106">
        <f t="shared" si="2"/>
        <v>19260364</v>
      </c>
      <c r="Z38" s="201">
        <f>+IF(X38&lt;&gt;0,+(Y38/X38)*100,0)</f>
        <v>98.4330732146285</v>
      </c>
      <c r="AA38" s="199">
        <f>+AA22-AA36</f>
        <v>-36595008</v>
      </c>
    </row>
    <row r="39" spans="1:27" ht="12.75">
      <c r="A39" s="181" t="s">
        <v>46</v>
      </c>
      <c r="B39" s="185"/>
      <c r="C39" s="155">
        <v>75289425</v>
      </c>
      <c r="D39" s="155">
        <v>0</v>
      </c>
      <c r="E39" s="156">
        <v>39743040</v>
      </c>
      <c r="F39" s="60">
        <v>39743040</v>
      </c>
      <c r="G39" s="60">
        <v>1162800</v>
      </c>
      <c r="H39" s="60">
        <v>4968689</v>
      </c>
      <c r="I39" s="60">
        <v>5532050</v>
      </c>
      <c r="J39" s="60">
        <v>11663539</v>
      </c>
      <c r="K39" s="60">
        <v>4700557</v>
      </c>
      <c r="L39" s="60">
        <v>7851977</v>
      </c>
      <c r="M39" s="60">
        <v>5270784</v>
      </c>
      <c r="N39" s="60">
        <v>17823318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29486857</v>
      </c>
      <c r="X39" s="60">
        <v>32517036</v>
      </c>
      <c r="Y39" s="60">
        <v>-3030179</v>
      </c>
      <c r="Z39" s="140">
        <v>-9.32</v>
      </c>
      <c r="AA39" s="155">
        <v>39743040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64094623</v>
      </c>
      <c r="D42" s="206">
        <f>SUM(D38:D41)</f>
        <v>0</v>
      </c>
      <c r="E42" s="207">
        <f t="shared" si="3"/>
        <v>1986192</v>
      </c>
      <c r="F42" s="88">
        <f t="shared" si="3"/>
        <v>3148032</v>
      </c>
      <c r="G42" s="88">
        <f t="shared" si="3"/>
        <v>59897844</v>
      </c>
      <c r="H42" s="88">
        <f t="shared" si="3"/>
        <v>-7362196</v>
      </c>
      <c r="I42" s="88">
        <f t="shared" si="3"/>
        <v>-8012810</v>
      </c>
      <c r="J42" s="88">
        <f t="shared" si="3"/>
        <v>44522838</v>
      </c>
      <c r="K42" s="88">
        <f t="shared" si="3"/>
        <v>-9508878</v>
      </c>
      <c r="L42" s="88">
        <f t="shared" si="3"/>
        <v>-5217639</v>
      </c>
      <c r="M42" s="88">
        <f t="shared" si="3"/>
        <v>39691741</v>
      </c>
      <c r="N42" s="88">
        <f t="shared" si="3"/>
        <v>24965224</v>
      </c>
      <c r="O42" s="88">
        <f t="shared" si="3"/>
        <v>-11328201</v>
      </c>
      <c r="P42" s="88">
        <f t="shared" si="3"/>
        <v>-14385186</v>
      </c>
      <c r="Q42" s="88">
        <f t="shared" si="3"/>
        <v>24539510</v>
      </c>
      <c r="R42" s="88">
        <f t="shared" si="3"/>
        <v>-1173877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68314185</v>
      </c>
      <c r="X42" s="88">
        <f t="shared" si="3"/>
        <v>52084000</v>
      </c>
      <c r="Y42" s="88">
        <f t="shared" si="3"/>
        <v>16230185</v>
      </c>
      <c r="Z42" s="208">
        <f>+IF(X42&lt;&gt;0,+(Y42/X42)*100,0)</f>
        <v>31.16155633207895</v>
      </c>
      <c r="AA42" s="206">
        <f>SUM(AA38:AA41)</f>
        <v>3148032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64094623</v>
      </c>
      <c r="D44" s="210">
        <f>+D42-D43</f>
        <v>0</v>
      </c>
      <c r="E44" s="211">
        <f t="shared" si="4"/>
        <v>1986192</v>
      </c>
      <c r="F44" s="77">
        <f t="shared" si="4"/>
        <v>3148032</v>
      </c>
      <c r="G44" s="77">
        <f t="shared" si="4"/>
        <v>59897844</v>
      </c>
      <c r="H44" s="77">
        <f t="shared" si="4"/>
        <v>-7362196</v>
      </c>
      <c r="I44" s="77">
        <f t="shared" si="4"/>
        <v>-8012810</v>
      </c>
      <c r="J44" s="77">
        <f t="shared" si="4"/>
        <v>44522838</v>
      </c>
      <c r="K44" s="77">
        <f t="shared" si="4"/>
        <v>-9508878</v>
      </c>
      <c r="L44" s="77">
        <f t="shared" si="4"/>
        <v>-5217639</v>
      </c>
      <c r="M44" s="77">
        <f t="shared" si="4"/>
        <v>39691741</v>
      </c>
      <c r="N44" s="77">
        <f t="shared" si="4"/>
        <v>24965224</v>
      </c>
      <c r="O44" s="77">
        <f t="shared" si="4"/>
        <v>-11328201</v>
      </c>
      <c r="P44" s="77">
        <f t="shared" si="4"/>
        <v>-14385186</v>
      </c>
      <c r="Q44" s="77">
        <f t="shared" si="4"/>
        <v>24539510</v>
      </c>
      <c r="R44" s="77">
        <f t="shared" si="4"/>
        <v>-1173877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68314185</v>
      </c>
      <c r="X44" s="77">
        <f t="shared" si="4"/>
        <v>52084000</v>
      </c>
      <c r="Y44" s="77">
        <f t="shared" si="4"/>
        <v>16230185</v>
      </c>
      <c r="Z44" s="212">
        <f>+IF(X44&lt;&gt;0,+(Y44/X44)*100,0)</f>
        <v>31.16155633207895</v>
      </c>
      <c r="AA44" s="210">
        <f>+AA42-AA43</f>
        <v>3148032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64094623</v>
      </c>
      <c r="D46" s="206">
        <f>SUM(D44:D45)</f>
        <v>0</v>
      </c>
      <c r="E46" s="207">
        <f t="shared" si="5"/>
        <v>1986192</v>
      </c>
      <c r="F46" s="88">
        <f t="shared" si="5"/>
        <v>3148032</v>
      </c>
      <c r="G46" s="88">
        <f t="shared" si="5"/>
        <v>59897844</v>
      </c>
      <c r="H46" s="88">
        <f t="shared" si="5"/>
        <v>-7362196</v>
      </c>
      <c r="I46" s="88">
        <f t="shared" si="5"/>
        <v>-8012810</v>
      </c>
      <c r="J46" s="88">
        <f t="shared" si="5"/>
        <v>44522838</v>
      </c>
      <c r="K46" s="88">
        <f t="shared" si="5"/>
        <v>-9508878</v>
      </c>
      <c r="L46" s="88">
        <f t="shared" si="5"/>
        <v>-5217639</v>
      </c>
      <c r="M46" s="88">
        <f t="shared" si="5"/>
        <v>39691741</v>
      </c>
      <c r="N46" s="88">
        <f t="shared" si="5"/>
        <v>24965224</v>
      </c>
      <c r="O46" s="88">
        <f t="shared" si="5"/>
        <v>-11328201</v>
      </c>
      <c r="P46" s="88">
        <f t="shared" si="5"/>
        <v>-14385186</v>
      </c>
      <c r="Q46" s="88">
        <f t="shared" si="5"/>
        <v>24539510</v>
      </c>
      <c r="R46" s="88">
        <f t="shared" si="5"/>
        <v>-1173877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68314185</v>
      </c>
      <c r="X46" s="88">
        <f t="shared" si="5"/>
        <v>52084000</v>
      </c>
      <c r="Y46" s="88">
        <f t="shared" si="5"/>
        <v>16230185</v>
      </c>
      <c r="Z46" s="208">
        <f>+IF(X46&lt;&gt;0,+(Y46/X46)*100,0)</f>
        <v>31.16155633207895</v>
      </c>
      <c r="AA46" s="206">
        <f>SUM(AA44:AA45)</f>
        <v>3148032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64094623</v>
      </c>
      <c r="D48" s="217">
        <f>SUM(D46:D47)</f>
        <v>0</v>
      </c>
      <c r="E48" s="218">
        <f t="shared" si="6"/>
        <v>1986192</v>
      </c>
      <c r="F48" s="219">
        <f t="shared" si="6"/>
        <v>3148032</v>
      </c>
      <c r="G48" s="219">
        <f t="shared" si="6"/>
        <v>59897844</v>
      </c>
      <c r="H48" s="220">
        <f t="shared" si="6"/>
        <v>-7362196</v>
      </c>
      <c r="I48" s="220">
        <f t="shared" si="6"/>
        <v>-8012810</v>
      </c>
      <c r="J48" s="220">
        <f t="shared" si="6"/>
        <v>44522838</v>
      </c>
      <c r="K48" s="220">
        <f t="shared" si="6"/>
        <v>-9508878</v>
      </c>
      <c r="L48" s="220">
        <f t="shared" si="6"/>
        <v>-5217639</v>
      </c>
      <c r="M48" s="219">
        <f t="shared" si="6"/>
        <v>39691741</v>
      </c>
      <c r="N48" s="219">
        <f t="shared" si="6"/>
        <v>24965224</v>
      </c>
      <c r="O48" s="220">
        <f t="shared" si="6"/>
        <v>-11328201</v>
      </c>
      <c r="P48" s="220">
        <f t="shared" si="6"/>
        <v>-14385186</v>
      </c>
      <c r="Q48" s="220">
        <f t="shared" si="6"/>
        <v>24539510</v>
      </c>
      <c r="R48" s="220">
        <f t="shared" si="6"/>
        <v>-1173877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68314185</v>
      </c>
      <c r="X48" s="220">
        <f t="shared" si="6"/>
        <v>52084000</v>
      </c>
      <c r="Y48" s="220">
        <f t="shared" si="6"/>
        <v>16230185</v>
      </c>
      <c r="Z48" s="221">
        <f>+IF(X48&lt;&gt;0,+(Y48/X48)*100,0)</f>
        <v>31.16155633207895</v>
      </c>
      <c r="AA48" s="222">
        <f>SUM(AA46:AA47)</f>
        <v>3148032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4461644</v>
      </c>
      <c r="D5" s="153">
        <f>SUM(D6:D8)</f>
        <v>0</v>
      </c>
      <c r="E5" s="154">
        <f t="shared" si="0"/>
        <v>3657000</v>
      </c>
      <c r="F5" s="100">
        <f t="shared" si="0"/>
        <v>2832000</v>
      </c>
      <c r="G5" s="100">
        <f t="shared" si="0"/>
        <v>0</v>
      </c>
      <c r="H5" s="100">
        <f t="shared" si="0"/>
        <v>25792</v>
      </c>
      <c r="I5" s="100">
        <f t="shared" si="0"/>
        <v>33725</v>
      </c>
      <c r="J5" s="100">
        <f t="shared" si="0"/>
        <v>59517</v>
      </c>
      <c r="K5" s="100">
        <f t="shared" si="0"/>
        <v>0</v>
      </c>
      <c r="L5" s="100">
        <f t="shared" si="0"/>
        <v>19829</v>
      </c>
      <c r="M5" s="100">
        <f t="shared" si="0"/>
        <v>0</v>
      </c>
      <c r="N5" s="100">
        <f t="shared" si="0"/>
        <v>19829</v>
      </c>
      <c r="O5" s="100">
        <f t="shared" si="0"/>
        <v>88846</v>
      </c>
      <c r="P5" s="100">
        <f t="shared" si="0"/>
        <v>382708</v>
      </c>
      <c r="Q5" s="100">
        <f t="shared" si="0"/>
        <v>28975</v>
      </c>
      <c r="R5" s="100">
        <f t="shared" si="0"/>
        <v>500529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579875</v>
      </c>
      <c r="X5" s="100">
        <f t="shared" si="0"/>
        <v>3657000</v>
      </c>
      <c r="Y5" s="100">
        <f t="shared" si="0"/>
        <v>-3077125</v>
      </c>
      <c r="Z5" s="137">
        <f>+IF(X5&lt;&gt;0,+(Y5/X5)*100,0)</f>
        <v>-84.14342357123326</v>
      </c>
      <c r="AA5" s="153">
        <f>SUM(AA6:AA8)</f>
        <v>2832000</v>
      </c>
    </row>
    <row r="6" spans="1:27" ht="12.75">
      <c r="A6" s="138" t="s">
        <v>75</v>
      </c>
      <c r="B6" s="136"/>
      <c r="C6" s="155">
        <v>64148</v>
      </c>
      <c r="D6" s="155"/>
      <c r="E6" s="156">
        <v>2100000</v>
      </c>
      <c r="F6" s="60">
        <v>1155000</v>
      </c>
      <c r="G6" s="60"/>
      <c r="H6" s="60"/>
      <c r="I6" s="60">
        <v>8124</v>
      </c>
      <c r="J6" s="60">
        <v>8124</v>
      </c>
      <c r="K6" s="60"/>
      <c r="L6" s="60"/>
      <c r="M6" s="60"/>
      <c r="N6" s="60"/>
      <c r="O6" s="60">
        <v>88846</v>
      </c>
      <c r="P6" s="60">
        <v>365944</v>
      </c>
      <c r="Q6" s="60"/>
      <c r="R6" s="60">
        <v>454790</v>
      </c>
      <c r="S6" s="60"/>
      <c r="T6" s="60"/>
      <c r="U6" s="60"/>
      <c r="V6" s="60"/>
      <c r="W6" s="60">
        <v>462914</v>
      </c>
      <c r="X6" s="60">
        <v>2100000</v>
      </c>
      <c r="Y6" s="60">
        <v>-1637086</v>
      </c>
      <c r="Z6" s="140">
        <v>-77.96</v>
      </c>
      <c r="AA6" s="62">
        <v>1155000</v>
      </c>
    </row>
    <row r="7" spans="1:27" ht="12.75">
      <c r="A7" s="138" t="s">
        <v>76</v>
      </c>
      <c r="B7" s="136"/>
      <c r="C7" s="157">
        <v>921289</v>
      </c>
      <c r="D7" s="157"/>
      <c r="E7" s="158">
        <v>57000</v>
      </c>
      <c r="F7" s="159">
        <v>167000</v>
      </c>
      <c r="G7" s="159"/>
      <c r="H7" s="159">
        <v>25792</v>
      </c>
      <c r="I7" s="159">
        <v>11174</v>
      </c>
      <c r="J7" s="159">
        <v>36966</v>
      </c>
      <c r="K7" s="159"/>
      <c r="L7" s="159">
        <v>11329</v>
      </c>
      <c r="M7" s="159"/>
      <c r="N7" s="159">
        <v>11329</v>
      </c>
      <c r="O7" s="159"/>
      <c r="P7" s="159"/>
      <c r="Q7" s="159"/>
      <c r="R7" s="159"/>
      <c r="S7" s="159"/>
      <c r="T7" s="159"/>
      <c r="U7" s="159"/>
      <c r="V7" s="159"/>
      <c r="W7" s="159">
        <v>48295</v>
      </c>
      <c r="X7" s="159">
        <v>57000</v>
      </c>
      <c r="Y7" s="159">
        <v>-8705</v>
      </c>
      <c r="Z7" s="141">
        <v>-15.27</v>
      </c>
      <c r="AA7" s="225">
        <v>167000</v>
      </c>
    </row>
    <row r="8" spans="1:27" ht="12.75">
      <c r="A8" s="138" t="s">
        <v>77</v>
      </c>
      <c r="B8" s="136"/>
      <c r="C8" s="155">
        <v>3476207</v>
      </c>
      <c r="D8" s="155"/>
      <c r="E8" s="156">
        <v>1500000</v>
      </c>
      <c r="F8" s="60">
        <v>1510000</v>
      </c>
      <c r="G8" s="60"/>
      <c r="H8" s="60"/>
      <c r="I8" s="60">
        <v>14427</v>
      </c>
      <c r="J8" s="60">
        <v>14427</v>
      </c>
      <c r="K8" s="60"/>
      <c r="L8" s="60">
        <v>8500</v>
      </c>
      <c r="M8" s="60"/>
      <c r="N8" s="60">
        <v>8500</v>
      </c>
      <c r="O8" s="60"/>
      <c r="P8" s="60">
        <v>16764</v>
      </c>
      <c r="Q8" s="60">
        <v>28975</v>
      </c>
      <c r="R8" s="60">
        <v>45739</v>
      </c>
      <c r="S8" s="60"/>
      <c r="T8" s="60"/>
      <c r="U8" s="60"/>
      <c r="V8" s="60"/>
      <c r="W8" s="60">
        <v>68666</v>
      </c>
      <c r="X8" s="60">
        <v>1500000</v>
      </c>
      <c r="Y8" s="60">
        <v>-1431334</v>
      </c>
      <c r="Z8" s="140">
        <v>-95.42</v>
      </c>
      <c r="AA8" s="62">
        <v>1510000</v>
      </c>
    </row>
    <row r="9" spans="1:27" ht="12.75">
      <c r="A9" s="135" t="s">
        <v>78</v>
      </c>
      <c r="B9" s="136"/>
      <c r="C9" s="153">
        <f aca="true" t="shared" si="1" ref="C9:Y9">SUM(C10:C14)</f>
        <v>3513062</v>
      </c>
      <c r="D9" s="153">
        <f>SUM(D10:D14)</f>
        <v>0</v>
      </c>
      <c r="E9" s="154">
        <f t="shared" si="1"/>
        <v>1000000</v>
      </c>
      <c r="F9" s="100">
        <f t="shared" si="1"/>
        <v>3000000</v>
      </c>
      <c r="G9" s="100">
        <f t="shared" si="1"/>
        <v>0</v>
      </c>
      <c r="H9" s="100">
        <f t="shared" si="1"/>
        <v>11462</v>
      </c>
      <c r="I9" s="100">
        <f t="shared" si="1"/>
        <v>0</v>
      </c>
      <c r="J9" s="100">
        <f t="shared" si="1"/>
        <v>11462</v>
      </c>
      <c r="K9" s="100">
        <f t="shared" si="1"/>
        <v>8257</v>
      </c>
      <c r="L9" s="100">
        <f t="shared" si="1"/>
        <v>0</v>
      </c>
      <c r="M9" s="100">
        <f t="shared" si="1"/>
        <v>8969</v>
      </c>
      <c r="N9" s="100">
        <f t="shared" si="1"/>
        <v>17226</v>
      </c>
      <c r="O9" s="100">
        <f t="shared" si="1"/>
        <v>0</v>
      </c>
      <c r="P9" s="100">
        <f t="shared" si="1"/>
        <v>0</v>
      </c>
      <c r="Q9" s="100">
        <f t="shared" si="1"/>
        <v>23798</v>
      </c>
      <c r="R9" s="100">
        <f t="shared" si="1"/>
        <v>23798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52486</v>
      </c>
      <c r="X9" s="100">
        <f t="shared" si="1"/>
        <v>1000000</v>
      </c>
      <c r="Y9" s="100">
        <f t="shared" si="1"/>
        <v>-947514</v>
      </c>
      <c r="Z9" s="137">
        <f>+IF(X9&lt;&gt;0,+(Y9/X9)*100,0)</f>
        <v>-94.75139999999999</v>
      </c>
      <c r="AA9" s="102">
        <f>SUM(AA10:AA14)</f>
        <v>3000000</v>
      </c>
    </row>
    <row r="10" spans="1:27" ht="12.75">
      <c r="A10" s="138" t="s">
        <v>79</v>
      </c>
      <c r="B10" s="136"/>
      <c r="C10" s="155">
        <v>3513062</v>
      </c>
      <c r="D10" s="155"/>
      <c r="E10" s="156">
        <v>1000000</v>
      </c>
      <c r="F10" s="60">
        <v>3000000</v>
      </c>
      <c r="G10" s="60"/>
      <c r="H10" s="60">
        <v>11462</v>
      </c>
      <c r="I10" s="60"/>
      <c r="J10" s="60">
        <v>11462</v>
      </c>
      <c r="K10" s="60">
        <v>8257</v>
      </c>
      <c r="L10" s="60"/>
      <c r="M10" s="60">
        <v>8969</v>
      </c>
      <c r="N10" s="60">
        <v>17226</v>
      </c>
      <c r="O10" s="60"/>
      <c r="P10" s="60"/>
      <c r="Q10" s="60">
        <v>23798</v>
      </c>
      <c r="R10" s="60">
        <v>23798</v>
      </c>
      <c r="S10" s="60"/>
      <c r="T10" s="60"/>
      <c r="U10" s="60"/>
      <c r="V10" s="60"/>
      <c r="W10" s="60">
        <v>52486</v>
      </c>
      <c r="X10" s="60">
        <v>1000000</v>
      </c>
      <c r="Y10" s="60">
        <v>-947514</v>
      </c>
      <c r="Z10" s="140">
        <v>-94.75</v>
      </c>
      <c r="AA10" s="62">
        <v>3000000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84894602</v>
      </c>
      <c r="D15" s="153">
        <f>SUM(D16:D18)</f>
        <v>0</v>
      </c>
      <c r="E15" s="154">
        <f t="shared" si="2"/>
        <v>52693040</v>
      </c>
      <c r="F15" s="100">
        <f t="shared" si="2"/>
        <v>76436944</v>
      </c>
      <c r="G15" s="100">
        <f t="shared" si="2"/>
        <v>1162800</v>
      </c>
      <c r="H15" s="100">
        <f t="shared" si="2"/>
        <v>4968689</v>
      </c>
      <c r="I15" s="100">
        <f t="shared" si="2"/>
        <v>5553074</v>
      </c>
      <c r="J15" s="100">
        <f t="shared" si="2"/>
        <v>11684563</v>
      </c>
      <c r="K15" s="100">
        <f t="shared" si="2"/>
        <v>7115872</v>
      </c>
      <c r="L15" s="100">
        <f t="shared" si="2"/>
        <v>7874491</v>
      </c>
      <c r="M15" s="100">
        <f t="shared" si="2"/>
        <v>5285784</v>
      </c>
      <c r="N15" s="100">
        <f t="shared" si="2"/>
        <v>20276147</v>
      </c>
      <c r="O15" s="100">
        <f t="shared" si="2"/>
        <v>0</v>
      </c>
      <c r="P15" s="100">
        <f t="shared" si="2"/>
        <v>0</v>
      </c>
      <c r="Q15" s="100">
        <f t="shared" si="2"/>
        <v>6474682</v>
      </c>
      <c r="R15" s="100">
        <f t="shared" si="2"/>
        <v>6474682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38435392</v>
      </c>
      <c r="X15" s="100">
        <f t="shared" si="2"/>
        <v>43569200</v>
      </c>
      <c r="Y15" s="100">
        <f t="shared" si="2"/>
        <v>-5133808</v>
      </c>
      <c r="Z15" s="137">
        <f>+IF(X15&lt;&gt;0,+(Y15/X15)*100,0)</f>
        <v>-11.783112841181385</v>
      </c>
      <c r="AA15" s="102">
        <f>SUM(AA16:AA18)</f>
        <v>76436944</v>
      </c>
    </row>
    <row r="16" spans="1:27" ht="12.75">
      <c r="A16" s="138" t="s">
        <v>85</v>
      </c>
      <c r="B16" s="136"/>
      <c r="C16" s="155">
        <v>480054</v>
      </c>
      <c r="D16" s="155"/>
      <c r="E16" s="156">
        <v>450000</v>
      </c>
      <c r="F16" s="60">
        <v>343024</v>
      </c>
      <c r="G16" s="60"/>
      <c r="H16" s="60"/>
      <c r="I16" s="60">
        <v>21024</v>
      </c>
      <c r="J16" s="60">
        <v>21024</v>
      </c>
      <c r="K16" s="60"/>
      <c r="L16" s="60">
        <v>11000</v>
      </c>
      <c r="M16" s="60"/>
      <c r="N16" s="60">
        <v>11000</v>
      </c>
      <c r="O16" s="60"/>
      <c r="P16" s="60"/>
      <c r="Q16" s="60"/>
      <c r="R16" s="60"/>
      <c r="S16" s="60"/>
      <c r="T16" s="60"/>
      <c r="U16" s="60"/>
      <c r="V16" s="60"/>
      <c r="W16" s="60">
        <v>32024</v>
      </c>
      <c r="X16" s="60">
        <v>450000</v>
      </c>
      <c r="Y16" s="60">
        <v>-417976</v>
      </c>
      <c r="Z16" s="140">
        <v>-92.88</v>
      </c>
      <c r="AA16" s="62">
        <v>343024</v>
      </c>
    </row>
    <row r="17" spans="1:27" ht="12.75">
      <c r="A17" s="138" t="s">
        <v>86</v>
      </c>
      <c r="B17" s="136"/>
      <c r="C17" s="155">
        <v>84414548</v>
      </c>
      <c r="D17" s="155"/>
      <c r="E17" s="156">
        <v>52243040</v>
      </c>
      <c r="F17" s="60">
        <v>76093920</v>
      </c>
      <c r="G17" s="60">
        <v>1162800</v>
      </c>
      <c r="H17" s="60">
        <v>4968689</v>
      </c>
      <c r="I17" s="60">
        <v>5532050</v>
      </c>
      <c r="J17" s="60">
        <v>11663539</v>
      </c>
      <c r="K17" s="60">
        <v>7115872</v>
      </c>
      <c r="L17" s="60">
        <v>7863491</v>
      </c>
      <c r="M17" s="60">
        <v>5285784</v>
      </c>
      <c r="N17" s="60">
        <v>20265147</v>
      </c>
      <c r="O17" s="60"/>
      <c r="P17" s="60"/>
      <c r="Q17" s="60">
        <v>6474682</v>
      </c>
      <c r="R17" s="60">
        <v>6474682</v>
      </c>
      <c r="S17" s="60"/>
      <c r="T17" s="60"/>
      <c r="U17" s="60"/>
      <c r="V17" s="60"/>
      <c r="W17" s="60">
        <v>38403368</v>
      </c>
      <c r="X17" s="60">
        <v>43119200</v>
      </c>
      <c r="Y17" s="60">
        <v>-4715832</v>
      </c>
      <c r="Z17" s="140">
        <v>-10.94</v>
      </c>
      <c r="AA17" s="62">
        <v>76093920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92869308</v>
      </c>
      <c r="D25" s="217">
        <f>+D5+D9+D15+D19+D24</f>
        <v>0</v>
      </c>
      <c r="E25" s="230">
        <f t="shared" si="4"/>
        <v>57350040</v>
      </c>
      <c r="F25" s="219">
        <f t="shared" si="4"/>
        <v>82268944</v>
      </c>
      <c r="G25" s="219">
        <f t="shared" si="4"/>
        <v>1162800</v>
      </c>
      <c r="H25" s="219">
        <f t="shared" si="4"/>
        <v>5005943</v>
      </c>
      <c r="I25" s="219">
        <f t="shared" si="4"/>
        <v>5586799</v>
      </c>
      <c r="J25" s="219">
        <f t="shared" si="4"/>
        <v>11755542</v>
      </c>
      <c r="K25" s="219">
        <f t="shared" si="4"/>
        <v>7124129</v>
      </c>
      <c r="L25" s="219">
        <f t="shared" si="4"/>
        <v>7894320</v>
      </c>
      <c r="M25" s="219">
        <f t="shared" si="4"/>
        <v>5294753</v>
      </c>
      <c r="N25" s="219">
        <f t="shared" si="4"/>
        <v>20313202</v>
      </c>
      <c r="O25" s="219">
        <f t="shared" si="4"/>
        <v>88846</v>
      </c>
      <c r="P25" s="219">
        <f t="shared" si="4"/>
        <v>382708</v>
      </c>
      <c r="Q25" s="219">
        <f t="shared" si="4"/>
        <v>6527455</v>
      </c>
      <c r="R25" s="219">
        <f t="shared" si="4"/>
        <v>6999009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39067753</v>
      </c>
      <c r="X25" s="219">
        <f t="shared" si="4"/>
        <v>48226200</v>
      </c>
      <c r="Y25" s="219">
        <f t="shared" si="4"/>
        <v>-9158447</v>
      </c>
      <c r="Z25" s="231">
        <f>+IF(X25&lt;&gt;0,+(Y25/X25)*100,0)</f>
        <v>-18.990604692055353</v>
      </c>
      <c r="AA25" s="232">
        <f>+AA5+AA9+AA15+AA19+AA24</f>
        <v>82268944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66298660</v>
      </c>
      <c r="D28" s="155"/>
      <c r="E28" s="156">
        <v>39743040</v>
      </c>
      <c r="F28" s="60">
        <v>64743040</v>
      </c>
      <c r="G28" s="60">
        <v>1162800</v>
      </c>
      <c r="H28" s="60">
        <v>4968689</v>
      </c>
      <c r="I28" s="60">
        <v>5532050</v>
      </c>
      <c r="J28" s="60">
        <v>11663539</v>
      </c>
      <c r="K28" s="60">
        <v>4700557</v>
      </c>
      <c r="L28" s="60">
        <v>7674957</v>
      </c>
      <c r="M28" s="60">
        <v>5270784</v>
      </c>
      <c r="N28" s="60">
        <v>17646298</v>
      </c>
      <c r="O28" s="60"/>
      <c r="P28" s="60"/>
      <c r="Q28" s="60">
        <v>6464606</v>
      </c>
      <c r="R28" s="60">
        <v>6464606</v>
      </c>
      <c r="S28" s="60"/>
      <c r="T28" s="60"/>
      <c r="U28" s="60"/>
      <c r="V28" s="60"/>
      <c r="W28" s="60">
        <v>35774443</v>
      </c>
      <c r="X28" s="60">
        <v>32517036</v>
      </c>
      <c r="Y28" s="60">
        <v>3257407</v>
      </c>
      <c r="Z28" s="140">
        <v>10.02</v>
      </c>
      <c r="AA28" s="155">
        <v>64743040</v>
      </c>
    </row>
    <row r="29" spans="1:27" ht="12.75">
      <c r="A29" s="234" t="s">
        <v>134</v>
      </c>
      <c r="B29" s="136"/>
      <c r="C29" s="155"/>
      <c r="D29" s="155"/>
      <c r="E29" s="156"/>
      <c r="F29" s="60">
        <v>2000000</v>
      </c>
      <c r="G29" s="60"/>
      <c r="H29" s="60"/>
      <c r="I29" s="60"/>
      <c r="J29" s="60"/>
      <c r="K29" s="60"/>
      <c r="L29" s="60">
        <v>177020</v>
      </c>
      <c r="M29" s="60"/>
      <c r="N29" s="60">
        <v>177020</v>
      </c>
      <c r="O29" s="60"/>
      <c r="P29" s="60"/>
      <c r="Q29" s="60"/>
      <c r="R29" s="60"/>
      <c r="S29" s="60"/>
      <c r="T29" s="60"/>
      <c r="U29" s="60"/>
      <c r="V29" s="60"/>
      <c r="W29" s="60">
        <v>177020</v>
      </c>
      <c r="X29" s="60"/>
      <c r="Y29" s="60">
        <v>177020</v>
      </c>
      <c r="Z29" s="140"/>
      <c r="AA29" s="62">
        <v>2000000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66298660</v>
      </c>
      <c r="D32" s="210">
        <f>SUM(D28:D31)</f>
        <v>0</v>
      </c>
      <c r="E32" s="211">
        <f t="shared" si="5"/>
        <v>39743040</v>
      </c>
      <c r="F32" s="77">
        <f t="shared" si="5"/>
        <v>66743040</v>
      </c>
      <c r="G32" s="77">
        <f t="shared" si="5"/>
        <v>1162800</v>
      </c>
      <c r="H32" s="77">
        <f t="shared" si="5"/>
        <v>4968689</v>
      </c>
      <c r="I32" s="77">
        <f t="shared" si="5"/>
        <v>5532050</v>
      </c>
      <c r="J32" s="77">
        <f t="shared" si="5"/>
        <v>11663539</v>
      </c>
      <c r="K32" s="77">
        <f t="shared" si="5"/>
        <v>4700557</v>
      </c>
      <c r="L32" s="77">
        <f t="shared" si="5"/>
        <v>7851977</v>
      </c>
      <c r="M32" s="77">
        <f t="shared" si="5"/>
        <v>5270784</v>
      </c>
      <c r="N32" s="77">
        <f t="shared" si="5"/>
        <v>17823318</v>
      </c>
      <c r="O32" s="77">
        <f t="shared" si="5"/>
        <v>0</v>
      </c>
      <c r="P32" s="77">
        <f t="shared" si="5"/>
        <v>0</v>
      </c>
      <c r="Q32" s="77">
        <f t="shared" si="5"/>
        <v>6464606</v>
      </c>
      <c r="R32" s="77">
        <f t="shared" si="5"/>
        <v>6464606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35951463</v>
      </c>
      <c r="X32" s="77">
        <f t="shared" si="5"/>
        <v>32517036</v>
      </c>
      <c r="Y32" s="77">
        <f t="shared" si="5"/>
        <v>3434427</v>
      </c>
      <c r="Z32" s="212">
        <f>+IF(X32&lt;&gt;0,+(Y32/X32)*100,0)</f>
        <v>10.561931290416506</v>
      </c>
      <c r="AA32" s="79">
        <f>SUM(AA28:AA31)</f>
        <v>66743040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26570648</v>
      </c>
      <c r="D35" s="155"/>
      <c r="E35" s="156">
        <v>17607000</v>
      </c>
      <c r="F35" s="60">
        <v>15525904</v>
      </c>
      <c r="G35" s="60"/>
      <c r="H35" s="60">
        <v>37254</v>
      </c>
      <c r="I35" s="60">
        <v>54749</v>
      </c>
      <c r="J35" s="60">
        <v>92003</v>
      </c>
      <c r="K35" s="60">
        <v>2423569</v>
      </c>
      <c r="L35" s="60">
        <v>42343</v>
      </c>
      <c r="M35" s="60">
        <v>23969</v>
      </c>
      <c r="N35" s="60">
        <v>2489881</v>
      </c>
      <c r="O35" s="60">
        <v>88846</v>
      </c>
      <c r="P35" s="60">
        <v>382708</v>
      </c>
      <c r="Q35" s="60">
        <v>62849</v>
      </c>
      <c r="R35" s="60">
        <v>534403</v>
      </c>
      <c r="S35" s="60"/>
      <c r="T35" s="60"/>
      <c r="U35" s="60"/>
      <c r="V35" s="60"/>
      <c r="W35" s="60">
        <v>3116287</v>
      </c>
      <c r="X35" s="60">
        <v>15709164</v>
      </c>
      <c r="Y35" s="60">
        <v>-12592877</v>
      </c>
      <c r="Z35" s="140">
        <v>-80.16</v>
      </c>
      <c r="AA35" s="62">
        <v>15525904</v>
      </c>
    </row>
    <row r="36" spans="1:27" ht="12.75">
      <c r="A36" s="238" t="s">
        <v>139</v>
      </c>
      <c r="B36" s="149"/>
      <c r="C36" s="222">
        <f aca="true" t="shared" si="6" ref="C36:Y36">SUM(C32:C35)</f>
        <v>92869308</v>
      </c>
      <c r="D36" s="222">
        <f>SUM(D32:D35)</f>
        <v>0</v>
      </c>
      <c r="E36" s="218">
        <f t="shared" si="6"/>
        <v>57350040</v>
      </c>
      <c r="F36" s="220">
        <f t="shared" si="6"/>
        <v>82268944</v>
      </c>
      <c r="G36" s="220">
        <f t="shared" si="6"/>
        <v>1162800</v>
      </c>
      <c r="H36" s="220">
        <f t="shared" si="6"/>
        <v>5005943</v>
      </c>
      <c r="I36" s="220">
        <f t="shared" si="6"/>
        <v>5586799</v>
      </c>
      <c r="J36" s="220">
        <f t="shared" si="6"/>
        <v>11755542</v>
      </c>
      <c r="K36" s="220">
        <f t="shared" si="6"/>
        <v>7124126</v>
      </c>
      <c r="L36" s="220">
        <f t="shared" si="6"/>
        <v>7894320</v>
      </c>
      <c r="M36" s="220">
        <f t="shared" si="6"/>
        <v>5294753</v>
      </c>
      <c r="N36" s="220">
        <f t="shared" si="6"/>
        <v>20313199</v>
      </c>
      <c r="O36" s="220">
        <f t="shared" si="6"/>
        <v>88846</v>
      </c>
      <c r="P36" s="220">
        <f t="shared" si="6"/>
        <v>382708</v>
      </c>
      <c r="Q36" s="220">
        <f t="shared" si="6"/>
        <v>6527455</v>
      </c>
      <c r="R36" s="220">
        <f t="shared" si="6"/>
        <v>6999009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39067750</v>
      </c>
      <c r="X36" s="220">
        <f t="shared" si="6"/>
        <v>48226200</v>
      </c>
      <c r="Y36" s="220">
        <f t="shared" si="6"/>
        <v>-9158450</v>
      </c>
      <c r="Z36" s="221">
        <f>+IF(X36&lt;&gt;0,+(Y36/X36)*100,0)</f>
        <v>-18.990610912740376</v>
      </c>
      <c r="AA36" s="239">
        <f>SUM(AA32:AA35)</f>
        <v>82268944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111745164</v>
      </c>
      <c r="D6" s="155"/>
      <c r="E6" s="59">
        <v>7859707</v>
      </c>
      <c r="F6" s="60">
        <v>7859707</v>
      </c>
      <c r="G6" s="60"/>
      <c r="H6" s="60">
        <v>2318596</v>
      </c>
      <c r="I6" s="60">
        <v>79586</v>
      </c>
      <c r="J6" s="60">
        <v>79586</v>
      </c>
      <c r="K6" s="60">
        <v>20457</v>
      </c>
      <c r="L6" s="60">
        <v>2792466</v>
      </c>
      <c r="M6" s="60">
        <v>2938126</v>
      </c>
      <c r="N6" s="60">
        <v>2938126</v>
      </c>
      <c r="O6" s="60">
        <v>675215</v>
      </c>
      <c r="P6" s="60">
        <v>1637913</v>
      </c>
      <c r="Q6" s="60">
        <v>2610813</v>
      </c>
      <c r="R6" s="60">
        <v>2610813</v>
      </c>
      <c r="S6" s="60"/>
      <c r="T6" s="60"/>
      <c r="U6" s="60"/>
      <c r="V6" s="60"/>
      <c r="W6" s="60">
        <v>2610813</v>
      </c>
      <c r="X6" s="60">
        <v>5894780</v>
      </c>
      <c r="Y6" s="60">
        <v>-3283967</v>
      </c>
      <c r="Z6" s="140">
        <v>-55.71</v>
      </c>
      <c r="AA6" s="62">
        <v>7859707</v>
      </c>
    </row>
    <row r="7" spans="1:27" ht="12.75">
      <c r="A7" s="249" t="s">
        <v>144</v>
      </c>
      <c r="B7" s="182"/>
      <c r="C7" s="155"/>
      <c r="D7" s="155"/>
      <c r="E7" s="59">
        <v>67603675</v>
      </c>
      <c r="F7" s="60">
        <v>140743478</v>
      </c>
      <c r="G7" s="60">
        <v>211977809</v>
      </c>
      <c r="H7" s="60">
        <v>196402844</v>
      </c>
      <c r="I7" s="60">
        <v>181760247</v>
      </c>
      <c r="J7" s="60">
        <v>181760247</v>
      </c>
      <c r="K7" s="60">
        <v>168776304</v>
      </c>
      <c r="L7" s="60">
        <v>147053781</v>
      </c>
      <c r="M7" s="60">
        <v>202740960</v>
      </c>
      <c r="N7" s="60">
        <v>202740960</v>
      </c>
      <c r="O7" s="60">
        <v>194395638</v>
      </c>
      <c r="P7" s="60">
        <v>186731533</v>
      </c>
      <c r="Q7" s="60">
        <v>224688712</v>
      </c>
      <c r="R7" s="60">
        <v>224688712</v>
      </c>
      <c r="S7" s="60"/>
      <c r="T7" s="60"/>
      <c r="U7" s="60"/>
      <c r="V7" s="60"/>
      <c r="W7" s="60">
        <v>224688712</v>
      </c>
      <c r="X7" s="60">
        <v>105557609</v>
      </c>
      <c r="Y7" s="60">
        <v>119131103</v>
      </c>
      <c r="Z7" s="140">
        <v>112.86</v>
      </c>
      <c r="AA7" s="62">
        <v>140743478</v>
      </c>
    </row>
    <row r="8" spans="1:27" ht="12.75">
      <c r="A8" s="249" t="s">
        <v>145</v>
      </c>
      <c r="B8" s="182"/>
      <c r="C8" s="155">
        <v>1240021</v>
      </c>
      <c r="D8" s="155"/>
      <c r="E8" s="59">
        <v>2706000</v>
      </c>
      <c r="F8" s="60">
        <v>6983270</v>
      </c>
      <c r="G8" s="60">
        <v>8785170</v>
      </c>
      <c r="H8" s="60">
        <v>8740364</v>
      </c>
      <c r="I8" s="60">
        <v>7833248</v>
      </c>
      <c r="J8" s="60">
        <v>7833248</v>
      </c>
      <c r="K8" s="60">
        <v>6730502</v>
      </c>
      <c r="L8" s="60">
        <v>6756275</v>
      </c>
      <c r="M8" s="60">
        <v>6883765</v>
      </c>
      <c r="N8" s="60">
        <v>6883765</v>
      </c>
      <c r="O8" s="60">
        <v>6771178</v>
      </c>
      <c r="P8" s="60">
        <v>5305304</v>
      </c>
      <c r="Q8" s="60">
        <v>5459915</v>
      </c>
      <c r="R8" s="60">
        <v>5459915</v>
      </c>
      <c r="S8" s="60"/>
      <c r="T8" s="60"/>
      <c r="U8" s="60"/>
      <c r="V8" s="60"/>
      <c r="W8" s="60">
        <v>5459915</v>
      </c>
      <c r="X8" s="60">
        <v>5237453</v>
      </c>
      <c r="Y8" s="60">
        <v>222462</v>
      </c>
      <c r="Z8" s="140">
        <v>4.25</v>
      </c>
      <c r="AA8" s="62">
        <v>6983270</v>
      </c>
    </row>
    <row r="9" spans="1:27" ht="12.75">
      <c r="A9" s="249" t="s">
        <v>146</v>
      </c>
      <c r="B9" s="182"/>
      <c r="C9" s="155">
        <v>6567625</v>
      </c>
      <c r="D9" s="155"/>
      <c r="E9" s="59">
        <v>11845775</v>
      </c>
      <c r="F9" s="60">
        <v>11845775</v>
      </c>
      <c r="G9" s="60">
        <v>790419</v>
      </c>
      <c r="H9" s="60">
        <v>1782476</v>
      </c>
      <c r="I9" s="60">
        <v>2941289</v>
      </c>
      <c r="J9" s="60">
        <v>2941289</v>
      </c>
      <c r="K9" s="60">
        <v>3988656</v>
      </c>
      <c r="L9" s="60">
        <v>5892888</v>
      </c>
      <c r="M9" s="60">
        <v>7387254</v>
      </c>
      <c r="N9" s="60">
        <v>7387254</v>
      </c>
      <c r="O9" s="60">
        <v>5557749</v>
      </c>
      <c r="P9" s="60">
        <v>-248386</v>
      </c>
      <c r="Q9" s="60">
        <v>664061</v>
      </c>
      <c r="R9" s="60">
        <v>664061</v>
      </c>
      <c r="S9" s="60"/>
      <c r="T9" s="60"/>
      <c r="U9" s="60"/>
      <c r="V9" s="60"/>
      <c r="W9" s="60">
        <v>664061</v>
      </c>
      <c r="X9" s="60">
        <v>8884331</v>
      </c>
      <c r="Y9" s="60">
        <v>-8220270</v>
      </c>
      <c r="Z9" s="140">
        <v>-92.53</v>
      </c>
      <c r="AA9" s="62">
        <v>11845775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119552810</v>
      </c>
      <c r="D12" s="168">
        <f>SUM(D6:D11)</f>
        <v>0</v>
      </c>
      <c r="E12" s="72">
        <f t="shared" si="0"/>
        <v>90015157</v>
      </c>
      <c r="F12" s="73">
        <f t="shared" si="0"/>
        <v>167432230</v>
      </c>
      <c r="G12" s="73">
        <f t="shared" si="0"/>
        <v>221553398</v>
      </c>
      <c r="H12" s="73">
        <f t="shared" si="0"/>
        <v>209244280</v>
      </c>
      <c r="I12" s="73">
        <f t="shared" si="0"/>
        <v>192614370</v>
      </c>
      <c r="J12" s="73">
        <f t="shared" si="0"/>
        <v>192614370</v>
      </c>
      <c r="K12" s="73">
        <f t="shared" si="0"/>
        <v>179515919</v>
      </c>
      <c r="L12" s="73">
        <f t="shared" si="0"/>
        <v>162495410</v>
      </c>
      <c r="M12" s="73">
        <f t="shared" si="0"/>
        <v>219950105</v>
      </c>
      <c r="N12" s="73">
        <f t="shared" si="0"/>
        <v>219950105</v>
      </c>
      <c r="O12" s="73">
        <f t="shared" si="0"/>
        <v>207399780</v>
      </c>
      <c r="P12" s="73">
        <f t="shared" si="0"/>
        <v>193426364</v>
      </c>
      <c r="Q12" s="73">
        <f t="shared" si="0"/>
        <v>233423501</v>
      </c>
      <c r="R12" s="73">
        <f t="shared" si="0"/>
        <v>233423501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233423501</v>
      </c>
      <c r="X12" s="73">
        <f t="shared" si="0"/>
        <v>125574173</v>
      </c>
      <c r="Y12" s="73">
        <f t="shared" si="0"/>
        <v>107849328</v>
      </c>
      <c r="Z12" s="170">
        <f>+IF(X12&lt;&gt;0,+(Y12/X12)*100,0)</f>
        <v>85.88495979981488</v>
      </c>
      <c r="AA12" s="74">
        <f>SUM(AA6:AA11)</f>
        <v>167432230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31254830</v>
      </c>
      <c r="D17" s="155"/>
      <c r="E17" s="59">
        <v>31284997</v>
      </c>
      <c r="F17" s="60">
        <v>31284997</v>
      </c>
      <c r="G17" s="60">
        <v>31254830</v>
      </c>
      <c r="H17" s="60">
        <v>31249802</v>
      </c>
      <c r="I17" s="60">
        <v>31247289</v>
      </c>
      <c r="J17" s="60">
        <v>31247289</v>
      </c>
      <c r="K17" s="60">
        <v>31244775</v>
      </c>
      <c r="L17" s="60">
        <v>31242261</v>
      </c>
      <c r="M17" s="60">
        <v>31239747</v>
      </c>
      <c r="N17" s="60">
        <v>31239747</v>
      </c>
      <c r="O17" s="60">
        <v>31237233</v>
      </c>
      <c r="P17" s="60">
        <v>31234719</v>
      </c>
      <c r="Q17" s="60">
        <v>31232205</v>
      </c>
      <c r="R17" s="60">
        <v>31232205</v>
      </c>
      <c r="S17" s="60"/>
      <c r="T17" s="60"/>
      <c r="U17" s="60"/>
      <c r="V17" s="60"/>
      <c r="W17" s="60">
        <v>31232205</v>
      </c>
      <c r="X17" s="60">
        <v>23463748</v>
      </c>
      <c r="Y17" s="60">
        <v>7768457</v>
      </c>
      <c r="Z17" s="140">
        <v>33.11</v>
      </c>
      <c r="AA17" s="62">
        <v>31284997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466496633</v>
      </c>
      <c r="D19" s="155"/>
      <c r="E19" s="59">
        <v>477321700</v>
      </c>
      <c r="F19" s="60">
        <v>464432136</v>
      </c>
      <c r="G19" s="60">
        <v>357377374</v>
      </c>
      <c r="H19" s="60">
        <v>350189377</v>
      </c>
      <c r="I19" s="60">
        <v>346685293</v>
      </c>
      <c r="J19" s="60">
        <v>346685293</v>
      </c>
      <c r="K19" s="60">
        <v>345874905</v>
      </c>
      <c r="L19" s="60">
        <v>360195160</v>
      </c>
      <c r="M19" s="60">
        <v>356554040</v>
      </c>
      <c r="N19" s="60">
        <v>356554040</v>
      </c>
      <c r="O19" s="60">
        <v>355067554</v>
      </c>
      <c r="P19" s="60">
        <v>355777743</v>
      </c>
      <c r="Q19" s="60">
        <v>351282122</v>
      </c>
      <c r="R19" s="60">
        <v>351282122</v>
      </c>
      <c r="S19" s="60"/>
      <c r="T19" s="60"/>
      <c r="U19" s="60"/>
      <c r="V19" s="60"/>
      <c r="W19" s="60">
        <v>351282122</v>
      </c>
      <c r="X19" s="60">
        <v>348324102</v>
      </c>
      <c r="Y19" s="60">
        <v>2958020</v>
      </c>
      <c r="Z19" s="140">
        <v>0.85</v>
      </c>
      <c r="AA19" s="62">
        <v>464432136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643079</v>
      </c>
      <c r="D22" s="155"/>
      <c r="E22" s="59">
        <v>302420</v>
      </c>
      <c r="F22" s="60">
        <v>1060099</v>
      </c>
      <c r="G22" s="60">
        <v>160708</v>
      </c>
      <c r="H22" s="60">
        <v>630051</v>
      </c>
      <c r="I22" s="60">
        <v>617324</v>
      </c>
      <c r="J22" s="60">
        <v>617324</v>
      </c>
      <c r="K22" s="60">
        <v>604597</v>
      </c>
      <c r="L22" s="60">
        <v>591870</v>
      </c>
      <c r="M22" s="60">
        <v>579143</v>
      </c>
      <c r="N22" s="60">
        <v>579143</v>
      </c>
      <c r="O22" s="60">
        <v>985557</v>
      </c>
      <c r="P22" s="60">
        <v>961585</v>
      </c>
      <c r="Q22" s="60">
        <v>928813</v>
      </c>
      <c r="R22" s="60">
        <v>928813</v>
      </c>
      <c r="S22" s="60"/>
      <c r="T22" s="60"/>
      <c r="U22" s="60"/>
      <c r="V22" s="60"/>
      <c r="W22" s="60">
        <v>928813</v>
      </c>
      <c r="X22" s="60">
        <v>795074</v>
      </c>
      <c r="Y22" s="60">
        <v>133739</v>
      </c>
      <c r="Z22" s="140">
        <v>16.82</v>
      </c>
      <c r="AA22" s="62">
        <v>1060099</v>
      </c>
    </row>
    <row r="23" spans="1:27" ht="12.75">
      <c r="A23" s="249" t="s">
        <v>158</v>
      </c>
      <c r="B23" s="182"/>
      <c r="C23" s="155">
        <v>255000</v>
      </c>
      <c r="D23" s="155"/>
      <c r="E23" s="59">
        <v>7948871</v>
      </c>
      <c r="F23" s="60">
        <v>255000</v>
      </c>
      <c r="G23" s="159">
        <v>126463058</v>
      </c>
      <c r="H23" s="159">
        <v>114834899</v>
      </c>
      <c r="I23" s="159">
        <v>119732929</v>
      </c>
      <c r="J23" s="60">
        <v>119732929</v>
      </c>
      <c r="K23" s="159">
        <v>124033225</v>
      </c>
      <c r="L23" s="159">
        <v>114846313</v>
      </c>
      <c r="M23" s="60">
        <v>121217788</v>
      </c>
      <c r="N23" s="159">
        <v>121217788</v>
      </c>
      <c r="O23" s="159">
        <v>118701707</v>
      </c>
      <c r="P23" s="159">
        <v>119484549</v>
      </c>
      <c r="Q23" s="60">
        <v>104646250</v>
      </c>
      <c r="R23" s="159">
        <v>104646250</v>
      </c>
      <c r="S23" s="159"/>
      <c r="T23" s="60"/>
      <c r="U23" s="159"/>
      <c r="V23" s="159"/>
      <c r="W23" s="159">
        <v>104646250</v>
      </c>
      <c r="X23" s="60">
        <v>191250</v>
      </c>
      <c r="Y23" s="159">
        <v>104455000</v>
      </c>
      <c r="Z23" s="141">
        <v>54616.99</v>
      </c>
      <c r="AA23" s="225">
        <v>255000</v>
      </c>
    </row>
    <row r="24" spans="1:27" ht="12.75">
      <c r="A24" s="250" t="s">
        <v>57</v>
      </c>
      <c r="B24" s="253"/>
      <c r="C24" s="168">
        <f aca="true" t="shared" si="1" ref="C24:Y24">SUM(C15:C23)</f>
        <v>498649542</v>
      </c>
      <c r="D24" s="168">
        <f>SUM(D15:D23)</f>
        <v>0</v>
      </c>
      <c r="E24" s="76">
        <f t="shared" si="1"/>
        <v>516857988</v>
      </c>
      <c r="F24" s="77">
        <f t="shared" si="1"/>
        <v>497032232</v>
      </c>
      <c r="G24" s="77">
        <f t="shared" si="1"/>
        <v>515255970</v>
      </c>
      <c r="H24" s="77">
        <f t="shared" si="1"/>
        <v>496904129</v>
      </c>
      <c r="I24" s="77">
        <f t="shared" si="1"/>
        <v>498282835</v>
      </c>
      <c r="J24" s="77">
        <f t="shared" si="1"/>
        <v>498282835</v>
      </c>
      <c r="K24" s="77">
        <f t="shared" si="1"/>
        <v>501757502</v>
      </c>
      <c r="L24" s="77">
        <f t="shared" si="1"/>
        <v>506875604</v>
      </c>
      <c r="M24" s="77">
        <f t="shared" si="1"/>
        <v>509590718</v>
      </c>
      <c r="N24" s="77">
        <f t="shared" si="1"/>
        <v>509590718</v>
      </c>
      <c r="O24" s="77">
        <f t="shared" si="1"/>
        <v>505992051</v>
      </c>
      <c r="P24" s="77">
        <f t="shared" si="1"/>
        <v>507458596</v>
      </c>
      <c r="Q24" s="77">
        <f t="shared" si="1"/>
        <v>488089390</v>
      </c>
      <c r="R24" s="77">
        <f t="shared" si="1"/>
        <v>488089390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488089390</v>
      </c>
      <c r="X24" s="77">
        <f t="shared" si="1"/>
        <v>372774174</v>
      </c>
      <c r="Y24" s="77">
        <f t="shared" si="1"/>
        <v>115315216</v>
      </c>
      <c r="Z24" s="212">
        <f>+IF(X24&lt;&gt;0,+(Y24/X24)*100,0)</f>
        <v>30.93433613241673</v>
      </c>
      <c r="AA24" s="79">
        <f>SUM(AA15:AA23)</f>
        <v>497032232</v>
      </c>
    </row>
    <row r="25" spans="1:27" ht="12.75">
      <c r="A25" s="250" t="s">
        <v>159</v>
      </c>
      <c r="B25" s="251"/>
      <c r="C25" s="168">
        <f aca="true" t="shared" si="2" ref="C25:Y25">+C12+C24</f>
        <v>618202352</v>
      </c>
      <c r="D25" s="168">
        <f>+D12+D24</f>
        <v>0</v>
      </c>
      <c r="E25" s="72">
        <f t="shared" si="2"/>
        <v>606873145</v>
      </c>
      <c r="F25" s="73">
        <f t="shared" si="2"/>
        <v>664464462</v>
      </c>
      <c r="G25" s="73">
        <f t="shared" si="2"/>
        <v>736809368</v>
      </c>
      <c r="H25" s="73">
        <f t="shared" si="2"/>
        <v>706148409</v>
      </c>
      <c r="I25" s="73">
        <f t="shared" si="2"/>
        <v>690897205</v>
      </c>
      <c r="J25" s="73">
        <f t="shared" si="2"/>
        <v>690897205</v>
      </c>
      <c r="K25" s="73">
        <f t="shared" si="2"/>
        <v>681273421</v>
      </c>
      <c r="L25" s="73">
        <f t="shared" si="2"/>
        <v>669371014</v>
      </c>
      <c r="M25" s="73">
        <f t="shared" si="2"/>
        <v>729540823</v>
      </c>
      <c r="N25" s="73">
        <f t="shared" si="2"/>
        <v>729540823</v>
      </c>
      <c r="O25" s="73">
        <f t="shared" si="2"/>
        <v>713391831</v>
      </c>
      <c r="P25" s="73">
        <f t="shared" si="2"/>
        <v>700884960</v>
      </c>
      <c r="Q25" s="73">
        <f t="shared" si="2"/>
        <v>721512891</v>
      </c>
      <c r="R25" s="73">
        <f t="shared" si="2"/>
        <v>721512891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721512891</v>
      </c>
      <c r="X25" s="73">
        <f t="shared" si="2"/>
        <v>498348347</v>
      </c>
      <c r="Y25" s="73">
        <f t="shared" si="2"/>
        <v>223164544</v>
      </c>
      <c r="Z25" s="170">
        <f>+IF(X25&lt;&gt;0,+(Y25/X25)*100,0)</f>
        <v>44.78083359630367</v>
      </c>
      <c r="AA25" s="74">
        <f>+AA12+AA24</f>
        <v>664464462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>
        <v>1137404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33478630</v>
      </c>
      <c r="D32" s="155"/>
      <c r="E32" s="59">
        <v>10124333</v>
      </c>
      <c r="F32" s="60">
        <v>12624333</v>
      </c>
      <c r="G32" s="60">
        <v>56320129</v>
      </c>
      <c r="H32" s="60">
        <v>57261845</v>
      </c>
      <c r="I32" s="60">
        <v>50915280</v>
      </c>
      <c r="J32" s="60">
        <v>50915280</v>
      </c>
      <c r="K32" s="60">
        <v>48624338</v>
      </c>
      <c r="L32" s="60">
        <v>41253494</v>
      </c>
      <c r="M32" s="60">
        <v>59568697</v>
      </c>
      <c r="N32" s="60">
        <v>59568697</v>
      </c>
      <c r="O32" s="60">
        <v>56116272</v>
      </c>
      <c r="P32" s="60">
        <v>51237687</v>
      </c>
      <c r="Q32" s="60">
        <v>59363994</v>
      </c>
      <c r="R32" s="60">
        <v>59363994</v>
      </c>
      <c r="S32" s="60"/>
      <c r="T32" s="60"/>
      <c r="U32" s="60"/>
      <c r="V32" s="60"/>
      <c r="W32" s="60">
        <v>59363994</v>
      </c>
      <c r="X32" s="60">
        <v>9468250</v>
      </c>
      <c r="Y32" s="60">
        <v>49895744</v>
      </c>
      <c r="Z32" s="140">
        <v>526.98</v>
      </c>
      <c r="AA32" s="62">
        <v>12624333</v>
      </c>
    </row>
    <row r="33" spans="1:27" ht="12.75">
      <c r="A33" s="249" t="s">
        <v>165</v>
      </c>
      <c r="B33" s="182"/>
      <c r="C33" s="155"/>
      <c r="D33" s="155"/>
      <c r="E33" s="59"/>
      <c r="F33" s="60"/>
      <c r="G33" s="60">
        <v>5206835</v>
      </c>
      <c r="H33" s="60">
        <v>5393045</v>
      </c>
      <c r="I33" s="60">
        <v>5393045</v>
      </c>
      <c r="J33" s="60">
        <v>5393045</v>
      </c>
      <c r="K33" s="60">
        <v>5956601</v>
      </c>
      <c r="L33" s="60">
        <v>5956601</v>
      </c>
      <c r="M33" s="60">
        <v>5956601</v>
      </c>
      <c r="N33" s="60">
        <v>5956601</v>
      </c>
      <c r="O33" s="60">
        <v>4891166</v>
      </c>
      <c r="P33" s="60">
        <v>3041150</v>
      </c>
      <c r="Q33" s="60">
        <v>3041150</v>
      </c>
      <c r="R33" s="60">
        <v>3041150</v>
      </c>
      <c r="S33" s="60"/>
      <c r="T33" s="60"/>
      <c r="U33" s="60"/>
      <c r="V33" s="60"/>
      <c r="W33" s="60">
        <v>3041150</v>
      </c>
      <c r="X33" s="60"/>
      <c r="Y33" s="60">
        <v>3041150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33478630</v>
      </c>
      <c r="D34" s="168">
        <f>SUM(D29:D33)</f>
        <v>0</v>
      </c>
      <c r="E34" s="72">
        <f t="shared" si="3"/>
        <v>10124333</v>
      </c>
      <c r="F34" s="73">
        <f t="shared" si="3"/>
        <v>12624333</v>
      </c>
      <c r="G34" s="73">
        <f t="shared" si="3"/>
        <v>62664368</v>
      </c>
      <c r="H34" s="73">
        <f t="shared" si="3"/>
        <v>62654890</v>
      </c>
      <c r="I34" s="73">
        <f t="shared" si="3"/>
        <v>56308325</v>
      </c>
      <c r="J34" s="73">
        <f t="shared" si="3"/>
        <v>56308325</v>
      </c>
      <c r="K34" s="73">
        <f t="shared" si="3"/>
        <v>54580939</v>
      </c>
      <c r="L34" s="73">
        <f t="shared" si="3"/>
        <v>47210095</v>
      </c>
      <c r="M34" s="73">
        <f t="shared" si="3"/>
        <v>65525298</v>
      </c>
      <c r="N34" s="73">
        <f t="shared" si="3"/>
        <v>65525298</v>
      </c>
      <c r="O34" s="73">
        <f t="shared" si="3"/>
        <v>61007438</v>
      </c>
      <c r="P34" s="73">
        <f t="shared" si="3"/>
        <v>54278837</v>
      </c>
      <c r="Q34" s="73">
        <f t="shared" si="3"/>
        <v>62405144</v>
      </c>
      <c r="R34" s="73">
        <f t="shared" si="3"/>
        <v>62405144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62405144</v>
      </c>
      <c r="X34" s="73">
        <f t="shared" si="3"/>
        <v>9468250</v>
      </c>
      <c r="Y34" s="73">
        <f t="shared" si="3"/>
        <v>52936894</v>
      </c>
      <c r="Z34" s="170">
        <f>+IF(X34&lt;&gt;0,+(Y34/X34)*100,0)</f>
        <v>559.0990309719325</v>
      </c>
      <c r="AA34" s="74">
        <f>SUM(AA29:AA33)</f>
        <v>12624333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1730875</v>
      </c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2424318</v>
      </c>
      <c r="D38" s="155"/>
      <c r="E38" s="59">
        <v>2500000</v>
      </c>
      <c r="F38" s="60">
        <v>2500000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1875000</v>
      </c>
      <c r="Y38" s="60">
        <v>-1875000</v>
      </c>
      <c r="Z38" s="140">
        <v>-100</v>
      </c>
      <c r="AA38" s="62">
        <v>2500000</v>
      </c>
    </row>
    <row r="39" spans="1:27" ht="12.75">
      <c r="A39" s="250" t="s">
        <v>59</v>
      </c>
      <c r="B39" s="253"/>
      <c r="C39" s="168">
        <f aca="true" t="shared" si="4" ref="C39:Y39">SUM(C37:C38)</f>
        <v>4155193</v>
      </c>
      <c r="D39" s="168">
        <f>SUM(D37:D38)</f>
        <v>0</v>
      </c>
      <c r="E39" s="76">
        <f t="shared" si="4"/>
        <v>2500000</v>
      </c>
      <c r="F39" s="77">
        <f t="shared" si="4"/>
        <v>2500000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1875000</v>
      </c>
      <c r="Y39" s="77">
        <f t="shared" si="4"/>
        <v>-1875000</v>
      </c>
      <c r="Z39" s="212">
        <f>+IF(X39&lt;&gt;0,+(Y39/X39)*100,0)</f>
        <v>-100</v>
      </c>
      <c r="AA39" s="79">
        <f>SUM(AA37:AA38)</f>
        <v>2500000</v>
      </c>
    </row>
    <row r="40" spans="1:27" ht="12.75">
      <c r="A40" s="250" t="s">
        <v>167</v>
      </c>
      <c r="B40" s="251"/>
      <c r="C40" s="168">
        <f aca="true" t="shared" si="5" ref="C40:Y40">+C34+C39</f>
        <v>37633823</v>
      </c>
      <c r="D40" s="168">
        <f>+D34+D39</f>
        <v>0</v>
      </c>
      <c r="E40" s="72">
        <f t="shared" si="5"/>
        <v>12624333</v>
      </c>
      <c r="F40" s="73">
        <f t="shared" si="5"/>
        <v>15124333</v>
      </c>
      <c r="G40" s="73">
        <f t="shared" si="5"/>
        <v>62664368</v>
      </c>
      <c r="H40" s="73">
        <f t="shared" si="5"/>
        <v>62654890</v>
      </c>
      <c r="I40" s="73">
        <f t="shared" si="5"/>
        <v>56308325</v>
      </c>
      <c r="J40" s="73">
        <f t="shared" si="5"/>
        <v>56308325</v>
      </c>
      <c r="K40" s="73">
        <f t="shared" si="5"/>
        <v>54580939</v>
      </c>
      <c r="L40" s="73">
        <f t="shared" si="5"/>
        <v>47210095</v>
      </c>
      <c r="M40" s="73">
        <f t="shared" si="5"/>
        <v>65525298</v>
      </c>
      <c r="N40" s="73">
        <f t="shared" si="5"/>
        <v>65525298</v>
      </c>
      <c r="O40" s="73">
        <f t="shared" si="5"/>
        <v>61007438</v>
      </c>
      <c r="P40" s="73">
        <f t="shared" si="5"/>
        <v>54278837</v>
      </c>
      <c r="Q40" s="73">
        <f t="shared" si="5"/>
        <v>62405144</v>
      </c>
      <c r="R40" s="73">
        <f t="shared" si="5"/>
        <v>62405144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62405144</v>
      </c>
      <c r="X40" s="73">
        <f t="shared" si="5"/>
        <v>11343250</v>
      </c>
      <c r="Y40" s="73">
        <f t="shared" si="5"/>
        <v>51061894</v>
      </c>
      <c r="Z40" s="170">
        <f>+IF(X40&lt;&gt;0,+(Y40/X40)*100,0)</f>
        <v>450.15224031913255</v>
      </c>
      <c r="AA40" s="74">
        <f>+AA34+AA39</f>
        <v>15124333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580568529</v>
      </c>
      <c r="D42" s="257">
        <f>+D25-D40</f>
        <v>0</v>
      </c>
      <c r="E42" s="258">
        <f t="shared" si="6"/>
        <v>594248812</v>
      </c>
      <c r="F42" s="259">
        <f t="shared" si="6"/>
        <v>649340129</v>
      </c>
      <c r="G42" s="259">
        <f t="shared" si="6"/>
        <v>674145000</v>
      </c>
      <c r="H42" s="259">
        <f t="shared" si="6"/>
        <v>643493519</v>
      </c>
      <c r="I42" s="259">
        <f t="shared" si="6"/>
        <v>634588880</v>
      </c>
      <c r="J42" s="259">
        <f t="shared" si="6"/>
        <v>634588880</v>
      </c>
      <c r="K42" s="259">
        <f t="shared" si="6"/>
        <v>626692482</v>
      </c>
      <c r="L42" s="259">
        <f t="shared" si="6"/>
        <v>622160919</v>
      </c>
      <c r="M42" s="259">
        <f t="shared" si="6"/>
        <v>664015525</v>
      </c>
      <c r="N42" s="259">
        <f t="shared" si="6"/>
        <v>664015525</v>
      </c>
      <c r="O42" s="259">
        <f t="shared" si="6"/>
        <v>652384393</v>
      </c>
      <c r="P42" s="259">
        <f t="shared" si="6"/>
        <v>646606123</v>
      </c>
      <c r="Q42" s="259">
        <f t="shared" si="6"/>
        <v>659107747</v>
      </c>
      <c r="R42" s="259">
        <f t="shared" si="6"/>
        <v>659107747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659107747</v>
      </c>
      <c r="X42" s="259">
        <f t="shared" si="6"/>
        <v>487005097</v>
      </c>
      <c r="Y42" s="259">
        <f t="shared" si="6"/>
        <v>172102650</v>
      </c>
      <c r="Z42" s="260">
        <f>+IF(X42&lt;&gt;0,+(Y42/X42)*100,0)</f>
        <v>35.33898332074335</v>
      </c>
      <c r="AA42" s="261">
        <f>+AA25-AA40</f>
        <v>649340129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562378745</v>
      </c>
      <c r="D45" s="155"/>
      <c r="E45" s="59">
        <v>521304556</v>
      </c>
      <c r="F45" s="60">
        <v>616095005</v>
      </c>
      <c r="G45" s="60">
        <v>639426410</v>
      </c>
      <c r="H45" s="60">
        <v>608628048</v>
      </c>
      <c r="I45" s="60">
        <v>599568579</v>
      </c>
      <c r="J45" s="60">
        <v>599568579</v>
      </c>
      <c r="K45" s="60">
        <v>591518622</v>
      </c>
      <c r="L45" s="60">
        <v>586833395</v>
      </c>
      <c r="M45" s="60">
        <v>628378750</v>
      </c>
      <c r="N45" s="60">
        <v>628378750</v>
      </c>
      <c r="O45" s="60">
        <v>616747618</v>
      </c>
      <c r="P45" s="60">
        <v>610651431</v>
      </c>
      <c r="Q45" s="60">
        <v>623008705</v>
      </c>
      <c r="R45" s="60">
        <v>623008705</v>
      </c>
      <c r="S45" s="60"/>
      <c r="T45" s="60"/>
      <c r="U45" s="60"/>
      <c r="V45" s="60"/>
      <c r="W45" s="60">
        <v>623008705</v>
      </c>
      <c r="X45" s="60">
        <v>462071254</v>
      </c>
      <c r="Y45" s="60">
        <v>160937451</v>
      </c>
      <c r="Z45" s="139">
        <v>34.83</v>
      </c>
      <c r="AA45" s="62">
        <v>616095005</v>
      </c>
    </row>
    <row r="46" spans="1:27" ht="12.75">
      <c r="A46" s="249" t="s">
        <v>171</v>
      </c>
      <c r="B46" s="182"/>
      <c r="C46" s="155">
        <v>18189784</v>
      </c>
      <c r="D46" s="155"/>
      <c r="E46" s="59">
        <v>72944256</v>
      </c>
      <c r="F46" s="60">
        <v>33245124</v>
      </c>
      <c r="G46" s="60">
        <v>34718590</v>
      </c>
      <c r="H46" s="60">
        <v>34865471</v>
      </c>
      <c r="I46" s="60">
        <v>35020301</v>
      </c>
      <c r="J46" s="60">
        <v>35020301</v>
      </c>
      <c r="K46" s="60">
        <v>35173860</v>
      </c>
      <c r="L46" s="60">
        <v>35327524</v>
      </c>
      <c r="M46" s="60">
        <v>35636775</v>
      </c>
      <c r="N46" s="60">
        <v>35636775</v>
      </c>
      <c r="O46" s="60">
        <v>35636775</v>
      </c>
      <c r="P46" s="60">
        <v>35954692</v>
      </c>
      <c r="Q46" s="60">
        <v>36099042</v>
      </c>
      <c r="R46" s="60">
        <v>36099042</v>
      </c>
      <c r="S46" s="60"/>
      <c r="T46" s="60"/>
      <c r="U46" s="60"/>
      <c r="V46" s="60"/>
      <c r="W46" s="60">
        <v>36099042</v>
      </c>
      <c r="X46" s="60">
        <v>24933843</v>
      </c>
      <c r="Y46" s="60">
        <v>11165199</v>
      </c>
      <c r="Z46" s="139">
        <v>44.78</v>
      </c>
      <c r="AA46" s="62">
        <v>33245124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580568529</v>
      </c>
      <c r="D48" s="217">
        <f>SUM(D45:D47)</f>
        <v>0</v>
      </c>
      <c r="E48" s="264">
        <f t="shared" si="7"/>
        <v>594248812</v>
      </c>
      <c r="F48" s="219">
        <f t="shared" si="7"/>
        <v>649340129</v>
      </c>
      <c r="G48" s="219">
        <f t="shared" si="7"/>
        <v>674145000</v>
      </c>
      <c r="H48" s="219">
        <f t="shared" si="7"/>
        <v>643493519</v>
      </c>
      <c r="I48" s="219">
        <f t="shared" si="7"/>
        <v>634588880</v>
      </c>
      <c r="J48" s="219">
        <f t="shared" si="7"/>
        <v>634588880</v>
      </c>
      <c r="K48" s="219">
        <f t="shared" si="7"/>
        <v>626692482</v>
      </c>
      <c r="L48" s="219">
        <f t="shared" si="7"/>
        <v>622160919</v>
      </c>
      <c r="M48" s="219">
        <f t="shared" si="7"/>
        <v>664015525</v>
      </c>
      <c r="N48" s="219">
        <f t="shared" si="7"/>
        <v>664015525</v>
      </c>
      <c r="O48" s="219">
        <f t="shared" si="7"/>
        <v>652384393</v>
      </c>
      <c r="P48" s="219">
        <f t="shared" si="7"/>
        <v>646606123</v>
      </c>
      <c r="Q48" s="219">
        <f t="shared" si="7"/>
        <v>659107747</v>
      </c>
      <c r="R48" s="219">
        <f t="shared" si="7"/>
        <v>659107747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659107747</v>
      </c>
      <c r="X48" s="219">
        <f t="shared" si="7"/>
        <v>487005097</v>
      </c>
      <c r="Y48" s="219">
        <f t="shared" si="7"/>
        <v>172102650</v>
      </c>
      <c r="Z48" s="265">
        <f>+IF(X48&lt;&gt;0,+(Y48/X48)*100,0)</f>
        <v>35.33898332074335</v>
      </c>
      <c r="AA48" s="232">
        <f>SUM(AA45:AA47)</f>
        <v>649340129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7296892</v>
      </c>
      <c r="D6" s="155"/>
      <c r="E6" s="59">
        <v>9562069</v>
      </c>
      <c r="F6" s="60">
        <v>8525479</v>
      </c>
      <c r="G6" s="60">
        <v>139936</v>
      </c>
      <c r="H6" s="60">
        <v>185166</v>
      </c>
      <c r="I6" s="60">
        <v>1207786</v>
      </c>
      <c r="J6" s="60">
        <v>1532888</v>
      </c>
      <c r="K6" s="60">
        <v>1308990</v>
      </c>
      <c r="L6" s="60">
        <v>173305</v>
      </c>
      <c r="M6" s="60">
        <v>135650</v>
      </c>
      <c r="N6" s="60">
        <v>1617945</v>
      </c>
      <c r="O6" s="60">
        <v>194644</v>
      </c>
      <c r="P6" s="60">
        <v>176058</v>
      </c>
      <c r="Q6" s="60">
        <v>1671920</v>
      </c>
      <c r="R6" s="60">
        <v>2042622</v>
      </c>
      <c r="S6" s="60"/>
      <c r="T6" s="60"/>
      <c r="U6" s="60"/>
      <c r="V6" s="60"/>
      <c r="W6" s="60">
        <v>5193455</v>
      </c>
      <c r="X6" s="60">
        <v>4945477</v>
      </c>
      <c r="Y6" s="60">
        <v>247978</v>
      </c>
      <c r="Z6" s="140">
        <v>5.01</v>
      </c>
      <c r="AA6" s="62">
        <v>8525479</v>
      </c>
    </row>
    <row r="7" spans="1:27" ht="12.75">
      <c r="A7" s="249" t="s">
        <v>32</v>
      </c>
      <c r="B7" s="182"/>
      <c r="C7" s="155">
        <v>829509</v>
      </c>
      <c r="D7" s="155"/>
      <c r="E7" s="59">
        <v>756628</v>
      </c>
      <c r="F7" s="60">
        <v>756628</v>
      </c>
      <c r="G7" s="60">
        <v>70328</v>
      </c>
      <c r="H7" s="60">
        <v>83640</v>
      </c>
      <c r="I7" s="60">
        <v>74867</v>
      </c>
      <c r="J7" s="60">
        <v>228835</v>
      </c>
      <c r="K7" s="60">
        <v>89418</v>
      </c>
      <c r="L7" s="60">
        <v>83296</v>
      </c>
      <c r="M7" s="60">
        <v>77319</v>
      </c>
      <c r="N7" s="60">
        <v>250033</v>
      </c>
      <c r="O7" s="60">
        <v>112217</v>
      </c>
      <c r="P7" s="60">
        <v>58776</v>
      </c>
      <c r="Q7" s="60">
        <v>73713</v>
      </c>
      <c r="R7" s="60">
        <v>244706</v>
      </c>
      <c r="S7" s="60"/>
      <c r="T7" s="60"/>
      <c r="U7" s="60"/>
      <c r="V7" s="60"/>
      <c r="W7" s="60">
        <v>723574</v>
      </c>
      <c r="X7" s="60">
        <v>657303</v>
      </c>
      <c r="Y7" s="60">
        <v>66271</v>
      </c>
      <c r="Z7" s="140">
        <v>10.08</v>
      </c>
      <c r="AA7" s="62">
        <v>756628</v>
      </c>
    </row>
    <row r="8" spans="1:27" ht="12.75">
      <c r="A8" s="249" t="s">
        <v>178</v>
      </c>
      <c r="B8" s="182"/>
      <c r="C8" s="155">
        <v>6308733</v>
      </c>
      <c r="D8" s="155"/>
      <c r="E8" s="59">
        <v>4400236</v>
      </c>
      <c r="F8" s="60">
        <v>4696353</v>
      </c>
      <c r="G8" s="60">
        <v>433142</v>
      </c>
      <c r="H8" s="60">
        <v>351816</v>
      </c>
      <c r="I8" s="60">
        <v>479616</v>
      </c>
      <c r="J8" s="60">
        <v>1264574</v>
      </c>
      <c r="K8" s="60">
        <v>355392</v>
      </c>
      <c r="L8" s="60">
        <v>336894</v>
      </c>
      <c r="M8" s="60">
        <v>275285</v>
      </c>
      <c r="N8" s="60">
        <v>967571</v>
      </c>
      <c r="O8" s="60">
        <v>497650</v>
      </c>
      <c r="P8" s="60">
        <v>316771</v>
      </c>
      <c r="Q8" s="60">
        <v>455424</v>
      </c>
      <c r="R8" s="60">
        <v>1269845</v>
      </c>
      <c r="S8" s="60"/>
      <c r="T8" s="60"/>
      <c r="U8" s="60"/>
      <c r="V8" s="60"/>
      <c r="W8" s="60">
        <v>3501990</v>
      </c>
      <c r="X8" s="60">
        <v>3516419</v>
      </c>
      <c r="Y8" s="60">
        <v>-14429</v>
      </c>
      <c r="Z8" s="140">
        <v>-0.41</v>
      </c>
      <c r="AA8" s="62">
        <v>4696353</v>
      </c>
    </row>
    <row r="9" spans="1:27" ht="12.75">
      <c r="A9" s="249" t="s">
        <v>179</v>
      </c>
      <c r="B9" s="182"/>
      <c r="C9" s="155">
        <v>158247120</v>
      </c>
      <c r="D9" s="155"/>
      <c r="E9" s="59">
        <v>183437960</v>
      </c>
      <c r="F9" s="60">
        <v>158437960</v>
      </c>
      <c r="G9" s="60">
        <v>63497000</v>
      </c>
      <c r="H9" s="60">
        <v>1825000</v>
      </c>
      <c r="I9" s="60">
        <v>325000</v>
      </c>
      <c r="J9" s="60">
        <v>65647000</v>
      </c>
      <c r="K9" s="60">
        <v>1265000</v>
      </c>
      <c r="L9" s="60"/>
      <c r="M9" s="60">
        <v>53037960</v>
      </c>
      <c r="N9" s="60">
        <v>54302960</v>
      </c>
      <c r="O9" s="60"/>
      <c r="P9" s="60">
        <v>390000</v>
      </c>
      <c r="Q9" s="60">
        <v>38098000</v>
      </c>
      <c r="R9" s="60">
        <v>38488000</v>
      </c>
      <c r="S9" s="60"/>
      <c r="T9" s="60"/>
      <c r="U9" s="60"/>
      <c r="V9" s="60"/>
      <c r="W9" s="60">
        <v>158437960</v>
      </c>
      <c r="X9" s="60">
        <v>158437960</v>
      </c>
      <c r="Y9" s="60"/>
      <c r="Z9" s="140"/>
      <c r="AA9" s="62">
        <v>158437960</v>
      </c>
    </row>
    <row r="10" spans="1:27" ht="12.75">
      <c r="A10" s="249" t="s">
        <v>180</v>
      </c>
      <c r="B10" s="182"/>
      <c r="C10" s="155">
        <v>73650725</v>
      </c>
      <c r="D10" s="155"/>
      <c r="E10" s="59">
        <v>39743040</v>
      </c>
      <c r="F10" s="60">
        <v>67243040</v>
      </c>
      <c r="G10" s="60">
        <v>45000000</v>
      </c>
      <c r="H10" s="60"/>
      <c r="I10" s="60"/>
      <c r="J10" s="60">
        <v>45000000</v>
      </c>
      <c r="K10" s="60"/>
      <c r="L10" s="60">
        <v>2500000</v>
      </c>
      <c r="M10" s="60">
        <v>19743040</v>
      </c>
      <c r="N10" s="60">
        <v>22243040</v>
      </c>
      <c r="O10" s="60"/>
      <c r="P10" s="60"/>
      <c r="Q10" s="60">
        <v>15500000</v>
      </c>
      <c r="R10" s="60">
        <v>15500000</v>
      </c>
      <c r="S10" s="60"/>
      <c r="T10" s="60"/>
      <c r="U10" s="60"/>
      <c r="V10" s="60"/>
      <c r="W10" s="60">
        <v>82743040</v>
      </c>
      <c r="X10" s="60">
        <v>67243040</v>
      </c>
      <c r="Y10" s="60">
        <v>15500000</v>
      </c>
      <c r="Z10" s="140">
        <v>23.05</v>
      </c>
      <c r="AA10" s="62">
        <v>67243040</v>
      </c>
    </row>
    <row r="11" spans="1:27" ht="12.75">
      <c r="A11" s="249" t="s">
        <v>181</v>
      </c>
      <c r="B11" s="182"/>
      <c r="C11" s="155">
        <v>5888714</v>
      </c>
      <c r="D11" s="155"/>
      <c r="E11" s="59">
        <v>4700000</v>
      </c>
      <c r="F11" s="60">
        <v>10890524</v>
      </c>
      <c r="G11" s="60">
        <v>2493650</v>
      </c>
      <c r="H11" s="60">
        <v>799507</v>
      </c>
      <c r="I11" s="60">
        <v>847675</v>
      </c>
      <c r="J11" s="60">
        <v>4140832</v>
      </c>
      <c r="K11" s="60">
        <v>643156</v>
      </c>
      <c r="L11" s="60">
        <v>1004358</v>
      </c>
      <c r="M11" s="60">
        <v>890308</v>
      </c>
      <c r="N11" s="60">
        <v>2537822</v>
      </c>
      <c r="O11" s="60">
        <v>990313</v>
      </c>
      <c r="P11" s="60">
        <v>903184</v>
      </c>
      <c r="Q11" s="60">
        <v>874271</v>
      </c>
      <c r="R11" s="60">
        <v>2767768</v>
      </c>
      <c r="S11" s="60"/>
      <c r="T11" s="60"/>
      <c r="U11" s="60"/>
      <c r="V11" s="60"/>
      <c r="W11" s="60">
        <v>9446422</v>
      </c>
      <c r="X11" s="60">
        <v>8950792</v>
      </c>
      <c r="Y11" s="60">
        <v>495630</v>
      </c>
      <c r="Z11" s="140">
        <v>5.54</v>
      </c>
      <c r="AA11" s="62">
        <v>10890524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-114853435</v>
      </c>
      <c r="D14" s="155"/>
      <c r="E14" s="59">
        <v>-166606115</v>
      </c>
      <c r="F14" s="60">
        <v>-160707104</v>
      </c>
      <c r="G14" s="60">
        <v>-9005837</v>
      </c>
      <c r="H14" s="60">
        <v>-10069322</v>
      </c>
      <c r="I14" s="60">
        <v>-11775822</v>
      </c>
      <c r="J14" s="60">
        <v>-30850981</v>
      </c>
      <c r="K14" s="60">
        <v>-12313803</v>
      </c>
      <c r="L14" s="60">
        <v>-10635835</v>
      </c>
      <c r="M14" s="60">
        <v>-14426143</v>
      </c>
      <c r="N14" s="60">
        <v>-37375781</v>
      </c>
      <c r="O14" s="60">
        <v>-10122846</v>
      </c>
      <c r="P14" s="60">
        <v>-11896996</v>
      </c>
      <c r="Q14" s="60">
        <v>-10958457</v>
      </c>
      <c r="R14" s="60">
        <v>-32978299</v>
      </c>
      <c r="S14" s="60"/>
      <c r="T14" s="60"/>
      <c r="U14" s="60"/>
      <c r="V14" s="60"/>
      <c r="W14" s="60">
        <v>-101205061</v>
      </c>
      <c r="X14" s="60">
        <v>-111140190</v>
      </c>
      <c r="Y14" s="60">
        <v>9935129</v>
      </c>
      <c r="Z14" s="140">
        <v>-8.94</v>
      </c>
      <c r="AA14" s="62">
        <v>-160707104</v>
      </c>
    </row>
    <row r="15" spans="1:27" ht="12.75">
      <c r="A15" s="249" t="s">
        <v>40</v>
      </c>
      <c r="B15" s="182"/>
      <c r="C15" s="155">
        <v>-995601</v>
      </c>
      <c r="D15" s="155"/>
      <c r="E15" s="59"/>
      <c r="F15" s="60">
        <v>-60000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-37815</v>
      </c>
      <c r="Y15" s="60">
        <v>37815</v>
      </c>
      <c r="Z15" s="140">
        <v>-100</v>
      </c>
      <c r="AA15" s="62">
        <v>-60000</v>
      </c>
    </row>
    <row r="16" spans="1:27" ht="12.75">
      <c r="A16" s="249" t="s">
        <v>42</v>
      </c>
      <c r="B16" s="182"/>
      <c r="C16" s="155"/>
      <c r="D16" s="155"/>
      <c r="E16" s="59">
        <v>-26574887</v>
      </c>
      <c r="F16" s="60">
        <v>-1574887</v>
      </c>
      <c r="G16" s="60">
        <v>-135999</v>
      </c>
      <c r="H16" s="60">
        <v>-148355</v>
      </c>
      <c r="I16" s="60">
        <v>-144239</v>
      </c>
      <c r="J16" s="60">
        <v>-428593</v>
      </c>
      <c r="K16" s="60">
        <v>-157246</v>
      </c>
      <c r="L16" s="60">
        <v>-10538</v>
      </c>
      <c r="M16" s="60">
        <v>-1493</v>
      </c>
      <c r="N16" s="60">
        <v>-169277</v>
      </c>
      <c r="O16" s="60"/>
      <c r="P16" s="60">
        <v>-485559</v>
      </c>
      <c r="Q16" s="60">
        <v>-171287</v>
      </c>
      <c r="R16" s="60">
        <v>-656846</v>
      </c>
      <c r="S16" s="60"/>
      <c r="T16" s="60"/>
      <c r="U16" s="60"/>
      <c r="V16" s="60"/>
      <c r="W16" s="60">
        <v>-1254716</v>
      </c>
      <c r="X16" s="60">
        <v>-988676</v>
      </c>
      <c r="Y16" s="60">
        <v>-266040</v>
      </c>
      <c r="Z16" s="140">
        <v>26.91</v>
      </c>
      <c r="AA16" s="62">
        <v>-1574887</v>
      </c>
    </row>
    <row r="17" spans="1:27" ht="12.75">
      <c r="A17" s="250" t="s">
        <v>185</v>
      </c>
      <c r="B17" s="251"/>
      <c r="C17" s="168">
        <f aca="true" t="shared" si="0" ref="C17:Y17">SUM(C6:C16)</f>
        <v>136372657</v>
      </c>
      <c r="D17" s="168">
        <f t="shared" si="0"/>
        <v>0</v>
      </c>
      <c r="E17" s="72">
        <f t="shared" si="0"/>
        <v>49418931</v>
      </c>
      <c r="F17" s="73">
        <f t="shared" si="0"/>
        <v>88207993</v>
      </c>
      <c r="G17" s="73">
        <f t="shared" si="0"/>
        <v>102492220</v>
      </c>
      <c r="H17" s="73">
        <f t="shared" si="0"/>
        <v>-6972548</v>
      </c>
      <c r="I17" s="73">
        <f t="shared" si="0"/>
        <v>-8985117</v>
      </c>
      <c r="J17" s="73">
        <f t="shared" si="0"/>
        <v>86534555</v>
      </c>
      <c r="K17" s="73">
        <f t="shared" si="0"/>
        <v>-8809093</v>
      </c>
      <c r="L17" s="73">
        <f t="shared" si="0"/>
        <v>-6548520</v>
      </c>
      <c r="M17" s="73">
        <f t="shared" si="0"/>
        <v>59731926</v>
      </c>
      <c r="N17" s="73">
        <f t="shared" si="0"/>
        <v>44374313</v>
      </c>
      <c r="O17" s="73">
        <f t="shared" si="0"/>
        <v>-8328022</v>
      </c>
      <c r="P17" s="73">
        <f t="shared" si="0"/>
        <v>-10537766</v>
      </c>
      <c r="Q17" s="73">
        <f t="shared" si="0"/>
        <v>45543584</v>
      </c>
      <c r="R17" s="73">
        <f t="shared" si="0"/>
        <v>26677796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157586664</v>
      </c>
      <c r="X17" s="73">
        <f t="shared" si="0"/>
        <v>131584310</v>
      </c>
      <c r="Y17" s="73">
        <f t="shared" si="0"/>
        <v>26002354</v>
      </c>
      <c r="Z17" s="170">
        <f>+IF(X17&lt;&gt;0,+(Y17/X17)*100,0)</f>
        <v>19.760983661349897</v>
      </c>
      <c r="AA17" s="74">
        <f>SUM(AA6:AA16)</f>
        <v>88207993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-16041202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-92869308</v>
      </c>
      <c r="D26" s="155"/>
      <c r="E26" s="59">
        <v>-57350040</v>
      </c>
      <c r="F26" s="60">
        <v>-82268943</v>
      </c>
      <c r="G26" s="60">
        <v>-1162800</v>
      </c>
      <c r="H26" s="60">
        <v>-4968689</v>
      </c>
      <c r="I26" s="60">
        <v>-5586799</v>
      </c>
      <c r="J26" s="60">
        <v>-11718288</v>
      </c>
      <c r="K26" s="60">
        <v>-7124126</v>
      </c>
      <c r="L26" s="60">
        <v>-7894320</v>
      </c>
      <c r="M26" s="60">
        <v>-5294753</v>
      </c>
      <c r="N26" s="60">
        <v>-20313199</v>
      </c>
      <c r="O26" s="60"/>
      <c r="P26" s="60">
        <v>-5335609</v>
      </c>
      <c r="Q26" s="60">
        <v>-6527455</v>
      </c>
      <c r="R26" s="60">
        <v>-11863064</v>
      </c>
      <c r="S26" s="60"/>
      <c r="T26" s="60"/>
      <c r="U26" s="60"/>
      <c r="V26" s="60"/>
      <c r="W26" s="60">
        <v>-43894551</v>
      </c>
      <c r="X26" s="60">
        <v>-52126469</v>
      </c>
      <c r="Y26" s="60">
        <v>8231918</v>
      </c>
      <c r="Z26" s="140">
        <v>-15.79</v>
      </c>
      <c r="AA26" s="62">
        <v>-82268943</v>
      </c>
    </row>
    <row r="27" spans="1:27" ht="12.75">
      <c r="A27" s="250" t="s">
        <v>192</v>
      </c>
      <c r="B27" s="251"/>
      <c r="C27" s="168">
        <f aca="true" t="shared" si="1" ref="C27:Y27">SUM(C21:C26)</f>
        <v>-108910510</v>
      </c>
      <c r="D27" s="168">
        <f>SUM(D21:D26)</f>
        <v>0</v>
      </c>
      <c r="E27" s="72">
        <f t="shared" si="1"/>
        <v>-57350040</v>
      </c>
      <c r="F27" s="73">
        <f t="shared" si="1"/>
        <v>-82268943</v>
      </c>
      <c r="G27" s="73">
        <f t="shared" si="1"/>
        <v>-1162800</v>
      </c>
      <c r="H27" s="73">
        <f t="shared" si="1"/>
        <v>-4968689</v>
      </c>
      <c r="I27" s="73">
        <f t="shared" si="1"/>
        <v>-5586799</v>
      </c>
      <c r="J27" s="73">
        <f t="shared" si="1"/>
        <v>-11718288</v>
      </c>
      <c r="K27" s="73">
        <f t="shared" si="1"/>
        <v>-7124126</v>
      </c>
      <c r="L27" s="73">
        <f t="shared" si="1"/>
        <v>-7894320</v>
      </c>
      <c r="M27" s="73">
        <f t="shared" si="1"/>
        <v>-5294753</v>
      </c>
      <c r="N27" s="73">
        <f t="shared" si="1"/>
        <v>-20313199</v>
      </c>
      <c r="O27" s="73">
        <f t="shared" si="1"/>
        <v>0</v>
      </c>
      <c r="P27" s="73">
        <f t="shared" si="1"/>
        <v>-5335609</v>
      </c>
      <c r="Q27" s="73">
        <f t="shared" si="1"/>
        <v>-6527455</v>
      </c>
      <c r="R27" s="73">
        <f t="shared" si="1"/>
        <v>-11863064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-43894551</v>
      </c>
      <c r="X27" s="73">
        <f t="shared" si="1"/>
        <v>-52126469</v>
      </c>
      <c r="Y27" s="73">
        <f t="shared" si="1"/>
        <v>8231918</v>
      </c>
      <c r="Z27" s="170">
        <f>+IF(X27&lt;&gt;0,+(Y27/X27)*100,0)</f>
        <v>-15.792203381356984</v>
      </c>
      <c r="AA27" s="74">
        <f>SUM(AA21:AA26)</f>
        <v>-82268943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-10000000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-10000000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17462147</v>
      </c>
      <c r="D38" s="153">
        <f>+D17+D27+D36</f>
        <v>0</v>
      </c>
      <c r="E38" s="99">
        <f t="shared" si="3"/>
        <v>-7931109</v>
      </c>
      <c r="F38" s="100">
        <f t="shared" si="3"/>
        <v>5939050</v>
      </c>
      <c r="G38" s="100">
        <f t="shared" si="3"/>
        <v>101329420</v>
      </c>
      <c r="H38" s="100">
        <f t="shared" si="3"/>
        <v>-11941237</v>
      </c>
      <c r="I38" s="100">
        <f t="shared" si="3"/>
        <v>-14571916</v>
      </c>
      <c r="J38" s="100">
        <f t="shared" si="3"/>
        <v>74816267</v>
      </c>
      <c r="K38" s="100">
        <f t="shared" si="3"/>
        <v>-15933219</v>
      </c>
      <c r="L38" s="100">
        <f t="shared" si="3"/>
        <v>-14442840</v>
      </c>
      <c r="M38" s="100">
        <f t="shared" si="3"/>
        <v>54437173</v>
      </c>
      <c r="N38" s="100">
        <f t="shared" si="3"/>
        <v>24061114</v>
      </c>
      <c r="O38" s="100">
        <f t="shared" si="3"/>
        <v>-8328022</v>
      </c>
      <c r="P38" s="100">
        <f t="shared" si="3"/>
        <v>-15873375</v>
      </c>
      <c r="Q38" s="100">
        <f t="shared" si="3"/>
        <v>39016129</v>
      </c>
      <c r="R38" s="100">
        <f t="shared" si="3"/>
        <v>14814732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113692113</v>
      </c>
      <c r="X38" s="100">
        <f t="shared" si="3"/>
        <v>79457841</v>
      </c>
      <c r="Y38" s="100">
        <f t="shared" si="3"/>
        <v>34234272</v>
      </c>
      <c r="Z38" s="137">
        <f>+IF(X38&lt;&gt;0,+(Y38/X38)*100,0)</f>
        <v>43.08482532265129</v>
      </c>
      <c r="AA38" s="102">
        <f>+AA17+AA27+AA36</f>
        <v>5939050</v>
      </c>
    </row>
    <row r="39" spans="1:27" ht="12.75">
      <c r="A39" s="249" t="s">
        <v>200</v>
      </c>
      <c r="B39" s="182"/>
      <c r="C39" s="153">
        <v>94283017</v>
      </c>
      <c r="D39" s="153"/>
      <c r="E39" s="99">
        <v>83394486</v>
      </c>
      <c r="F39" s="100">
        <v>111745164</v>
      </c>
      <c r="G39" s="100">
        <v>111745164</v>
      </c>
      <c r="H39" s="100">
        <v>213074584</v>
      </c>
      <c r="I39" s="100">
        <v>201133347</v>
      </c>
      <c r="J39" s="100">
        <v>111745164</v>
      </c>
      <c r="K39" s="100">
        <v>186561431</v>
      </c>
      <c r="L39" s="100">
        <v>170628212</v>
      </c>
      <c r="M39" s="100">
        <v>156185372</v>
      </c>
      <c r="N39" s="100">
        <v>186561431</v>
      </c>
      <c r="O39" s="100">
        <v>210622545</v>
      </c>
      <c r="P39" s="100">
        <v>202294523</v>
      </c>
      <c r="Q39" s="100">
        <v>186421148</v>
      </c>
      <c r="R39" s="100">
        <v>210622545</v>
      </c>
      <c r="S39" s="100"/>
      <c r="T39" s="100"/>
      <c r="U39" s="100"/>
      <c r="V39" s="100"/>
      <c r="W39" s="100">
        <v>111745164</v>
      </c>
      <c r="X39" s="100">
        <v>111745164</v>
      </c>
      <c r="Y39" s="100"/>
      <c r="Z39" s="137"/>
      <c r="AA39" s="102">
        <v>111745164</v>
      </c>
    </row>
    <row r="40" spans="1:27" ht="12.75">
      <c r="A40" s="269" t="s">
        <v>201</v>
      </c>
      <c r="B40" s="256"/>
      <c r="C40" s="257">
        <v>111745164</v>
      </c>
      <c r="D40" s="257"/>
      <c r="E40" s="258">
        <v>75463377</v>
      </c>
      <c r="F40" s="259">
        <v>117684214</v>
      </c>
      <c r="G40" s="259">
        <v>213074584</v>
      </c>
      <c r="H40" s="259">
        <v>201133347</v>
      </c>
      <c r="I40" s="259">
        <v>186561431</v>
      </c>
      <c r="J40" s="259">
        <v>186561431</v>
      </c>
      <c r="K40" s="259">
        <v>170628212</v>
      </c>
      <c r="L40" s="259">
        <v>156185372</v>
      </c>
      <c r="M40" s="259">
        <v>210622545</v>
      </c>
      <c r="N40" s="259">
        <v>210622545</v>
      </c>
      <c r="O40" s="259">
        <v>202294523</v>
      </c>
      <c r="P40" s="259">
        <v>186421148</v>
      </c>
      <c r="Q40" s="259">
        <v>225437277</v>
      </c>
      <c r="R40" s="259">
        <v>225437277</v>
      </c>
      <c r="S40" s="259"/>
      <c r="T40" s="259"/>
      <c r="U40" s="259"/>
      <c r="V40" s="259"/>
      <c r="W40" s="259">
        <v>225437277</v>
      </c>
      <c r="X40" s="259">
        <v>191203005</v>
      </c>
      <c r="Y40" s="259">
        <v>34234272</v>
      </c>
      <c r="Z40" s="260">
        <v>17.9</v>
      </c>
      <c r="AA40" s="261">
        <v>117684214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92869308</v>
      </c>
      <c r="D5" s="200">
        <f t="shared" si="0"/>
        <v>0</v>
      </c>
      <c r="E5" s="106">
        <f t="shared" si="0"/>
        <v>54350040</v>
      </c>
      <c r="F5" s="106">
        <f t="shared" si="0"/>
        <v>82268944</v>
      </c>
      <c r="G5" s="106">
        <f t="shared" si="0"/>
        <v>1162800</v>
      </c>
      <c r="H5" s="106">
        <f t="shared" si="0"/>
        <v>5005943</v>
      </c>
      <c r="I5" s="106">
        <f t="shared" si="0"/>
        <v>5586799</v>
      </c>
      <c r="J5" s="106">
        <f t="shared" si="0"/>
        <v>11755542</v>
      </c>
      <c r="K5" s="106">
        <f t="shared" si="0"/>
        <v>4708814</v>
      </c>
      <c r="L5" s="106">
        <f t="shared" si="0"/>
        <v>7894320</v>
      </c>
      <c r="M5" s="106">
        <f t="shared" si="0"/>
        <v>5294753</v>
      </c>
      <c r="N5" s="106">
        <f t="shared" si="0"/>
        <v>17897887</v>
      </c>
      <c r="O5" s="106">
        <f t="shared" si="0"/>
        <v>88846</v>
      </c>
      <c r="P5" s="106">
        <f t="shared" si="0"/>
        <v>382708</v>
      </c>
      <c r="Q5" s="106">
        <f t="shared" si="0"/>
        <v>6527455</v>
      </c>
      <c r="R5" s="106">
        <f t="shared" si="0"/>
        <v>6999009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36652438</v>
      </c>
      <c r="X5" s="106">
        <f t="shared" si="0"/>
        <v>61701708</v>
      </c>
      <c r="Y5" s="106">
        <f t="shared" si="0"/>
        <v>-25049270</v>
      </c>
      <c r="Z5" s="201">
        <f>+IF(X5&lt;&gt;0,+(Y5/X5)*100,0)</f>
        <v>-40.59736887672542</v>
      </c>
      <c r="AA5" s="199">
        <f>SUM(AA11:AA18)</f>
        <v>82268944</v>
      </c>
    </row>
    <row r="6" spans="1:27" ht="12.75">
      <c r="A6" s="291" t="s">
        <v>205</v>
      </c>
      <c r="B6" s="142"/>
      <c r="C6" s="62">
        <v>22920425</v>
      </c>
      <c r="D6" s="156"/>
      <c r="E6" s="60">
        <v>30680458</v>
      </c>
      <c r="F6" s="60">
        <v>39743040</v>
      </c>
      <c r="G6" s="60"/>
      <c r="H6" s="60">
        <v>3645138</v>
      </c>
      <c r="I6" s="60">
        <v>3997724</v>
      </c>
      <c r="J6" s="60">
        <v>7642862</v>
      </c>
      <c r="K6" s="60">
        <v>4029097</v>
      </c>
      <c r="L6" s="60">
        <v>5978197</v>
      </c>
      <c r="M6" s="60">
        <v>2210884</v>
      </c>
      <c r="N6" s="60">
        <v>12218178</v>
      </c>
      <c r="O6" s="60"/>
      <c r="P6" s="60"/>
      <c r="Q6" s="60">
        <v>3088829</v>
      </c>
      <c r="R6" s="60">
        <v>3088829</v>
      </c>
      <c r="S6" s="60"/>
      <c r="T6" s="60"/>
      <c r="U6" s="60"/>
      <c r="V6" s="60"/>
      <c r="W6" s="60">
        <v>22949869</v>
      </c>
      <c r="X6" s="60">
        <v>29807280</v>
      </c>
      <c r="Y6" s="60">
        <v>-6857411</v>
      </c>
      <c r="Z6" s="140">
        <v>-23.01</v>
      </c>
      <c r="AA6" s="155">
        <v>39743040</v>
      </c>
    </row>
    <row r="7" spans="1:27" ht="12.75">
      <c r="A7" s="291" t="s">
        <v>206</v>
      </c>
      <c r="B7" s="142"/>
      <c r="C7" s="62">
        <v>23217564</v>
      </c>
      <c r="D7" s="156"/>
      <c r="E7" s="60"/>
      <c r="F7" s="60">
        <v>25000000</v>
      </c>
      <c r="G7" s="60">
        <v>1162800</v>
      </c>
      <c r="H7" s="60">
        <v>1323551</v>
      </c>
      <c r="I7" s="60">
        <v>1534326</v>
      </c>
      <c r="J7" s="60">
        <v>4020677</v>
      </c>
      <c r="K7" s="60">
        <v>671460</v>
      </c>
      <c r="L7" s="60">
        <v>1873780</v>
      </c>
      <c r="M7" s="60">
        <v>3059900</v>
      </c>
      <c r="N7" s="60">
        <v>5605140</v>
      </c>
      <c r="O7" s="60"/>
      <c r="P7" s="60"/>
      <c r="Q7" s="60">
        <v>2726159</v>
      </c>
      <c r="R7" s="60">
        <v>2726159</v>
      </c>
      <c r="S7" s="60"/>
      <c r="T7" s="60"/>
      <c r="U7" s="60"/>
      <c r="V7" s="60"/>
      <c r="W7" s="60">
        <v>12351976</v>
      </c>
      <c r="X7" s="60">
        <v>18750000</v>
      </c>
      <c r="Y7" s="60">
        <v>-6398024</v>
      </c>
      <c r="Z7" s="140">
        <v>-34.12</v>
      </c>
      <c r="AA7" s="155">
        <v>25000000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>
        <v>2000000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1500000</v>
      </c>
      <c r="Y10" s="60">
        <v>-1500000</v>
      </c>
      <c r="Z10" s="140">
        <v>-100</v>
      </c>
      <c r="AA10" s="155">
        <v>2000000</v>
      </c>
    </row>
    <row r="11" spans="1:27" ht="12.75">
      <c r="A11" s="292" t="s">
        <v>210</v>
      </c>
      <c r="B11" s="142"/>
      <c r="C11" s="293">
        <f aca="true" t="shared" si="1" ref="C11:Y11">SUM(C6:C10)</f>
        <v>46137989</v>
      </c>
      <c r="D11" s="294">
        <f t="shared" si="1"/>
        <v>0</v>
      </c>
      <c r="E11" s="295">
        <f t="shared" si="1"/>
        <v>30680458</v>
      </c>
      <c r="F11" s="295">
        <f t="shared" si="1"/>
        <v>66743040</v>
      </c>
      <c r="G11" s="295">
        <f t="shared" si="1"/>
        <v>1162800</v>
      </c>
      <c r="H11" s="295">
        <f t="shared" si="1"/>
        <v>4968689</v>
      </c>
      <c r="I11" s="295">
        <f t="shared" si="1"/>
        <v>5532050</v>
      </c>
      <c r="J11" s="295">
        <f t="shared" si="1"/>
        <v>11663539</v>
      </c>
      <c r="K11" s="295">
        <f t="shared" si="1"/>
        <v>4700557</v>
      </c>
      <c r="L11" s="295">
        <f t="shared" si="1"/>
        <v>7851977</v>
      </c>
      <c r="M11" s="295">
        <f t="shared" si="1"/>
        <v>5270784</v>
      </c>
      <c r="N11" s="295">
        <f t="shared" si="1"/>
        <v>17823318</v>
      </c>
      <c r="O11" s="295">
        <f t="shared" si="1"/>
        <v>0</v>
      </c>
      <c r="P11" s="295">
        <f t="shared" si="1"/>
        <v>0</v>
      </c>
      <c r="Q11" s="295">
        <f t="shared" si="1"/>
        <v>5814988</v>
      </c>
      <c r="R11" s="295">
        <f t="shared" si="1"/>
        <v>5814988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35301845</v>
      </c>
      <c r="X11" s="295">
        <f t="shared" si="1"/>
        <v>50057280</v>
      </c>
      <c r="Y11" s="295">
        <f t="shared" si="1"/>
        <v>-14755435</v>
      </c>
      <c r="Z11" s="296">
        <f>+IF(X11&lt;&gt;0,+(Y11/X11)*100,0)</f>
        <v>-29.47710103305653</v>
      </c>
      <c r="AA11" s="297">
        <f>SUM(AA6:AA10)</f>
        <v>66743040</v>
      </c>
    </row>
    <row r="12" spans="1:27" ht="12.75">
      <c r="A12" s="298" t="s">
        <v>211</v>
      </c>
      <c r="B12" s="136"/>
      <c r="C12" s="62">
        <v>19887399</v>
      </c>
      <c r="D12" s="156"/>
      <c r="E12" s="60">
        <v>5569183</v>
      </c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>
        <v>370382</v>
      </c>
      <c r="R12" s="60">
        <v>370382</v>
      </c>
      <c r="S12" s="60"/>
      <c r="T12" s="60"/>
      <c r="U12" s="60"/>
      <c r="V12" s="60"/>
      <c r="W12" s="60">
        <v>370382</v>
      </c>
      <c r="X12" s="60"/>
      <c r="Y12" s="60">
        <v>370382</v>
      </c>
      <c r="Z12" s="140"/>
      <c r="AA12" s="155"/>
    </row>
    <row r="13" spans="1:27" ht="12.75">
      <c r="A13" s="298" t="s">
        <v>212</v>
      </c>
      <c r="B13" s="136"/>
      <c r="C13" s="273"/>
      <c r="D13" s="274"/>
      <c r="E13" s="275">
        <v>9500000</v>
      </c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26341777</v>
      </c>
      <c r="D15" s="156"/>
      <c r="E15" s="60">
        <v>6800399</v>
      </c>
      <c r="F15" s="60">
        <v>15525904</v>
      </c>
      <c r="G15" s="60"/>
      <c r="H15" s="60">
        <v>37254</v>
      </c>
      <c r="I15" s="60">
        <v>54749</v>
      </c>
      <c r="J15" s="60">
        <v>92003</v>
      </c>
      <c r="K15" s="60">
        <v>8257</v>
      </c>
      <c r="L15" s="60">
        <v>42343</v>
      </c>
      <c r="M15" s="60">
        <v>23969</v>
      </c>
      <c r="N15" s="60">
        <v>74569</v>
      </c>
      <c r="O15" s="60">
        <v>88846</v>
      </c>
      <c r="P15" s="60">
        <v>382708</v>
      </c>
      <c r="Q15" s="60">
        <v>342085</v>
      </c>
      <c r="R15" s="60">
        <v>813639</v>
      </c>
      <c r="S15" s="60"/>
      <c r="T15" s="60"/>
      <c r="U15" s="60"/>
      <c r="V15" s="60"/>
      <c r="W15" s="60">
        <v>980211</v>
      </c>
      <c r="X15" s="60">
        <v>11644428</v>
      </c>
      <c r="Y15" s="60">
        <v>-10664217</v>
      </c>
      <c r="Z15" s="140">
        <v>-91.58</v>
      </c>
      <c r="AA15" s="155">
        <v>15525904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502143</v>
      </c>
      <c r="D18" s="276"/>
      <c r="E18" s="82">
        <v>1800000</v>
      </c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3000000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2415315</v>
      </c>
      <c r="L20" s="100">
        <f t="shared" si="2"/>
        <v>0</v>
      </c>
      <c r="M20" s="100">
        <f t="shared" si="2"/>
        <v>0</v>
      </c>
      <c r="N20" s="100">
        <f t="shared" si="2"/>
        <v>2415315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2415315</v>
      </c>
      <c r="X20" s="100">
        <f t="shared" si="2"/>
        <v>0</v>
      </c>
      <c r="Y20" s="100">
        <f t="shared" si="2"/>
        <v>2415315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>
        <v>3000000</v>
      </c>
      <c r="F30" s="60"/>
      <c r="G30" s="60"/>
      <c r="H30" s="60"/>
      <c r="I30" s="60"/>
      <c r="J30" s="60"/>
      <c r="K30" s="60">
        <v>2415315</v>
      </c>
      <c r="L30" s="60"/>
      <c r="M30" s="60"/>
      <c r="N30" s="60">
        <v>2415315</v>
      </c>
      <c r="O30" s="60"/>
      <c r="P30" s="60"/>
      <c r="Q30" s="60"/>
      <c r="R30" s="60"/>
      <c r="S30" s="60"/>
      <c r="T30" s="60"/>
      <c r="U30" s="60"/>
      <c r="V30" s="60"/>
      <c r="W30" s="60">
        <v>2415315</v>
      </c>
      <c r="X30" s="60"/>
      <c r="Y30" s="60">
        <v>2415315</v>
      </c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22920425</v>
      </c>
      <c r="D36" s="156">
        <f t="shared" si="4"/>
        <v>0</v>
      </c>
      <c r="E36" s="60">
        <f t="shared" si="4"/>
        <v>30680458</v>
      </c>
      <c r="F36" s="60">
        <f t="shared" si="4"/>
        <v>39743040</v>
      </c>
      <c r="G36" s="60">
        <f t="shared" si="4"/>
        <v>0</v>
      </c>
      <c r="H36" s="60">
        <f t="shared" si="4"/>
        <v>3645138</v>
      </c>
      <c r="I36" s="60">
        <f t="shared" si="4"/>
        <v>3997724</v>
      </c>
      <c r="J36" s="60">
        <f t="shared" si="4"/>
        <v>7642862</v>
      </c>
      <c r="K36" s="60">
        <f t="shared" si="4"/>
        <v>4029097</v>
      </c>
      <c r="L36" s="60">
        <f t="shared" si="4"/>
        <v>5978197</v>
      </c>
      <c r="M36" s="60">
        <f t="shared" si="4"/>
        <v>2210884</v>
      </c>
      <c r="N36" s="60">
        <f t="shared" si="4"/>
        <v>12218178</v>
      </c>
      <c r="O36" s="60">
        <f t="shared" si="4"/>
        <v>0</v>
      </c>
      <c r="P36" s="60">
        <f t="shared" si="4"/>
        <v>0</v>
      </c>
      <c r="Q36" s="60">
        <f t="shared" si="4"/>
        <v>3088829</v>
      </c>
      <c r="R36" s="60">
        <f t="shared" si="4"/>
        <v>3088829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22949869</v>
      </c>
      <c r="X36" s="60">
        <f t="shared" si="4"/>
        <v>29807280</v>
      </c>
      <c r="Y36" s="60">
        <f t="shared" si="4"/>
        <v>-6857411</v>
      </c>
      <c r="Z36" s="140">
        <f aca="true" t="shared" si="5" ref="Z36:Z49">+IF(X36&lt;&gt;0,+(Y36/X36)*100,0)</f>
        <v>-23.005826093491255</v>
      </c>
      <c r="AA36" s="155">
        <f>AA6+AA21</f>
        <v>39743040</v>
      </c>
    </row>
    <row r="37" spans="1:27" ht="12.75">
      <c r="A37" s="291" t="s">
        <v>206</v>
      </c>
      <c r="B37" s="142"/>
      <c r="C37" s="62">
        <f t="shared" si="4"/>
        <v>23217564</v>
      </c>
      <c r="D37" s="156">
        <f t="shared" si="4"/>
        <v>0</v>
      </c>
      <c r="E37" s="60">
        <f t="shared" si="4"/>
        <v>0</v>
      </c>
      <c r="F37" s="60">
        <f t="shared" si="4"/>
        <v>25000000</v>
      </c>
      <c r="G37" s="60">
        <f t="shared" si="4"/>
        <v>1162800</v>
      </c>
      <c r="H37" s="60">
        <f t="shared" si="4"/>
        <v>1323551</v>
      </c>
      <c r="I37" s="60">
        <f t="shared" si="4"/>
        <v>1534326</v>
      </c>
      <c r="J37" s="60">
        <f t="shared" si="4"/>
        <v>4020677</v>
      </c>
      <c r="K37" s="60">
        <f t="shared" si="4"/>
        <v>671460</v>
      </c>
      <c r="L37" s="60">
        <f t="shared" si="4"/>
        <v>1873780</v>
      </c>
      <c r="M37" s="60">
        <f t="shared" si="4"/>
        <v>3059900</v>
      </c>
      <c r="N37" s="60">
        <f t="shared" si="4"/>
        <v>5605140</v>
      </c>
      <c r="O37" s="60">
        <f t="shared" si="4"/>
        <v>0</v>
      </c>
      <c r="P37" s="60">
        <f t="shared" si="4"/>
        <v>0</v>
      </c>
      <c r="Q37" s="60">
        <f t="shared" si="4"/>
        <v>2726159</v>
      </c>
      <c r="R37" s="60">
        <f t="shared" si="4"/>
        <v>2726159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12351976</v>
      </c>
      <c r="X37" s="60">
        <f t="shared" si="4"/>
        <v>18750000</v>
      </c>
      <c r="Y37" s="60">
        <f t="shared" si="4"/>
        <v>-6398024</v>
      </c>
      <c r="Z37" s="140">
        <f t="shared" si="5"/>
        <v>-34.122794666666664</v>
      </c>
      <c r="AA37" s="155">
        <f>AA7+AA22</f>
        <v>25000000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2000000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1500000</v>
      </c>
      <c r="Y40" s="60">
        <f t="shared" si="4"/>
        <v>-1500000</v>
      </c>
      <c r="Z40" s="140">
        <f t="shared" si="5"/>
        <v>-100</v>
      </c>
      <c r="AA40" s="155">
        <f>AA10+AA25</f>
        <v>2000000</v>
      </c>
    </row>
    <row r="41" spans="1:27" ht="12.75">
      <c r="A41" s="292" t="s">
        <v>210</v>
      </c>
      <c r="B41" s="142"/>
      <c r="C41" s="293">
        <f aca="true" t="shared" si="6" ref="C41:Y41">SUM(C36:C40)</f>
        <v>46137989</v>
      </c>
      <c r="D41" s="294">
        <f t="shared" si="6"/>
        <v>0</v>
      </c>
      <c r="E41" s="295">
        <f t="shared" si="6"/>
        <v>30680458</v>
      </c>
      <c r="F41" s="295">
        <f t="shared" si="6"/>
        <v>66743040</v>
      </c>
      <c r="G41" s="295">
        <f t="shared" si="6"/>
        <v>1162800</v>
      </c>
      <c r="H41" s="295">
        <f t="shared" si="6"/>
        <v>4968689</v>
      </c>
      <c r="I41" s="295">
        <f t="shared" si="6"/>
        <v>5532050</v>
      </c>
      <c r="J41" s="295">
        <f t="shared" si="6"/>
        <v>11663539</v>
      </c>
      <c r="K41" s="295">
        <f t="shared" si="6"/>
        <v>4700557</v>
      </c>
      <c r="L41" s="295">
        <f t="shared" si="6"/>
        <v>7851977</v>
      </c>
      <c r="M41" s="295">
        <f t="shared" si="6"/>
        <v>5270784</v>
      </c>
      <c r="N41" s="295">
        <f t="shared" si="6"/>
        <v>17823318</v>
      </c>
      <c r="O41" s="295">
        <f t="shared" si="6"/>
        <v>0</v>
      </c>
      <c r="P41" s="295">
        <f t="shared" si="6"/>
        <v>0</v>
      </c>
      <c r="Q41" s="295">
        <f t="shared" si="6"/>
        <v>5814988</v>
      </c>
      <c r="R41" s="295">
        <f t="shared" si="6"/>
        <v>5814988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35301845</v>
      </c>
      <c r="X41" s="295">
        <f t="shared" si="6"/>
        <v>50057280</v>
      </c>
      <c r="Y41" s="295">
        <f t="shared" si="6"/>
        <v>-14755435</v>
      </c>
      <c r="Z41" s="296">
        <f t="shared" si="5"/>
        <v>-29.47710103305653</v>
      </c>
      <c r="AA41" s="297">
        <f>SUM(AA36:AA40)</f>
        <v>66743040</v>
      </c>
    </row>
    <row r="42" spans="1:27" ht="12.75">
      <c r="A42" s="298" t="s">
        <v>211</v>
      </c>
      <c r="B42" s="136"/>
      <c r="C42" s="95">
        <f aca="true" t="shared" si="7" ref="C42:Y48">C12+C27</f>
        <v>19887399</v>
      </c>
      <c r="D42" s="129">
        <f t="shared" si="7"/>
        <v>0</v>
      </c>
      <c r="E42" s="54">
        <f t="shared" si="7"/>
        <v>5569183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370382</v>
      </c>
      <c r="R42" s="54">
        <f t="shared" si="7"/>
        <v>370382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370382</v>
      </c>
      <c r="X42" s="54">
        <f t="shared" si="7"/>
        <v>0</v>
      </c>
      <c r="Y42" s="54">
        <f t="shared" si="7"/>
        <v>370382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9500000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26341777</v>
      </c>
      <c r="D45" s="129">
        <f t="shared" si="7"/>
        <v>0</v>
      </c>
      <c r="E45" s="54">
        <f t="shared" si="7"/>
        <v>9800399</v>
      </c>
      <c r="F45" s="54">
        <f t="shared" si="7"/>
        <v>15525904</v>
      </c>
      <c r="G45" s="54">
        <f t="shared" si="7"/>
        <v>0</v>
      </c>
      <c r="H45" s="54">
        <f t="shared" si="7"/>
        <v>37254</v>
      </c>
      <c r="I45" s="54">
        <f t="shared" si="7"/>
        <v>54749</v>
      </c>
      <c r="J45" s="54">
        <f t="shared" si="7"/>
        <v>92003</v>
      </c>
      <c r="K45" s="54">
        <f t="shared" si="7"/>
        <v>2423572</v>
      </c>
      <c r="L45" s="54">
        <f t="shared" si="7"/>
        <v>42343</v>
      </c>
      <c r="M45" s="54">
        <f t="shared" si="7"/>
        <v>23969</v>
      </c>
      <c r="N45" s="54">
        <f t="shared" si="7"/>
        <v>2489884</v>
      </c>
      <c r="O45" s="54">
        <f t="shared" si="7"/>
        <v>88846</v>
      </c>
      <c r="P45" s="54">
        <f t="shared" si="7"/>
        <v>382708</v>
      </c>
      <c r="Q45" s="54">
        <f t="shared" si="7"/>
        <v>342085</v>
      </c>
      <c r="R45" s="54">
        <f t="shared" si="7"/>
        <v>813639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3395526</v>
      </c>
      <c r="X45" s="54">
        <f t="shared" si="7"/>
        <v>11644428</v>
      </c>
      <c r="Y45" s="54">
        <f t="shared" si="7"/>
        <v>-8248902</v>
      </c>
      <c r="Z45" s="184">
        <f t="shared" si="5"/>
        <v>-70.83990729299884</v>
      </c>
      <c r="AA45" s="130">
        <f t="shared" si="8"/>
        <v>15525904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502143</v>
      </c>
      <c r="D48" s="129">
        <f t="shared" si="7"/>
        <v>0</v>
      </c>
      <c r="E48" s="54">
        <f t="shared" si="7"/>
        <v>1800000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92869308</v>
      </c>
      <c r="D49" s="218">
        <f t="shared" si="9"/>
        <v>0</v>
      </c>
      <c r="E49" s="220">
        <f t="shared" si="9"/>
        <v>57350040</v>
      </c>
      <c r="F49" s="220">
        <f t="shared" si="9"/>
        <v>82268944</v>
      </c>
      <c r="G49" s="220">
        <f t="shared" si="9"/>
        <v>1162800</v>
      </c>
      <c r="H49" s="220">
        <f t="shared" si="9"/>
        <v>5005943</v>
      </c>
      <c r="I49" s="220">
        <f t="shared" si="9"/>
        <v>5586799</v>
      </c>
      <c r="J49" s="220">
        <f t="shared" si="9"/>
        <v>11755542</v>
      </c>
      <c r="K49" s="220">
        <f t="shared" si="9"/>
        <v>7124129</v>
      </c>
      <c r="L49" s="220">
        <f t="shared" si="9"/>
        <v>7894320</v>
      </c>
      <c r="M49" s="220">
        <f t="shared" si="9"/>
        <v>5294753</v>
      </c>
      <c r="N49" s="220">
        <f t="shared" si="9"/>
        <v>20313202</v>
      </c>
      <c r="O49" s="220">
        <f t="shared" si="9"/>
        <v>88846</v>
      </c>
      <c r="P49" s="220">
        <f t="shared" si="9"/>
        <v>382708</v>
      </c>
      <c r="Q49" s="220">
        <f t="shared" si="9"/>
        <v>6527455</v>
      </c>
      <c r="R49" s="220">
        <f t="shared" si="9"/>
        <v>6999009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39067753</v>
      </c>
      <c r="X49" s="220">
        <f t="shared" si="9"/>
        <v>61701708</v>
      </c>
      <c r="Y49" s="220">
        <f t="shared" si="9"/>
        <v>-22633955</v>
      </c>
      <c r="Z49" s="221">
        <f t="shared" si="5"/>
        <v>-36.68286621822527</v>
      </c>
      <c r="AA49" s="222">
        <f>SUM(AA41:AA48)</f>
        <v>82268944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10901240</v>
      </c>
      <c r="D51" s="129">
        <f t="shared" si="10"/>
        <v>0</v>
      </c>
      <c r="E51" s="54">
        <f t="shared" si="10"/>
        <v>15190000</v>
      </c>
      <c r="F51" s="54">
        <f t="shared" si="10"/>
        <v>13520000</v>
      </c>
      <c r="G51" s="54">
        <f t="shared" si="10"/>
        <v>515555</v>
      </c>
      <c r="H51" s="54">
        <f t="shared" si="10"/>
        <v>1092514</v>
      </c>
      <c r="I51" s="54">
        <f t="shared" si="10"/>
        <v>614971</v>
      </c>
      <c r="J51" s="54">
        <f t="shared" si="10"/>
        <v>2223040</v>
      </c>
      <c r="K51" s="54">
        <f t="shared" si="10"/>
        <v>724653</v>
      </c>
      <c r="L51" s="54">
        <f t="shared" si="10"/>
        <v>860937</v>
      </c>
      <c r="M51" s="54">
        <f t="shared" si="10"/>
        <v>599094</v>
      </c>
      <c r="N51" s="54">
        <f t="shared" si="10"/>
        <v>2184684</v>
      </c>
      <c r="O51" s="54">
        <f t="shared" si="10"/>
        <v>367250</v>
      </c>
      <c r="P51" s="54">
        <f t="shared" si="10"/>
        <v>2166491</v>
      </c>
      <c r="Q51" s="54">
        <f t="shared" si="10"/>
        <v>464552</v>
      </c>
      <c r="R51" s="54">
        <f t="shared" si="10"/>
        <v>2998293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7406017</v>
      </c>
      <c r="X51" s="54">
        <f t="shared" si="10"/>
        <v>10140000</v>
      </c>
      <c r="Y51" s="54">
        <f t="shared" si="10"/>
        <v>-2733983</v>
      </c>
      <c r="Z51" s="184">
        <f>+IF(X51&lt;&gt;0,+(Y51/X51)*100,0)</f>
        <v>-26.962357001972386</v>
      </c>
      <c r="AA51" s="130">
        <f>SUM(AA57:AA61)</f>
        <v>13520000</v>
      </c>
    </row>
    <row r="52" spans="1:27" ht="12.75">
      <c r="A52" s="310" t="s">
        <v>205</v>
      </c>
      <c r="B52" s="142"/>
      <c r="C52" s="62">
        <v>6931315</v>
      </c>
      <c r="D52" s="156"/>
      <c r="E52" s="60">
        <v>8500000</v>
      </c>
      <c r="F52" s="60">
        <v>7650000</v>
      </c>
      <c r="G52" s="60">
        <v>515555</v>
      </c>
      <c r="H52" s="60">
        <v>635963</v>
      </c>
      <c r="I52" s="60">
        <v>479856</v>
      </c>
      <c r="J52" s="60">
        <v>1631374</v>
      </c>
      <c r="K52" s="60">
        <v>581988</v>
      </c>
      <c r="L52" s="60">
        <v>695622</v>
      </c>
      <c r="M52" s="60">
        <v>424201</v>
      </c>
      <c r="N52" s="60">
        <v>1701811</v>
      </c>
      <c r="O52" s="60">
        <v>127705</v>
      </c>
      <c r="P52" s="60">
        <v>1507318</v>
      </c>
      <c r="Q52" s="60">
        <v>320461</v>
      </c>
      <c r="R52" s="60">
        <v>1955484</v>
      </c>
      <c r="S52" s="60"/>
      <c r="T52" s="60"/>
      <c r="U52" s="60"/>
      <c r="V52" s="60"/>
      <c r="W52" s="60">
        <v>5288669</v>
      </c>
      <c r="X52" s="60">
        <v>5737500</v>
      </c>
      <c r="Y52" s="60">
        <v>-448831</v>
      </c>
      <c r="Z52" s="140">
        <v>-7.82</v>
      </c>
      <c r="AA52" s="155">
        <v>7650000</v>
      </c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>
        <v>777737</v>
      </c>
      <c r="D56" s="156"/>
      <c r="E56" s="60">
        <v>1500000</v>
      </c>
      <c r="F56" s="60">
        <v>1000000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750000</v>
      </c>
      <c r="Y56" s="60">
        <v>-750000</v>
      </c>
      <c r="Z56" s="140">
        <v>-100</v>
      </c>
      <c r="AA56" s="155">
        <v>1000000</v>
      </c>
    </row>
    <row r="57" spans="1:27" ht="12.75">
      <c r="A57" s="138" t="s">
        <v>210</v>
      </c>
      <c r="B57" s="142"/>
      <c r="C57" s="293">
        <f aca="true" t="shared" si="11" ref="C57:Y57">SUM(C52:C56)</f>
        <v>7709052</v>
      </c>
      <c r="D57" s="294">
        <f t="shared" si="11"/>
        <v>0</v>
      </c>
      <c r="E57" s="295">
        <f t="shared" si="11"/>
        <v>10000000</v>
      </c>
      <c r="F57" s="295">
        <f t="shared" si="11"/>
        <v>8650000</v>
      </c>
      <c r="G57" s="295">
        <f t="shared" si="11"/>
        <v>515555</v>
      </c>
      <c r="H57" s="295">
        <f t="shared" si="11"/>
        <v>635963</v>
      </c>
      <c r="I57" s="295">
        <f t="shared" si="11"/>
        <v>479856</v>
      </c>
      <c r="J57" s="295">
        <f t="shared" si="11"/>
        <v>1631374</v>
      </c>
      <c r="K57" s="295">
        <f t="shared" si="11"/>
        <v>581988</v>
      </c>
      <c r="L57" s="295">
        <f t="shared" si="11"/>
        <v>695622</v>
      </c>
      <c r="M57" s="295">
        <f t="shared" si="11"/>
        <v>424201</v>
      </c>
      <c r="N57" s="295">
        <f t="shared" si="11"/>
        <v>1701811</v>
      </c>
      <c r="O57" s="295">
        <f t="shared" si="11"/>
        <v>127705</v>
      </c>
      <c r="P57" s="295">
        <f t="shared" si="11"/>
        <v>1507318</v>
      </c>
      <c r="Q57" s="295">
        <f t="shared" si="11"/>
        <v>320461</v>
      </c>
      <c r="R57" s="295">
        <f t="shared" si="11"/>
        <v>1955484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5288669</v>
      </c>
      <c r="X57" s="295">
        <f t="shared" si="11"/>
        <v>6487500</v>
      </c>
      <c r="Y57" s="295">
        <f t="shared" si="11"/>
        <v>-1198831</v>
      </c>
      <c r="Z57" s="296">
        <f>+IF(X57&lt;&gt;0,+(Y57/X57)*100,0)</f>
        <v>-18.47909055876686</v>
      </c>
      <c r="AA57" s="297">
        <f>SUM(AA52:AA56)</f>
        <v>8650000</v>
      </c>
    </row>
    <row r="58" spans="1:27" ht="12.75">
      <c r="A58" s="311" t="s">
        <v>211</v>
      </c>
      <c r="B58" s="136"/>
      <c r="C58" s="62">
        <v>1729881</v>
      </c>
      <c r="D58" s="156"/>
      <c r="E58" s="60">
        <v>2300000</v>
      </c>
      <c r="F58" s="60">
        <v>2300000</v>
      </c>
      <c r="G58" s="60"/>
      <c r="H58" s="60"/>
      <c r="I58" s="60"/>
      <c r="J58" s="60"/>
      <c r="K58" s="60"/>
      <c r="L58" s="60"/>
      <c r="M58" s="60"/>
      <c r="N58" s="60"/>
      <c r="O58" s="60">
        <v>168808</v>
      </c>
      <c r="P58" s="60">
        <v>555569</v>
      </c>
      <c r="Q58" s="60">
        <v>54345</v>
      </c>
      <c r="R58" s="60">
        <v>778722</v>
      </c>
      <c r="S58" s="60"/>
      <c r="T58" s="60"/>
      <c r="U58" s="60"/>
      <c r="V58" s="60"/>
      <c r="W58" s="60">
        <v>778722</v>
      </c>
      <c r="X58" s="60">
        <v>1725000</v>
      </c>
      <c r="Y58" s="60">
        <v>-946278</v>
      </c>
      <c r="Z58" s="140">
        <v>-54.86</v>
      </c>
      <c r="AA58" s="155">
        <v>2300000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1462307</v>
      </c>
      <c r="D61" s="156"/>
      <c r="E61" s="60">
        <v>2890000</v>
      </c>
      <c r="F61" s="60">
        <v>2570000</v>
      </c>
      <c r="G61" s="60"/>
      <c r="H61" s="60">
        <v>456551</v>
      </c>
      <c r="I61" s="60">
        <v>135115</v>
      </c>
      <c r="J61" s="60">
        <v>591666</v>
      </c>
      <c r="K61" s="60">
        <v>142665</v>
      </c>
      <c r="L61" s="60">
        <v>165315</v>
      </c>
      <c r="M61" s="60">
        <v>174893</v>
      </c>
      <c r="N61" s="60">
        <v>482873</v>
      </c>
      <c r="O61" s="60">
        <v>70737</v>
      </c>
      <c r="P61" s="60">
        <v>103604</v>
      </c>
      <c r="Q61" s="60">
        <v>89746</v>
      </c>
      <c r="R61" s="60">
        <v>264087</v>
      </c>
      <c r="S61" s="60"/>
      <c r="T61" s="60"/>
      <c r="U61" s="60"/>
      <c r="V61" s="60"/>
      <c r="W61" s="60">
        <v>1338626</v>
      </c>
      <c r="X61" s="60">
        <v>1927500</v>
      </c>
      <c r="Y61" s="60">
        <v>-588874</v>
      </c>
      <c r="Z61" s="140">
        <v>-30.55</v>
      </c>
      <c r="AA61" s="155">
        <v>2570000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83033464</v>
      </c>
      <c r="F65" s="60"/>
      <c r="G65" s="60">
        <v>66830</v>
      </c>
      <c r="H65" s="60">
        <v>66830</v>
      </c>
      <c r="I65" s="60">
        <v>66830</v>
      </c>
      <c r="J65" s="60">
        <v>200490</v>
      </c>
      <c r="K65" s="60">
        <v>66830</v>
      </c>
      <c r="L65" s="60">
        <v>66830</v>
      </c>
      <c r="M65" s="60">
        <v>66830</v>
      </c>
      <c r="N65" s="60">
        <v>200490</v>
      </c>
      <c r="O65" s="60">
        <v>66830</v>
      </c>
      <c r="P65" s="60">
        <v>66830</v>
      </c>
      <c r="Q65" s="60">
        <v>66830</v>
      </c>
      <c r="R65" s="60">
        <v>200490</v>
      </c>
      <c r="S65" s="60"/>
      <c r="T65" s="60"/>
      <c r="U65" s="60"/>
      <c r="V65" s="60"/>
      <c r="W65" s="60">
        <v>601470</v>
      </c>
      <c r="X65" s="60"/>
      <c r="Y65" s="60">
        <v>601470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515556</v>
      </c>
      <c r="H68" s="60">
        <v>1092514</v>
      </c>
      <c r="I68" s="60">
        <v>614971</v>
      </c>
      <c r="J68" s="60">
        <v>2223041</v>
      </c>
      <c r="K68" s="60">
        <v>724653</v>
      </c>
      <c r="L68" s="60">
        <v>860937</v>
      </c>
      <c r="M68" s="60">
        <v>599094</v>
      </c>
      <c r="N68" s="60">
        <v>2184684</v>
      </c>
      <c r="O68" s="60">
        <v>367250</v>
      </c>
      <c r="P68" s="60">
        <v>2166491</v>
      </c>
      <c r="Q68" s="60">
        <v>464552</v>
      </c>
      <c r="R68" s="60">
        <v>2998293</v>
      </c>
      <c r="S68" s="60"/>
      <c r="T68" s="60"/>
      <c r="U68" s="60"/>
      <c r="V68" s="60"/>
      <c r="W68" s="60">
        <v>7406018</v>
      </c>
      <c r="X68" s="60"/>
      <c r="Y68" s="60">
        <v>7406018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83033464</v>
      </c>
      <c r="F69" s="220">
        <f t="shared" si="12"/>
        <v>0</v>
      </c>
      <c r="G69" s="220">
        <f t="shared" si="12"/>
        <v>582386</v>
      </c>
      <c r="H69" s="220">
        <f t="shared" si="12"/>
        <v>1159344</v>
      </c>
      <c r="I69" s="220">
        <f t="shared" si="12"/>
        <v>681801</v>
      </c>
      <c r="J69" s="220">
        <f t="shared" si="12"/>
        <v>2423531</v>
      </c>
      <c r="K69" s="220">
        <f t="shared" si="12"/>
        <v>791483</v>
      </c>
      <c r="L69" s="220">
        <f t="shared" si="12"/>
        <v>927767</v>
      </c>
      <c r="M69" s="220">
        <f t="shared" si="12"/>
        <v>665924</v>
      </c>
      <c r="N69" s="220">
        <f t="shared" si="12"/>
        <v>2385174</v>
      </c>
      <c r="O69" s="220">
        <f t="shared" si="12"/>
        <v>434080</v>
      </c>
      <c r="P69" s="220">
        <f t="shared" si="12"/>
        <v>2233321</v>
      </c>
      <c r="Q69" s="220">
        <f t="shared" si="12"/>
        <v>531382</v>
      </c>
      <c r="R69" s="220">
        <f t="shared" si="12"/>
        <v>3198783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8007488</v>
      </c>
      <c r="X69" s="220">
        <f t="shared" si="12"/>
        <v>0</v>
      </c>
      <c r="Y69" s="220">
        <f t="shared" si="12"/>
        <v>8007488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46137989</v>
      </c>
      <c r="D5" s="357">
        <f t="shared" si="0"/>
        <v>0</v>
      </c>
      <c r="E5" s="356">
        <f t="shared" si="0"/>
        <v>30680458</v>
      </c>
      <c r="F5" s="358">
        <f t="shared" si="0"/>
        <v>66743040</v>
      </c>
      <c r="G5" s="358">
        <f t="shared" si="0"/>
        <v>1162800</v>
      </c>
      <c r="H5" s="356">
        <f t="shared" si="0"/>
        <v>4968689</v>
      </c>
      <c r="I5" s="356">
        <f t="shared" si="0"/>
        <v>5532050</v>
      </c>
      <c r="J5" s="358">
        <f t="shared" si="0"/>
        <v>11663539</v>
      </c>
      <c r="K5" s="358">
        <f t="shared" si="0"/>
        <v>4700557</v>
      </c>
      <c r="L5" s="356">
        <f t="shared" si="0"/>
        <v>7851977</v>
      </c>
      <c r="M5" s="356">
        <f t="shared" si="0"/>
        <v>5270784</v>
      </c>
      <c r="N5" s="358">
        <f t="shared" si="0"/>
        <v>17823318</v>
      </c>
      <c r="O5" s="358">
        <f t="shared" si="0"/>
        <v>0</v>
      </c>
      <c r="P5" s="356">
        <f t="shared" si="0"/>
        <v>0</v>
      </c>
      <c r="Q5" s="356">
        <f t="shared" si="0"/>
        <v>5814988</v>
      </c>
      <c r="R5" s="358">
        <f t="shared" si="0"/>
        <v>5814988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35301845</v>
      </c>
      <c r="X5" s="356">
        <f t="shared" si="0"/>
        <v>50057280</v>
      </c>
      <c r="Y5" s="358">
        <f t="shared" si="0"/>
        <v>-14755435</v>
      </c>
      <c r="Z5" s="359">
        <f>+IF(X5&lt;&gt;0,+(Y5/X5)*100,0)</f>
        <v>-29.47710103305653</v>
      </c>
      <c r="AA5" s="360">
        <f>+AA6+AA8+AA11+AA13+AA15</f>
        <v>66743040</v>
      </c>
    </row>
    <row r="6" spans="1:27" ht="12.75">
      <c r="A6" s="361" t="s">
        <v>205</v>
      </c>
      <c r="B6" s="142"/>
      <c r="C6" s="60">
        <f>+C7</f>
        <v>22920425</v>
      </c>
      <c r="D6" s="340">
        <f aca="true" t="shared" si="1" ref="D6:AA6">+D7</f>
        <v>0</v>
      </c>
      <c r="E6" s="60">
        <f t="shared" si="1"/>
        <v>30680458</v>
      </c>
      <c r="F6" s="59">
        <f t="shared" si="1"/>
        <v>39743040</v>
      </c>
      <c r="G6" s="59">
        <f t="shared" si="1"/>
        <v>0</v>
      </c>
      <c r="H6" s="60">
        <f t="shared" si="1"/>
        <v>3645138</v>
      </c>
      <c r="I6" s="60">
        <f t="shared" si="1"/>
        <v>3997724</v>
      </c>
      <c r="J6" s="59">
        <f t="shared" si="1"/>
        <v>7642862</v>
      </c>
      <c r="K6" s="59">
        <f t="shared" si="1"/>
        <v>4029097</v>
      </c>
      <c r="L6" s="60">
        <f t="shared" si="1"/>
        <v>5978197</v>
      </c>
      <c r="M6" s="60">
        <f t="shared" si="1"/>
        <v>2210884</v>
      </c>
      <c r="N6" s="59">
        <f t="shared" si="1"/>
        <v>12218178</v>
      </c>
      <c r="O6" s="59">
        <f t="shared" si="1"/>
        <v>0</v>
      </c>
      <c r="P6" s="60">
        <f t="shared" si="1"/>
        <v>0</v>
      </c>
      <c r="Q6" s="60">
        <f t="shared" si="1"/>
        <v>3088829</v>
      </c>
      <c r="R6" s="59">
        <f t="shared" si="1"/>
        <v>3088829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22949869</v>
      </c>
      <c r="X6" s="60">
        <f t="shared" si="1"/>
        <v>29807280</v>
      </c>
      <c r="Y6" s="59">
        <f t="shared" si="1"/>
        <v>-6857411</v>
      </c>
      <c r="Z6" s="61">
        <f>+IF(X6&lt;&gt;0,+(Y6/X6)*100,0)</f>
        <v>-23.005826093491255</v>
      </c>
      <c r="AA6" s="62">
        <f t="shared" si="1"/>
        <v>39743040</v>
      </c>
    </row>
    <row r="7" spans="1:27" ht="12.75">
      <c r="A7" s="291" t="s">
        <v>229</v>
      </c>
      <c r="B7" s="142"/>
      <c r="C7" s="60">
        <v>22920425</v>
      </c>
      <c r="D7" s="340"/>
      <c r="E7" s="60">
        <v>30680458</v>
      </c>
      <c r="F7" s="59">
        <v>39743040</v>
      </c>
      <c r="G7" s="59"/>
      <c r="H7" s="60">
        <v>3645138</v>
      </c>
      <c r="I7" s="60">
        <v>3997724</v>
      </c>
      <c r="J7" s="59">
        <v>7642862</v>
      </c>
      <c r="K7" s="59">
        <v>4029097</v>
      </c>
      <c r="L7" s="60">
        <v>5978197</v>
      </c>
      <c r="M7" s="60">
        <v>2210884</v>
      </c>
      <c r="N7" s="59">
        <v>12218178</v>
      </c>
      <c r="O7" s="59"/>
      <c r="P7" s="60"/>
      <c r="Q7" s="60">
        <v>3088829</v>
      </c>
      <c r="R7" s="59">
        <v>3088829</v>
      </c>
      <c r="S7" s="59"/>
      <c r="T7" s="60"/>
      <c r="U7" s="60"/>
      <c r="V7" s="59"/>
      <c r="W7" s="59">
        <v>22949869</v>
      </c>
      <c r="X7" s="60">
        <v>29807280</v>
      </c>
      <c r="Y7" s="59">
        <v>-6857411</v>
      </c>
      <c r="Z7" s="61">
        <v>-23.01</v>
      </c>
      <c r="AA7" s="62">
        <v>39743040</v>
      </c>
    </row>
    <row r="8" spans="1:27" ht="12.75">
      <c r="A8" s="361" t="s">
        <v>206</v>
      </c>
      <c r="B8" s="142"/>
      <c r="C8" s="60">
        <f aca="true" t="shared" si="2" ref="C8:Y8">SUM(C9:C10)</f>
        <v>23217564</v>
      </c>
      <c r="D8" s="340">
        <f t="shared" si="2"/>
        <v>0</v>
      </c>
      <c r="E8" s="60">
        <f t="shared" si="2"/>
        <v>0</v>
      </c>
      <c r="F8" s="59">
        <f t="shared" si="2"/>
        <v>25000000</v>
      </c>
      <c r="G8" s="59">
        <f t="shared" si="2"/>
        <v>1162800</v>
      </c>
      <c r="H8" s="60">
        <f t="shared" si="2"/>
        <v>1323551</v>
      </c>
      <c r="I8" s="60">
        <f t="shared" si="2"/>
        <v>1534326</v>
      </c>
      <c r="J8" s="59">
        <f t="shared" si="2"/>
        <v>4020677</v>
      </c>
      <c r="K8" s="59">
        <f t="shared" si="2"/>
        <v>671460</v>
      </c>
      <c r="L8" s="60">
        <f t="shared" si="2"/>
        <v>1873780</v>
      </c>
      <c r="M8" s="60">
        <f t="shared" si="2"/>
        <v>3059900</v>
      </c>
      <c r="N8" s="59">
        <f t="shared" si="2"/>
        <v>5605140</v>
      </c>
      <c r="O8" s="59">
        <f t="shared" si="2"/>
        <v>0</v>
      </c>
      <c r="P8" s="60">
        <f t="shared" si="2"/>
        <v>0</v>
      </c>
      <c r="Q8" s="60">
        <f t="shared" si="2"/>
        <v>2726159</v>
      </c>
      <c r="R8" s="59">
        <f t="shared" si="2"/>
        <v>2726159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12351976</v>
      </c>
      <c r="X8" s="60">
        <f t="shared" si="2"/>
        <v>18750000</v>
      </c>
      <c r="Y8" s="59">
        <f t="shared" si="2"/>
        <v>-6398024</v>
      </c>
      <c r="Z8" s="61">
        <f>+IF(X8&lt;&gt;0,+(Y8/X8)*100,0)</f>
        <v>-34.122794666666664</v>
      </c>
      <c r="AA8" s="62">
        <f>SUM(AA9:AA10)</f>
        <v>25000000</v>
      </c>
    </row>
    <row r="9" spans="1:27" ht="12.75">
      <c r="A9" s="291" t="s">
        <v>230</v>
      </c>
      <c r="B9" s="142"/>
      <c r="C9" s="60">
        <v>23217564</v>
      </c>
      <c r="D9" s="340"/>
      <c r="E9" s="60"/>
      <c r="F9" s="59">
        <v>25000000</v>
      </c>
      <c r="G9" s="59">
        <v>1162800</v>
      </c>
      <c r="H9" s="60">
        <v>1323551</v>
      </c>
      <c r="I9" s="60">
        <v>1534326</v>
      </c>
      <c r="J9" s="59">
        <v>4020677</v>
      </c>
      <c r="K9" s="59">
        <v>671460</v>
      </c>
      <c r="L9" s="60">
        <v>1873780</v>
      </c>
      <c r="M9" s="60">
        <v>3059900</v>
      </c>
      <c r="N9" s="59">
        <v>5605140</v>
      </c>
      <c r="O9" s="59"/>
      <c r="P9" s="60"/>
      <c r="Q9" s="60">
        <v>2726159</v>
      </c>
      <c r="R9" s="59">
        <v>2726159</v>
      </c>
      <c r="S9" s="59"/>
      <c r="T9" s="60"/>
      <c r="U9" s="60"/>
      <c r="V9" s="59"/>
      <c r="W9" s="59">
        <v>12351976</v>
      </c>
      <c r="X9" s="60">
        <v>18750000</v>
      </c>
      <c r="Y9" s="59">
        <v>-6398024</v>
      </c>
      <c r="Z9" s="61">
        <v>-34.12</v>
      </c>
      <c r="AA9" s="62">
        <v>25000000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2000000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1500000</v>
      </c>
      <c r="Y15" s="59">
        <f t="shared" si="5"/>
        <v>-1500000</v>
      </c>
      <c r="Z15" s="61">
        <f>+IF(X15&lt;&gt;0,+(Y15/X15)*100,0)</f>
        <v>-100</v>
      </c>
      <c r="AA15" s="62">
        <f>SUM(AA16:AA20)</f>
        <v>2000000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>
        <v>2000000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1500000</v>
      </c>
      <c r="Y20" s="59">
        <v>-1500000</v>
      </c>
      <c r="Z20" s="61">
        <v>-100</v>
      </c>
      <c r="AA20" s="62">
        <v>2000000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19887399</v>
      </c>
      <c r="D22" s="344">
        <f t="shared" si="6"/>
        <v>0</v>
      </c>
      <c r="E22" s="343">
        <f t="shared" si="6"/>
        <v>5569183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370382</v>
      </c>
      <c r="R22" s="345">
        <f t="shared" si="6"/>
        <v>370382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370382</v>
      </c>
      <c r="X22" s="343">
        <f t="shared" si="6"/>
        <v>0</v>
      </c>
      <c r="Y22" s="345">
        <f t="shared" si="6"/>
        <v>370382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15081619</v>
      </c>
      <c r="D24" s="340"/>
      <c r="E24" s="60">
        <v>1098000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>
        <v>2631253</v>
      </c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>
        <v>3000000</v>
      </c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2174527</v>
      </c>
      <c r="D32" s="340"/>
      <c r="E32" s="60">
        <v>1471183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>
        <v>370382</v>
      </c>
      <c r="R32" s="59">
        <v>370382</v>
      </c>
      <c r="S32" s="59"/>
      <c r="T32" s="60"/>
      <c r="U32" s="60"/>
      <c r="V32" s="59"/>
      <c r="W32" s="59">
        <v>370382</v>
      </c>
      <c r="X32" s="60"/>
      <c r="Y32" s="59">
        <v>370382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9500000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>
        <v>9500000</v>
      </c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26341777</v>
      </c>
      <c r="D40" s="344">
        <f t="shared" si="9"/>
        <v>0</v>
      </c>
      <c r="E40" s="343">
        <f t="shared" si="9"/>
        <v>6800399</v>
      </c>
      <c r="F40" s="345">
        <f t="shared" si="9"/>
        <v>15525904</v>
      </c>
      <c r="G40" s="345">
        <f t="shared" si="9"/>
        <v>0</v>
      </c>
      <c r="H40" s="343">
        <f t="shared" si="9"/>
        <v>37254</v>
      </c>
      <c r="I40" s="343">
        <f t="shared" si="9"/>
        <v>54749</v>
      </c>
      <c r="J40" s="345">
        <f t="shared" si="9"/>
        <v>92003</v>
      </c>
      <c r="K40" s="345">
        <f t="shared" si="9"/>
        <v>8257</v>
      </c>
      <c r="L40" s="343">
        <f t="shared" si="9"/>
        <v>42343</v>
      </c>
      <c r="M40" s="343">
        <f t="shared" si="9"/>
        <v>23969</v>
      </c>
      <c r="N40" s="345">
        <f t="shared" si="9"/>
        <v>74569</v>
      </c>
      <c r="O40" s="345">
        <f t="shared" si="9"/>
        <v>88846</v>
      </c>
      <c r="P40" s="343">
        <f t="shared" si="9"/>
        <v>382708</v>
      </c>
      <c r="Q40" s="343">
        <f t="shared" si="9"/>
        <v>342085</v>
      </c>
      <c r="R40" s="345">
        <f t="shared" si="9"/>
        <v>813639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980211</v>
      </c>
      <c r="X40" s="343">
        <f t="shared" si="9"/>
        <v>11644428</v>
      </c>
      <c r="Y40" s="345">
        <f t="shared" si="9"/>
        <v>-10664217</v>
      </c>
      <c r="Z40" s="336">
        <f>+IF(X40&lt;&gt;0,+(Y40/X40)*100,0)</f>
        <v>-91.58214555493838</v>
      </c>
      <c r="AA40" s="350">
        <f>SUM(AA41:AA49)</f>
        <v>15525904</v>
      </c>
    </row>
    <row r="41" spans="1:27" ht="12.75">
      <c r="A41" s="361" t="s">
        <v>248</v>
      </c>
      <c r="B41" s="142"/>
      <c r="C41" s="362">
        <v>7099538</v>
      </c>
      <c r="D41" s="363"/>
      <c r="E41" s="362">
        <v>2350000</v>
      </c>
      <c r="F41" s="364">
        <v>900000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675000</v>
      </c>
      <c r="Y41" s="364">
        <v>-675000</v>
      </c>
      <c r="Z41" s="365">
        <v>-100</v>
      </c>
      <c r="AA41" s="366">
        <v>900000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600000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3611799</v>
      </c>
      <c r="D43" s="369"/>
      <c r="E43" s="305"/>
      <c r="F43" s="370">
        <v>4500000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3375000</v>
      </c>
      <c r="Y43" s="370">
        <v>-3375000</v>
      </c>
      <c r="Z43" s="371">
        <v>-100</v>
      </c>
      <c r="AA43" s="303">
        <v>4500000</v>
      </c>
    </row>
    <row r="44" spans="1:27" ht="12.75">
      <c r="A44" s="361" t="s">
        <v>251</v>
      </c>
      <c r="B44" s="136"/>
      <c r="C44" s="60">
        <v>4490682</v>
      </c>
      <c r="D44" s="368"/>
      <c r="E44" s="54">
        <v>2514000</v>
      </c>
      <c r="F44" s="53">
        <v>3775024</v>
      </c>
      <c r="G44" s="53"/>
      <c r="H44" s="54">
        <v>37254</v>
      </c>
      <c r="I44" s="54">
        <v>46625</v>
      </c>
      <c r="J44" s="53">
        <v>83879</v>
      </c>
      <c r="K44" s="53">
        <v>8257</v>
      </c>
      <c r="L44" s="54">
        <v>42343</v>
      </c>
      <c r="M44" s="54">
        <v>23969</v>
      </c>
      <c r="N44" s="53">
        <v>74569</v>
      </c>
      <c r="O44" s="53">
        <v>88846</v>
      </c>
      <c r="P44" s="54">
        <v>382708</v>
      </c>
      <c r="Q44" s="54">
        <v>62849</v>
      </c>
      <c r="R44" s="53">
        <v>534403</v>
      </c>
      <c r="S44" s="53"/>
      <c r="T44" s="54"/>
      <c r="U44" s="54"/>
      <c r="V44" s="53"/>
      <c r="W44" s="53">
        <v>692851</v>
      </c>
      <c r="X44" s="54">
        <v>2831268</v>
      </c>
      <c r="Y44" s="53">
        <v>-2138417</v>
      </c>
      <c r="Z44" s="94">
        <v>-75.53</v>
      </c>
      <c r="AA44" s="95">
        <v>3775024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11139758</v>
      </c>
      <c r="D48" s="368"/>
      <c r="E48" s="54">
        <v>493399</v>
      </c>
      <c r="F48" s="53">
        <v>6350880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>
        <v>46512</v>
      </c>
      <c r="R48" s="53">
        <v>46512</v>
      </c>
      <c r="S48" s="53"/>
      <c r="T48" s="54"/>
      <c r="U48" s="54"/>
      <c r="V48" s="53"/>
      <c r="W48" s="53">
        <v>46512</v>
      </c>
      <c r="X48" s="54">
        <v>4763160</v>
      </c>
      <c r="Y48" s="53">
        <v>-4716648</v>
      </c>
      <c r="Z48" s="94">
        <v>-99.02</v>
      </c>
      <c r="AA48" s="95">
        <v>6350880</v>
      </c>
    </row>
    <row r="49" spans="1:27" ht="12.75">
      <c r="A49" s="361" t="s">
        <v>93</v>
      </c>
      <c r="B49" s="136"/>
      <c r="C49" s="54"/>
      <c r="D49" s="368"/>
      <c r="E49" s="54">
        <v>843000</v>
      </c>
      <c r="F49" s="53"/>
      <c r="G49" s="53"/>
      <c r="H49" s="54"/>
      <c r="I49" s="54">
        <v>8124</v>
      </c>
      <c r="J49" s="53">
        <v>8124</v>
      </c>
      <c r="K49" s="53"/>
      <c r="L49" s="54"/>
      <c r="M49" s="54"/>
      <c r="N49" s="53"/>
      <c r="O49" s="53"/>
      <c r="P49" s="54"/>
      <c r="Q49" s="54">
        <v>232724</v>
      </c>
      <c r="R49" s="53">
        <v>232724</v>
      </c>
      <c r="S49" s="53"/>
      <c r="T49" s="54"/>
      <c r="U49" s="54"/>
      <c r="V49" s="53"/>
      <c r="W49" s="53">
        <v>240848</v>
      </c>
      <c r="X49" s="54"/>
      <c r="Y49" s="53">
        <v>240848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502143</v>
      </c>
      <c r="D57" s="344">
        <f aca="true" t="shared" si="13" ref="D57:AA57">+D58</f>
        <v>0</v>
      </c>
      <c r="E57" s="343">
        <f t="shared" si="13"/>
        <v>1800000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502143</v>
      </c>
      <c r="D58" s="340"/>
      <c r="E58" s="60">
        <v>1800000</v>
      </c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92869308</v>
      </c>
      <c r="D60" s="346">
        <f t="shared" si="14"/>
        <v>0</v>
      </c>
      <c r="E60" s="219">
        <f t="shared" si="14"/>
        <v>54350040</v>
      </c>
      <c r="F60" s="264">
        <f t="shared" si="14"/>
        <v>82268944</v>
      </c>
      <c r="G60" s="264">
        <f t="shared" si="14"/>
        <v>1162800</v>
      </c>
      <c r="H60" s="219">
        <f t="shared" si="14"/>
        <v>5005943</v>
      </c>
      <c r="I60" s="219">
        <f t="shared" si="14"/>
        <v>5586799</v>
      </c>
      <c r="J60" s="264">
        <f t="shared" si="14"/>
        <v>11755542</v>
      </c>
      <c r="K60" s="264">
        <f t="shared" si="14"/>
        <v>4708814</v>
      </c>
      <c r="L60" s="219">
        <f t="shared" si="14"/>
        <v>7894320</v>
      </c>
      <c r="M60" s="219">
        <f t="shared" si="14"/>
        <v>5294753</v>
      </c>
      <c r="N60" s="264">
        <f t="shared" si="14"/>
        <v>17897887</v>
      </c>
      <c r="O60" s="264">
        <f t="shared" si="14"/>
        <v>88846</v>
      </c>
      <c r="P60" s="219">
        <f t="shared" si="14"/>
        <v>382708</v>
      </c>
      <c r="Q60" s="219">
        <f t="shared" si="14"/>
        <v>6527455</v>
      </c>
      <c r="R60" s="264">
        <f t="shared" si="14"/>
        <v>6999009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36652438</v>
      </c>
      <c r="X60" s="219">
        <f t="shared" si="14"/>
        <v>61701708</v>
      </c>
      <c r="Y60" s="264">
        <f t="shared" si="14"/>
        <v>-25049270</v>
      </c>
      <c r="Z60" s="337">
        <f>+IF(X60&lt;&gt;0,+(Y60/X60)*100,0)</f>
        <v>-40.59736887672542</v>
      </c>
      <c r="AA60" s="232">
        <f>+AA57+AA54+AA51+AA40+AA37+AA34+AA22+AA5</f>
        <v>82268944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600000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>
        <v>600000</v>
      </c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3000000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2415315</v>
      </c>
      <c r="L40" s="343">
        <f t="shared" si="9"/>
        <v>0</v>
      </c>
      <c r="M40" s="343">
        <f t="shared" si="9"/>
        <v>0</v>
      </c>
      <c r="N40" s="345">
        <f t="shared" si="9"/>
        <v>2415315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2415315</v>
      </c>
      <c r="X40" s="343">
        <f t="shared" si="9"/>
        <v>0</v>
      </c>
      <c r="Y40" s="345">
        <f t="shared" si="9"/>
        <v>2415315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2415315</v>
      </c>
      <c r="L42" s="54">
        <f t="shared" si="10"/>
        <v>0</v>
      </c>
      <c r="M42" s="54">
        <f t="shared" si="10"/>
        <v>0</v>
      </c>
      <c r="N42" s="53">
        <f t="shared" si="10"/>
        <v>2415315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2415315</v>
      </c>
      <c r="X42" s="54">
        <f t="shared" si="10"/>
        <v>0</v>
      </c>
      <c r="Y42" s="53">
        <f t="shared" si="10"/>
        <v>2415315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3000000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3000000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2415315</v>
      </c>
      <c r="L60" s="219">
        <f t="shared" si="14"/>
        <v>0</v>
      </c>
      <c r="M60" s="219">
        <f t="shared" si="14"/>
        <v>0</v>
      </c>
      <c r="N60" s="264">
        <f t="shared" si="14"/>
        <v>2415315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2415315</v>
      </c>
      <c r="X60" s="219">
        <f t="shared" si="14"/>
        <v>0</v>
      </c>
      <c r="Y60" s="264">
        <f t="shared" si="14"/>
        <v>2415315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2415315</v>
      </c>
      <c r="L62" s="347">
        <f t="shared" si="15"/>
        <v>0</v>
      </c>
      <c r="M62" s="347">
        <f t="shared" si="15"/>
        <v>0</v>
      </c>
      <c r="N62" s="349">
        <f t="shared" si="15"/>
        <v>2415315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2415315</v>
      </c>
      <c r="X62" s="347">
        <f t="shared" si="15"/>
        <v>0</v>
      </c>
      <c r="Y62" s="349">
        <f t="shared" si="15"/>
        <v>2415315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>
        <v>2415315</v>
      </c>
      <c r="L63" s="60"/>
      <c r="M63" s="60"/>
      <c r="N63" s="59">
        <v>2415315</v>
      </c>
      <c r="O63" s="59"/>
      <c r="P63" s="60"/>
      <c r="Q63" s="60"/>
      <c r="R63" s="59"/>
      <c r="S63" s="59"/>
      <c r="T63" s="60"/>
      <c r="U63" s="60"/>
      <c r="V63" s="59"/>
      <c r="W63" s="59">
        <v>2415315</v>
      </c>
      <c r="X63" s="60"/>
      <c r="Y63" s="59">
        <v>2415315</v>
      </c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2017-05-05T09:40:08Z</dcterms:created>
  <dcterms:modified xsi:type="dcterms:W3CDTF">2017-05-05T09:40:11Z</dcterms:modified>
  <cp:category/>
  <cp:version/>
  <cp:contentType/>
  <cp:contentStatus/>
</cp:coreProperties>
</file>