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<sst xmlns="http://schemas.openxmlformats.org/spreadsheetml/2006/main" count="857" uniqueCount="303">
  <si>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Musina(LIM341)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</si>
  <si>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</si>
  <si>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</si>
  <si>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</si>
  <si>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</si>
  <si>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</si>
  <si>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</si>
  <si>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</si>
  <si>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</si>
  <si>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</si>
  <si>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</si>
  <si>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</si>
  <si>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</si>
  <si>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</si>
  <si>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</si>
  <si>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</si>
  <si>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</si>
  <si>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</si>
  <si>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</si>
  <si>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</si>
  <si>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</si>
  <si>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</si>
  <si>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</si>
  <si>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</si>
  <si>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</si>
  <si>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</si>
  <si>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</si>
  <si>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</si>
  <si>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</si>
  <si>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</si>
  <si>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</si>
  <si>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</si>
  <si>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</si>
  <si>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</si>
  <si>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</si>
  <si>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</si>
  <si>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</si>
  <si>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</si>
  <si>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</si>
  <si>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</si>
  <si>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</si>
  <si>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</si>
  <si>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</si>
  <si>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</si>
  <si>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</si>
  <si>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</si>
  <si>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</si>
  <si>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</si>
  <si>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</si>
  <si>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</si>
  <si>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</si>
  <si>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</si>
  <si>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</si>
  <si>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</si>
  <si>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</si>
  <si>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</si>
  <si>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</si>
  <si>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</si>
  <si>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</si>
  <si>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</si>
  <si>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</si>
  <si>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</si>
  <si>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</si>
  <si>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</si>
  <si>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</si>
  <si>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</si>
  <si>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</si>
  <si>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</si>
  <si>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</si>
  <si>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</si>
  <si>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Musina(LIM341)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</si>
  <si>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</si>
  <si>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</si>
  <si>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</si>
  <si>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</si>
  <si>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</si>
  <si>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</si>
  <si>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</si>
  <si>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</si>
  <si>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</si>
  <si>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</si>
  <si>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</si>
  <si>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</si>
  <si>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</si>
  <si>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</si>
  <si>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</si>
  <si>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</si>
  <si>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</si>
  <si>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</si>
  <si>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</si>
  <si>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</si>
  <si>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</si>
  <si>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</si>
  <si>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</si>
  <si>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</si>
  <si>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</si>
  <si>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</si>
  <si>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</si>
  <si>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</si>
  <si>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</si>
  <si>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Musina(LIM341)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</si>
  <si>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</si>
  <si>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</si>
  <si>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</si>
  <si>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</si>
  <si>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</si>
  <si>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</si>
  <si>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</si>
  <si>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</si>
  <si>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</si>
  <si>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</si>
  <si>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</si>
  <si>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</si>
  <si>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</si>
  <si>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</si>
  <si>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</si>
  <si>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</si>
  <si>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</si>
  <si>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</si>
  <si>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</si>
  <si>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</si>
  <si>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</si>
  <si>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</si>
  <si>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</si>
  <si>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</si>
  <si>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</si>
  <si>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</si>
  <si>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</si>
  <si>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</si>
  <si>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Musina(LIM341)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</si>
  <si>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</si>
  <si>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</si>
  <si>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</si>
  <si>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</si>
  <si>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</si>
  <si>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</si>
  <si>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</si>
  <si>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</si>
  <si>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</si>
  <si>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</si>
  <si>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Musina(LIM341)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</si>
  <si>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</si>
  <si>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</si>
  <si>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</si>
  <si>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</si>
  <si>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</si>
  <si>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</si>
  <si>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</si>
  <si>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</si>
  <si>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</si>
  <si>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</si>
  <si>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</si>
  <si>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</si>
  <si>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</si>
  <si>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</si>
  <si>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</si>
  <si>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</si>
  <si>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</si>
  <si>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</si>
  <si>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</si>
  <si>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</si>
  <si>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</si>
  <si>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</si>
  <si>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</si>
  <si>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</si>
  <si>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</si>
  <si>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</si>
  <si>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</si>
  <si>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</si>
  <si>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</si>
  <si>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</si>
  <si>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</si>
  <si>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</si>
  <si>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</si>
  <si>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Musina(LIM341)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</si>
  <si>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</si>
  <si>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</si>
  <si>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</si>
  <si>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</si>
  <si>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</si>
  <si>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</si>
  <si>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</si>
  <si>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</si>
  <si>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</si>
  <si>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</si>
  <si>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</si>
  <si>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</si>
  <si>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</si>
  <si>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</si>
  <si>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</si>
  <si>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</si>
  <si>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</si>
  <si>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</si>
  <si>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</si>
  <si>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</si>
  <si>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</si>
  <si>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</si>
  <si>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</si>
  <si>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</si>
  <si>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</si>
  <si>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</si>
  <si>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</si>
  <si>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Musina(LIM341)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</si>
  <si>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</si>
  <si>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</si>
  <si>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</si>
  <si>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</si>
  <si>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</si>
  <si>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</si>
  <si>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</si>
  <si>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</si>
  <si>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</si>
  <si>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</si>
  <si>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</si>
  <si>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</si>
  <si>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</si>
  <si>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</si>
  <si>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</si>
  <si>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</si>
  <si>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</si>
  <si>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</si>
  <si>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</si>
  <si>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</si>
  <si>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</si>
  <si>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</si>
  <si>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</si>
  <si>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</si>
  <si>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Musina(LIM341)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</si>
  <si>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</si>
  <si>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</si>
  <si>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</si>
  <si>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</si>
  <si>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</si>
  <si>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</si>
  <si>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</si>
  <si>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</si>
  <si>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</si>
  <si>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</si>
  <si>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</si>
  <si>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</si>
  <si>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</si>
  <si>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</si>
  <si>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</si>
  <si>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</si>
  <si>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</si>
  <si>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</si>
  <si>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</si>
  <si>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</si>
  <si>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</si>
  <si>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</si>
  <si>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</si>
  <si>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</si>
  <si>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</si>
  <si>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</si>
  <si>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</si>
  <si>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</si>
  <si>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</si>
  <si>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</si>
  <si>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</si>
  <si>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</si>
  <si>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</si>
  <si>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</si>
  <si>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</si>
  <si>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Musina(LIM341)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</si>
  <si>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</si>
  <si>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</si>
  <si>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Limpopo: Musina(LIM341)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</si>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</sst>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13396397</v>
      </c>
      <c r="C5" s="19">
        <v>0</v>
      </c>
      <c r="D5" s="59">
        <v>15016000</v>
      </c>
      <c r="E5" s="60">
        <v>15640000</v>
      </c>
      <c r="F5" s="60">
        <v>4222582</v>
      </c>
      <c r="G5" s="60">
        <v>1073637</v>
      </c>
      <c r="H5" s="60">
        <v>1071905</v>
      </c>
      <c r="I5" s="60">
        <v>6368124</v>
      </c>
      <c r="J5" s="60">
        <v>1068558</v>
      </c>
      <c r="K5" s="60">
        <v>1065821</v>
      </c>
      <c r="L5" s="60">
        <v>1065852</v>
      </c>
      <c r="M5" s="60">
        <v>3200231</v>
      </c>
      <c r="N5" s="60">
        <v>1066111</v>
      </c>
      <c r="O5" s="60">
        <v>1066126</v>
      </c>
      <c r="P5" s="60">
        <v>1066111</v>
      </c>
      <c r="Q5" s="60">
        <v>3198348</v>
      </c>
      <c r="R5" s="60">
        <v>0</v>
      </c>
      <c r="S5" s="60">
        <v>0</v>
      </c>
      <c r="T5" s="60">
        <v>0</v>
      </c>
      <c r="U5" s="60">
        <v>0</v>
      </c>
      <c r="V5" s="60">
        <v>12766703</v>
      </c>
      <c r="W5" s="60">
        <v>11500000</v>
      </c>
      <c r="X5" s="60">
        <v>1266703</v>
      </c>
      <c r="Y5" s="61">
        <v>11.01</v>
      </c>
      <c r="Z5" s="62">
        <v>15640000</v>
      </c>
    </row>
    <row r="6" spans="1:26" ht="12.75">
      <c r="A6" s="58" t="s">
        <v>32</v>
      </c>
      <c r="B6" s="19">
        <v>101234883</v>
      </c>
      <c r="C6" s="19">
        <v>0</v>
      </c>
      <c r="D6" s="59">
        <v>102411000</v>
      </c>
      <c r="E6" s="60">
        <v>106734000</v>
      </c>
      <c r="F6" s="60">
        <v>5682507</v>
      </c>
      <c r="G6" s="60">
        <v>5702745</v>
      </c>
      <c r="H6" s="60">
        <v>5621097</v>
      </c>
      <c r="I6" s="60">
        <v>17006349</v>
      </c>
      <c r="J6" s="60">
        <v>5872761</v>
      </c>
      <c r="K6" s="60">
        <v>5298626</v>
      </c>
      <c r="L6" s="60">
        <v>5727212</v>
      </c>
      <c r="M6" s="60">
        <v>16898599</v>
      </c>
      <c r="N6" s="60">
        <v>5612059</v>
      </c>
      <c r="O6" s="60">
        <v>7778667</v>
      </c>
      <c r="P6" s="60">
        <v>5952017</v>
      </c>
      <c r="Q6" s="60">
        <v>19342743</v>
      </c>
      <c r="R6" s="60">
        <v>0</v>
      </c>
      <c r="S6" s="60">
        <v>0</v>
      </c>
      <c r="T6" s="60">
        <v>0</v>
      </c>
      <c r="U6" s="60">
        <v>0</v>
      </c>
      <c r="V6" s="60">
        <v>53247691</v>
      </c>
      <c r="W6" s="60">
        <v>77070000</v>
      </c>
      <c r="X6" s="60">
        <v>-23822309</v>
      </c>
      <c r="Y6" s="61">
        <v>-30.91</v>
      </c>
      <c r="Z6" s="62">
        <v>106734000</v>
      </c>
    </row>
    <row r="7" spans="1:26" ht="12.75">
      <c r="A7" s="58" t="s">
        <v>33</v>
      </c>
      <c r="B7" s="19">
        <v>897003</v>
      </c>
      <c r="C7" s="19">
        <v>0</v>
      </c>
      <c r="D7" s="59">
        <v>583000</v>
      </c>
      <c r="E7" s="60">
        <v>897000</v>
      </c>
      <c r="F7" s="60">
        <v>8643</v>
      </c>
      <c r="G7" s="60">
        <v>13547</v>
      </c>
      <c r="H7" s="60">
        <v>11050</v>
      </c>
      <c r="I7" s="60">
        <v>33240</v>
      </c>
      <c r="J7" s="60">
        <v>20111</v>
      </c>
      <c r="K7" s="60">
        <v>11595</v>
      </c>
      <c r="L7" s="60">
        <v>10510</v>
      </c>
      <c r="M7" s="60">
        <v>42216</v>
      </c>
      <c r="N7" s="60">
        <v>0</v>
      </c>
      <c r="O7" s="60">
        <v>104750</v>
      </c>
      <c r="P7" s="60">
        <v>9048</v>
      </c>
      <c r="Q7" s="60">
        <v>113798</v>
      </c>
      <c r="R7" s="60">
        <v>0</v>
      </c>
      <c r="S7" s="60">
        <v>0</v>
      </c>
      <c r="T7" s="60">
        <v>0</v>
      </c>
      <c r="U7" s="60">
        <v>0</v>
      </c>
      <c r="V7" s="60">
        <v>189254</v>
      </c>
      <c r="W7" s="60">
        <v>383000</v>
      </c>
      <c r="X7" s="60">
        <v>-193746</v>
      </c>
      <c r="Y7" s="61">
        <v>-50.59</v>
      </c>
      <c r="Z7" s="62">
        <v>897000</v>
      </c>
    </row>
    <row r="8" spans="1:26" ht="12.75">
      <c r="A8" s="58" t="s">
        <v>34</v>
      </c>
      <c r="B8" s="19">
        <v>51587000</v>
      </c>
      <c r="C8" s="19">
        <v>0</v>
      </c>
      <c r="D8" s="59">
        <v>97852000</v>
      </c>
      <c r="E8" s="60">
        <v>117852400</v>
      </c>
      <c r="F8" s="60">
        <v>8157000</v>
      </c>
      <c r="G8" s="60">
        <v>21859000</v>
      </c>
      <c r="H8" s="60">
        <v>2295000</v>
      </c>
      <c r="I8" s="60">
        <v>32311000</v>
      </c>
      <c r="J8" s="60">
        <v>0</v>
      </c>
      <c r="K8" s="60">
        <v>3531000</v>
      </c>
      <c r="L8" s="60">
        <v>31498000</v>
      </c>
      <c r="M8" s="60">
        <v>35029000</v>
      </c>
      <c r="N8" s="60">
        <v>0</v>
      </c>
      <c r="O8" s="60">
        <v>0</v>
      </c>
      <c r="P8" s="60">
        <v>23200000</v>
      </c>
      <c r="Q8" s="60">
        <v>23200000</v>
      </c>
      <c r="R8" s="60">
        <v>0</v>
      </c>
      <c r="S8" s="60">
        <v>0</v>
      </c>
      <c r="T8" s="60">
        <v>0</v>
      </c>
      <c r="U8" s="60">
        <v>0</v>
      </c>
      <c r="V8" s="60">
        <v>90540000</v>
      </c>
      <c r="W8" s="60">
        <v>75992000</v>
      </c>
      <c r="X8" s="60">
        <v>14548000</v>
      </c>
      <c r="Y8" s="61">
        <v>19.14</v>
      </c>
      <c r="Z8" s="62">
        <v>117852400</v>
      </c>
    </row>
    <row r="9" spans="1:26" ht="12.75">
      <c r="A9" s="58" t="s">
        <v>35</v>
      </c>
      <c r="B9" s="19">
        <v>24112235</v>
      </c>
      <c r="C9" s="19">
        <v>0</v>
      </c>
      <c r="D9" s="59">
        <v>36648000</v>
      </c>
      <c r="E9" s="60">
        <v>43580700</v>
      </c>
      <c r="F9" s="60">
        <v>1823397</v>
      </c>
      <c r="G9" s="60">
        <v>1259587</v>
      </c>
      <c r="H9" s="60">
        <v>818236</v>
      </c>
      <c r="I9" s="60">
        <v>3901220</v>
      </c>
      <c r="J9" s="60">
        <v>1122619</v>
      </c>
      <c r="K9" s="60">
        <v>673722</v>
      </c>
      <c r="L9" s="60">
        <v>1311801</v>
      </c>
      <c r="M9" s="60">
        <v>3108142</v>
      </c>
      <c r="N9" s="60">
        <v>523475</v>
      </c>
      <c r="O9" s="60">
        <v>3025203</v>
      </c>
      <c r="P9" s="60">
        <v>1651892</v>
      </c>
      <c r="Q9" s="60">
        <v>5200570</v>
      </c>
      <c r="R9" s="60">
        <v>0</v>
      </c>
      <c r="S9" s="60">
        <v>0</v>
      </c>
      <c r="T9" s="60">
        <v>0</v>
      </c>
      <c r="U9" s="60">
        <v>0</v>
      </c>
      <c r="V9" s="60">
        <v>12209932</v>
      </c>
      <c r="W9" s="60">
        <v>27095000</v>
      </c>
      <c r="X9" s="60">
        <v>-14885068</v>
      </c>
      <c r="Y9" s="61">
        <v>-54.94</v>
      </c>
      <c r="Z9" s="62">
        <v>43580700</v>
      </c>
    </row>
    <row r="10" spans="1:26" ht="22.5">
      <c r="A10" s="63" t="s">
        <v>278</v>
      </c>
      <c r="B10" s="64">
        <f>SUM(B5:B9)</f>
        <v>191227518</v>
      </c>
      <c r="C10" s="64">
        <f>SUM(C5:C9)</f>
        <v>0</v>
      </c>
      <c r="D10" s="65">
        <f aca="true" t="shared" si="0" ref="D10:Z10">SUM(D5:D9)</f>
        <v>252510000</v>
      </c>
      <c r="E10" s="66">
        <f t="shared" si="0"/>
        <v>284704100</v>
      </c>
      <c r="F10" s="66">
        <f t="shared" si="0"/>
        <v>19894129</v>
      </c>
      <c r="G10" s="66">
        <f t="shared" si="0"/>
        <v>29908516</v>
      </c>
      <c r="H10" s="66">
        <f t="shared" si="0"/>
        <v>9817288</v>
      </c>
      <c r="I10" s="66">
        <f t="shared" si="0"/>
        <v>59619933</v>
      </c>
      <c r="J10" s="66">
        <f t="shared" si="0"/>
        <v>8084049</v>
      </c>
      <c r="K10" s="66">
        <f t="shared" si="0"/>
        <v>10580764</v>
      </c>
      <c r="L10" s="66">
        <f t="shared" si="0"/>
        <v>39613375</v>
      </c>
      <c r="M10" s="66">
        <f t="shared" si="0"/>
        <v>58278188</v>
      </c>
      <c r="N10" s="66">
        <f t="shared" si="0"/>
        <v>7201645</v>
      </c>
      <c r="O10" s="66">
        <f t="shared" si="0"/>
        <v>11974746</v>
      </c>
      <c r="P10" s="66">
        <f t="shared" si="0"/>
        <v>31879068</v>
      </c>
      <c r="Q10" s="66">
        <f t="shared" si="0"/>
        <v>51055459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168953580</v>
      </c>
      <c r="W10" s="66">
        <f t="shared" si="0"/>
        <v>192040000</v>
      </c>
      <c r="X10" s="66">
        <f t="shared" si="0"/>
        <v>-23086420</v>
      </c>
      <c r="Y10" s="67">
        <f>+IF(W10&lt;&gt;0,(X10/W10)*100,0)</f>
        <v>-12.021672568214955</v>
      </c>
      <c r="Z10" s="68">
        <f t="shared" si="0"/>
        <v>284704100</v>
      </c>
    </row>
    <row r="11" spans="1:26" ht="12.75">
      <c r="A11" s="58" t="s">
        <v>37</v>
      </c>
      <c r="B11" s="19">
        <v>98891829</v>
      </c>
      <c r="C11" s="19">
        <v>0</v>
      </c>
      <c r="D11" s="59">
        <v>97306000</v>
      </c>
      <c r="E11" s="60">
        <v>100990232</v>
      </c>
      <c r="F11" s="60">
        <v>8769077</v>
      </c>
      <c r="G11" s="60">
        <v>9691527</v>
      </c>
      <c r="H11" s="60">
        <v>8958253</v>
      </c>
      <c r="I11" s="60">
        <v>27418857</v>
      </c>
      <c r="J11" s="60">
        <v>9441117</v>
      </c>
      <c r="K11" s="60">
        <v>8257578</v>
      </c>
      <c r="L11" s="60">
        <v>10514839</v>
      </c>
      <c r="M11" s="60">
        <v>28213534</v>
      </c>
      <c r="N11" s="60">
        <v>10425456</v>
      </c>
      <c r="O11" s="60">
        <v>8394150</v>
      </c>
      <c r="P11" s="60">
        <v>9394844</v>
      </c>
      <c r="Q11" s="60">
        <v>28214450</v>
      </c>
      <c r="R11" s="60">
        <v>0</v>
      </c>
      <c r="S11" s="60">
        <v>0</v>
      </c>
      <c r="T11" s="60">
        <v>0</v>
      </c>
      <c r="U11" s="60">
        <v>0</v>
      </c>
      <c r="V11" s="60">
        <v>83846841</v>
      </c>
      <c r="W11" s="60">
        <v>75101244</v>
      </c>
      <c r="X11" s="60">
        <v>8745597</v>
      </c>
      <c r="Y11" s="61">
        <v>11.65</v>
      </c>
      <c r="Z11" s="62">
        <v>100990232</v>
      </c>
    </row>
    <row r="12" spans="1:26" ht="12.75">
      <c r="A12" s="58" t="s">
        <v>38</v>
      </c>
      <c r="B12" s="19">
        <v>3926484</v>
      </c>
      <c r="C12" s="19">
        <v>0</v>
      </c>
      <c r="D12" s="59">
        <v>4192000</v>
      </c>
      <c r="E12" s="60">
        <v>9011000</v>
      </c>
      <c r="F12" s="60">
        <v>327208</v>
      </c>
      <c r="G12" s="60">
        <v>545542</v>
      </c>
      <c r="H12" s="60">
        <v>755791</v>
      </c>
      <c r="I12" s="60">
        <v>1628541</v>
      </c>
      <c r="J12" s="60">
        <v>707398</v>
      </c>
      <c r="K12" s="60">
        <v>327207</v>
      </c>
      <c r="L12" s="60">
        <v>707398</v>
      </c>
      <c r="M12" s="60">
        <v>1742003</v>
      </c>
      <c r="N12" s="60">
        <v>707398</v>
      </c>
      <c r="O12" s="60">
        <v>707398</v>
      </c>
      <c r="P12" s="60">
        <v>1141108</v>
      </c>
      <c r="Q12" s="60">
        <v>2555904</v>
      </c>
      <c r="R12" s="60">
        <v>0</v>
      </c>
      <c r="S12" s="60">
        <v>0</v>
      </c>
      <c r="T12" s="60">
        <v>0</v>
      </c>
      <c r="U12" s="60">
        <v>0</v>
      </c>
      <c r="V12" s="60">
        <v>5926448</v>
      </c>
      <c r="W12" s="60">
        <v>3143997</v>
      </c>
      <c r="X12" s="60">
        <v>2782451</v>
      </c>
      <c r="Y12" s="61">
        <v>88.5</v>
      </c>
      <c r="Z12" s="62">
        <v>9011000</v>
      </c>
    </row>
    <row r="13" spans="1:26" ht="12.75">
      <c r="A13" s="58" t="s">
        <v>279</v>
      </c>
      <c r="B13" s="19">
        <v>25546043</v>
      </c>
      <c r="C13" s="19">
        <v>0</v>
      </c>
      <c r="D13" s="59">
        <v>28500000</v>
      </c>
      <c r="E13" s="60">
        <v>28500000</v>
      </c>
      <c r="F13" s="60">
        <v>0</v>
      </c>
      <c r="G13" s="60">
        <v>2126252</v>
      </c>
      <c r="H13" s="60">
        <v>2126252</v>
      </c>
      <c r="I13" s="60">
        <v>4252504</v>
      </c>
      <c r="J13" s="60">
        <v>2126252</v>
      </c>
      <c r="K13" s="60">
        <v>2126252</v>
      </c>
      <c r="L13" s="60">
        <v>2126252</v>
      </c>
      <c r="M13" s="60">
        <v>6378756</v>
      </c>
      <c r="N13" s="60">
        <v>2126252</v>
      </c>
      <c r="O13" s="60">
        <v>2126252</v>
      </c>
      <c r="P13" s="60">
        <v>2126252</v>
      </c>
      <c r="Q13" s="60">
        <v>6378756</v>
      </c>
      <c r="R13" s="60">
        <v>0</v>
      </c>
      <c r="S13" s="60">
        <v>0</v>
      </c>
      <c r="T13" s="60">
        <v>0</v>
      </c>
      <c r="U13" s="60">
        <v>0</v>
      </c>
      <c r="V13" s="60">
        <v>17010016</v>
      </c>
      <c r="W13" s="60"/>
      <c r="X13" s="60">
        <v>17010016</v>
      </c>
      <c r="Y13" s="61">
        <v>0</v>
      </c>
      <c r="Z13" s="62">
        <v>28500000</v>
      </c>
    </row>
    <row r="14" spans="1:26" ht="12.75">
      <c r="A14" s="58" t="s">
        <v>40</v>
      </c>
      <c r="B14" s="19">
        <v>2646592</v>
      </c>
      <c r="C14" s="19">
        <v>0</v>
      </c>
      <c r="D14" s="59">
        <v>1937500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1458000</v>
      </c>
      <c r="X14" s="60">
        <v>-1458000</v>
      </c>
      <c r="Y14" s="61">
        <v>-100</v>
      </c>
      <c r="Z14" s="62">
        <v>0</v>
      </c>
    </row>
    <row r="15" spans="1:26" ht="12.75">
      <c r="A15" s="58" t="s">
        <v>41</v>
      </c>
      <c r="B15" s="19">
        <v>69394634</v>
      </c>
      <c r="C15" s="19">
        <v>0</v>
      </c>
      <c r="D15" s="59">
        <v>72729000</v>
      </c>
      <c r="E15" s="60">
        <v>81524000</v>
      </c>
      <c r="F15" s="60">
        <v>0</v>
      </c>
      <c r="G15" s="60">
        <v>22354</v>
      </c>
      <c r="H15" s="60">
        <v>1739517</v>
      </c>
      <c r="I15" s="60">
        <v>1761871</v>
      </c>
      <c r="J15" s="60">
        <v>1490278</v>
      </c>
      <c r="K15" s="60">
        <v>1344108</v>
      </c>
      <c r="L15" s="60">
        <v>22035164</v>
      </c>
      <c r="M15" s="60">
        <v>24869550</v>
      </c>
      <c r="N15" s="60">
        <v>1573020</v>
      </c>
      <c r="O15" s="60">
        <v>8407677</v>
      </c>
      <c r="P15" s="60">
        <v>17878277</v>
      </c>
      <c r="Q15" s="60">
        <v>27858974</v>
      </c>
      <c r="R15" s="60">
        <v>0</v>
      </c>
      <c r="S15" s="60">
        <v>0</v>
      </c>
      <c r="T15" s="60">
        <v>0</v>
      </c>
      <c r="U15" s="60">
        <v>0</v>
      </c>
      <c r="V15" s="60">
        <v>54490395</v>
      </c>
      <c r="W15" s="60">
        <v>56578700</v>
      </c>
      <c r="X15" s="60">
        <v>-2088305</v>
      </c>
      <c r="Y15" s="61">
        <v>-3.69</v>
      </c>
      <c r="Z15" s="62">
        <v>81524000</v>
      </c>
    </row>
    <row r="16" spans="1:26" ht="12.75">
      <c r="A16" s="69" t="s">
        <v>42</v>
      </c>
      <c r="B16" s="19">
        <v>7001009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67350189</v>
      </c>
      <c r="C17" s="19">
        <v>0</v>
      </c>
      <c r="D17" s="59">
        <v>46595325</v>
      </c>
      <c r="E17" s="60">
        <v>63429234</v>
      </c>
      <c r="F17" s="60">
        <v>2181341</v>
      </c>
      <c r="G17" s="60">
        <v>2943265</v>
      </c>
      <c r="H17" s="60">
        <v>7933429</v>
      </c>
      <c r="I17" s="60">
        <v>13058035</v>
      </c>
      <c r="J17" s="60">
        <v>5773173</v>
      </c>
      <c r="K17" s="60">
        <v>5498852</v>
      </c>
      <c r="L17" s="60">
        <v>6214576</v>
      </c>
      <c r="M17" s="60">
        <v>17486601</v>
      </c>
      <c r="N17" s="60">
        <v>1233344</v>
      </c>
      <c r="O17" s="60">
        <v>8535889</v>
      </c>
      <c r="P17" s="60">
        <v>16972329</v>
      </c>
      <c r="Q17" s="60">
        <v>26741562</v>
      </c>
      <c r="R17" s="60">
        <v>0</v>
      </c>
      <c r="S17" s="60">
        <v>0</v>
      </c>
      <c r="T17" s="60">
        <v>0</v>
      </c>
      <c r="U17" s="60">
        <v>0</v>
      </c>
      <c r="V17" s="60">
        <v>57286198</v>
      </c>
      <c r="W17" s="60">
        <v>34326081</v>
      </c>
      <c r="X17" s="60">
        <v>22960117</v>
      </c>
      <c r="Y17" s="61">
        <v>66.89</v>
      </c>
      <c r="Z17" s="62">
        <v>63429234</v>
      </c>
    </row>
    <row r="18" spans="1:26" ht="12.75">
      <c r="A18" s="70" t="s">
        <v>44</v>
      </c>
      <c r="B18" s="71">
        <f>SUM(B11:B17)</f>
        <v>274756780</v>
      </c>
      <c r="C18" s="71">
        <f>SUM(C11:C17)</f>
        <v>0</v>
      </c>
      <c r="D18" s="72">
        <f aca="true" t="shared" si="1" ref="D18:Z18">SUM(D11:D17)</f>
        <v>251259825</v>
      </c>
      <c r="E18" s="73">
        <f t="shared" si="1"/>
        <v>283454466</v>
      </c>
      <c r="F18" s="73">
        <f t="shared" si="1"/>
        <v>11277626</v>
      </c>
      <c r="G18" s="73">
        <f t="shared" si="1"/>
        <v>15328940</v>
      </c>
      <c r="H18" s="73">
        <f t="shared" si="1"/>
        <v>21513242</v>
      </c>
      <c r="I18" s="73">
        <f t="shared" si="1"/>
        <v>48119808</v>
      </c>
      <c r="J18" s="73">
        <f t="shared" si="1"/>
        <v>19538218</v>
      </c>
      <c r="K18" s="73">
        <f t="shared" si="1"/>
        <v>17553997</v>
      </c>
      <c r="L18" s="73">
        <f t="shared" si="1"/>
        <v>41598229</v>
      </c>
      <c r="M18" s="73">
        <f t="shared" si="1"/>
        <v>78690444</v>
      </c>
      <c r="N18" s="73">
        <f t="shared" si="1"/>
        <v>16065470</v>
      </c>
      <c r="O18" s="73">
        <f t="shared" si="1"/>
        <v>28171366</v>
      </c>
      <c r="P18" s="73">
        <f t="shared" si="1"/>
        <v>47512810</v>
      </c>
      <c r="Q18" s="73">
        <f t="shared" si="1"/>
        <v>91749646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218559898</v>
      </c>
      <c r="W18" s="73">
        <f t="shared" si="1"/>
        <v>170608022</v>
      </c>
      <c r="X18" s="73">
        <f t="shared" si="1"/>
        <v>47951876</v>
      </c>
      <c r="Y18" s="67">
        <f>+IF(W18&lt;&gt;0,(X18/W18)*100,0)</f>
        <v>28.106460316385355</v>
      </c>
      <c r="Z18" s="74">
        <f t="shared" si="1"/>
        <v>283454466</v>
      </c>
    </row>
    <row r="19" spans="1:26" ht="12.75">
      <c r="A19" s="70" t="s">
        <v>45</v>
      </c>
      <c r="B19" s="75">
        <f>+B10-B18</f>
        <v>-83529262</v>
      </c>
      <c r="C19" s="75">
        <f>+C10-C18</f>
        <v>0</v>
      </c>
      <c r="D19" s="76">
        <f aca="true" t="shared" si="2" ref="D19:Z19">+D10-D18</f>
        <v>1250175</v>
      </c>
      <c r="E19" s="77">
        <f t="shared" si="2"/>
        <v>1249634</v>
      </c>
      <c r="F19" s="77">
        <f t="shared" si="2"/>
        <v>8616503</v>
      </c>
      <c r="G19" s="77">
        <f t="shared" si="2"/>
        <v>14579576</v>
      </c>
      <c r="H19" s="77">
        <f t="shared" si="2"/>
        <v>-11695954</v>
      </c>
      <c r="I19" s="77">
        <f t="shared" si="2"/>
        <v>11500125</v>
      </c>
      <c r="J19" s="77">
        <f t="shared" si="2"/>
        <v>-11454169</v>
      </c>
      <c r="K19" s="77">
        <f t="shared" si="2"/>
        <v>-6973233</v>
      </c>
      <c r="L19" s="77">
        <f t="shared" si="2"/>
        <v>-1984854</v>
      </c>
      <c r="M19" s="77">
        <f t="shared" si="2"/>
        <v>-20412256</v>
      </c>
      <c r="N19" s="77">
        <f t="shared" si="2"/>
        <v>-8863825</v>
      </c>
      <c r="O19" s="77">
        <f t="shared" si="2"/>
        <v>-16196620</v>
      </c>
      <c r="P19" s="77">
        <f t="shared" si="2"/>
        <v>-15633742</v>
      </c>
      <c r="Q19" s="77">
        <f t="shared" si="2"/>
        <v>-40694187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-49606318</v>
      </c>
      <c r="W19" s="77">
        <f>IF(E10=E18,0,W10-W18)</f>
        <v>21431978</v>
      </c>
      <c r="X19" s="77">
        <f t="shared" si="2"/>
        <v>-71038296</v>
      </c>
      <c r="Y19" s="78">
        <f>+IF(W19&lt;&gt;0,(X19/W19)*100,0)</f>
        <v>-331.4593548015027</v>
      </c>
      <c r="Z19" s="79">
        <f t="shared" si="2"/>
        <v>1249634</v>
      </c>
    </row>
    <row r="20" spans="1:26" ht="12.75">
      <c r="A20" s="58" t="s">
        <v>46</v>
      </c>
      <c r="B20" s="19">
        <v>0</v>
      </c>
      <c r="C20" s="19">
        <v>0</v>
      </c>
      <c r="D20" s="59">
        <v>38814000</v>
      </c>
      <c r="E20" s="60">
        <v>38814000</v>
      </c>
      <c r="F20" s="60">
        <v>0</v>
      </c>
      <c r="G20" s="60">
        <v>0</v>
      </c>
      <c r="H20" s="60">
        <v>2000000</v>
      </c>
      <c r="I20" s="60">
        <v>2000000</v>
      </c>
      <c r="J20" s="60">
        <v>8918000</v>
      </c>
      <c r="K20" s="60">
        <v>1000000</v>
      </c>
      <c r="L20" s="60">
        <v>12538000</v>
      </c>
      <c r="M20" s="60">
        <v>22456000</v>
      </c>
      <c r="N20" s="60">
        <v>0</v>
      </c>
      <c r="O20" s="60">
        <v>0</v>
      </c>
      <c r="P20" s="60">
        <v>14358000</v>
      </c>
      <c r="Q20" s="60">
        <v>14358000</v>
      </c>
      <c r="R20" s="60">
        <v>0</v>
      </c>
      <c r="S20" s="60">
        <v>0</v>
      </c>
      <c r="T20" s="60">
        <v>0</v>
      </c>
      <c r="U20" s="60">
        <v>0</v>
      </c>
      <c r="V20" s="60">
        <v>38814000</v>
      </c>
      <c r="W20" s="60">
        <v>38814000</v>
      </c>
      <c r="X20" s="60">
        <v>0</v>
      </c>
      <c r="Y20" s="61">
        <v>0</v>
      </c>
      <c r="Z20" s="62">
        <v>38814000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-83529262</v>
      </c>
      <c r="C22" s="86">
        <f>SUM(C19:C21)</f>
        <v>0</v>
      </c>
      <c r="D22" s="87">
        <f aca="true" t="shared" si="3" ref="D22:Z22">SUM(D19:D21)</f>
        <v>40064175</v>
      </c>
      <c r="E22" s="88">
        <f t="shared" si="3"/>
        <v>40063634</v>
      </c>
      <c r="F22" s="88">
        <f t="shared" si="3"/>
        <v>8616503</v>
      </c>
      <c r="G22" s="88">
        <f t="shared" si="3"/>
        <v>14579576</v>
      </c>
      <c r="H22" s="88">
        <f t="shared" si="3"/>
        <v>-9695954</v>
      </c>
      <c r="I22" s="88">
        <f t="shared" si="3"/>
        <v>13500125</v>
      </c>
      <c r="J22" s="88">
        <f t="shared" si="3"/>
        <v>-2536169</v>
      </c>
      <c r="K22" s="88">
        <f t="shared" si="3"/>
        <v>-5973233</v>
      </c>
      <c r="L22" s="88">
        <f t="shared" si="3"/>
        <v>10553146</v>
      </c>
      <c r="M22" s="88">
        <f t="shared" si="3"/>
        <v>2043744</v>
      </c>
      <c r="N22" s="88">
        <f t="shared" si="3"/>
        <v>-8863825</v>
      </c>
      <c r="O22" s="88">
        <f t="shared" si="3"/>
        <v>-16196620</v>
      </c>
      <c r="P22" s="88">
        <f t="shared" si="3"/>
        <v>-1275742</v>
      </c>
      <c r="Q22" s="88">
        <f t="shared" si="3"/>
        <v>-26336187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-10792318</v>
      </c>
      <c r="W22" s="88">
        <f t="shared" si="3"/>
        <v>60245978</v>
      </c>
      <c r="X22" s="88">
        <f t="shared" si="3"/>
        <v>-71038296</v>
      </c>
      <c r="Y22" s="89">
        <f>+IF(W22&lt;&gt;0,(X22/W22)*100,0)</f>
        <v>-117.91375683203285</v>
      </c>
      <c r="Z22" s="90">
        <f t="shared" si="3"/>
        <v>40063634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-83529262</v>
      </c>
      <c r="C24" s="75">
        <f>SUM(C22:C23)</f>
        <v>0</v>
      </c>
      <c r="D24" s="76">
        <f aca="true" t="shared" si="4" ref="D24:Z24">SUM(D22:D23)</f>
        <v>40064175</v>
      </c>
      <c r="E24" s="77">
        <f t="shared" si="4"/>
        <v>40063634</v>
      </c>
      <c r="F24" s="77">
        <f t="shared" si="4"/>
        <v>8616503</v>
      </c>
      <c r="G24" s="77">
        <f t="shared" si="4"/>
        <v>14579576</v>
      </c>
      <c r="H24" s="77">
        <f t="shared" si="4"/>
        <v>-9695954</v>
      </c>
      <c r="I24" s="77">
        <f t="shared" si="4"/>
        <v>13500125</v>
      </c>
      <c r="J24" s="77">
        <f t="shared" si="4"/>
        <v>-2536169</v>
      </c>
      <c r="K24" s="77">
        <f t="shared" si="4"/>
        <v>-5973233</v>
      </c>
      <c r="L24" s="77">
        <f t="shared" si="4"/>
        <v>10553146</v>
      </c>
      <c r="M24" s="77">
        <f t="shared" si="4"/>
        <v>2043744</v>
      </c>
      <c r="N24" s="77">
        <f t="shared" si="4"/>
        <v>-8863825</v>
      </c>
      <c r="O24" s="77">
        <f t="shared" si="4"/>
        <v>-16196620</v>
      </c>
      <c r="P24" s="77">
        <f t="shared" si="4"/>
        <v>-1275742</v>
      </c>
      <c r="Q24" s="77">
        <f t="shared" si="4"/>
        <v>-26336187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-10792318</v>
      </c>
      <c r="W24" s="77">
        <f t="shared" si="4"/>
        <v>60245978</v>
      </c>
      <c r="X24" s="77">
        <f t="shared" si="4"/>
        <v>-71038296</v>
      </c>
      <c r="Y24" s="78">
        <f>+IF(W24&lt;&gt;0,(X24/W24)*100,0)</f>
        <v>-117.91375683203285</v>
      </c>
      <c r="Z24" s="79">
        <f t="shared" si="4"/>
        <v>40063634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29450000</v>
      </c>
      <c r="C27" s="22">
        <v>0</v>
      </c>
      <c r="D27" s="99">
        <v>40064000</v>
      </c>
      <c r="E27" s="100">
        <v>40064000</v>
      </c>
      <c r="F27" s="100">
        <v>60699</v>
      </c>
      <c r="G27" s="100">
        <v>385250</v>
      </c>
      <c r="H27" s="100">
        <v>1007759</v>
      </c>
      <c r="I27" s="100">
        <v>1453708</v>
      </c>
      <c r="J27" s="100">
        <v>1833995</v>
      </c>
      <c r="K27" s="100">
        <v>911428</v>
      </c>
      <c r="L27" s="100">
        <v>98484</v>
      </c>
      <c r="M27" s="100">
        <v>2843907</v>
      </c>
      <c r="N27" s="100">
        <v>5323407</v>
      </c>
      <c r="O27" s="100">
        <v>812599</v>
      </c>
      <c r="P27" s="100">
        <v>6326138</v>
      </c>
      <c r="Q27" s="100">
        <v>12462144</v>
      </c>
      <c r="R27" s="100">
        <v>0</v>
      </c>
      <c r="S27" s="100">
        <v>0</v>
      </c>
      <c r="T27" s="100">
        <v>0</v>
      </c>
      <c r="U27" s="100">
        <v>0</v>
      </c>
      <c r="V27" s="100">
        <v>16759759</v>
      </c>
      <c r="W27" s="100">
        <v>30048000</v>
      </c>
      <c r="X27" s="100">
        <v>-13288241</v>
      </c>
      <c r="Y27" s="101">
        <v>-44.22</v>
      </c>
      <c r="Z27" s="102">
        <v>40064000</v>
      </c>
    </row>
    <row r="28" spans="1:26" ht="12.75">
      <c r="A28" s="103" t="s">
        <v>46</v>
      </c>
      <c r="B28" s="19">
        <v>18943000</v>
      </c>
      <c r="C28" s="19">
        <v>0</v>
      </c>
      <c r="D28" s="59">
        <v>38814000</v>
      </c>
      <c r="E28" s="60">
        <v>38814000</v>
      </c>
      <c r="F28" s="60">
        <v>60699</v>
      </c>
      <c r="G28" s="60">
        <v>385250</v>
      </c>
      <c r="H28" s="60">
        <v>1007759</v>
      </c>
      <c r="I28" s="60">
        <v>1453708</v>
      </c>
      <c r="J28" s="60">
        <v>1833995</v>
      </c>
      <c r="K28" s="60">
        <v>911428</v>
      </c>
      <c r="L28" s="60">
        <v>98484</v>
      </c>
      <c r="M28" s="60">
        <v>2843907</v>
      </c>
      <c r="N28" s="60">
        <v>5323407</v>
      </c>
      <c r="O28" s="60">
        <v>812598</v>
      </c>
      <c r="P28" s="60">
        <v>6326138</v>
      </c>
      <c r="Q28" s="60">
        <v>12462143</v>
      </c>
      <c r="R28" s="60">
        <v>0</v>
      </c>
      <c r="S28" s="60">
        <v>0</v>
      </c>
      <c r="T28" s="60">
        <v>0</v>
      </c>
      <c r="U28" s="60">
        <v>0</v>
      </c>
      <c r="V28" s="60">
        <v>16759758</v>
      </c>
      <c r="W28" s="60">
        <v>29110500</v>
      </c>
      <c r="X28" s="60">
        <v>-12350742</v>
      </c>
      <c r="Y28" s="61">
        <v>-42.43</v>
      </c>
      <c r="Z28" s="62">
        <v>38814000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10507000</v>
      </c>
      <c r="C31" s="19">
        <v>0</v>
      </c>
      <c r="D31" s="59">
        <v>1250000</v>
      </c>
      <c r="E31" s="60">
        <v>1250000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937500</v>
      </c>
      <c r="X31" s="60">
        <v>-937500</v>
      </c>
      <c r="Y31" s="61">
        <v>-100</v>
      </c>
      <c r="Z31" s="62">
        <v>1250000</v>
      </c>
    </row>
    <row r="32" spans="1:26" ht="12.75">
      <c r="A32" s="70" t="s">
        <v>54</v>
      </c>
      <c r="B32" s="22">
        <f>SUM(B28:B31)</f>
        <v>29450000</v>
      </c>
      <c r="C32" s="22">
        <f>SUM(C28:C31)</f>
        <v>0</v>
      </c>
      <c r="D32" s="99">
        <f aca="true" t="shared" si="5" ref="D32:Z32">SUM(D28:D31)</f>
        <v>40064000</v>
      </c>
      <c r="E32" s="100">
        <f t="shared" si="5"/>
        <v>40064000</v>
      </c>
      <c r="F32" s="100">
        <f t="shared" si="5"/>
        <v>60699</v>
      </c>
      <c r="G32" s="100">
        <f t="shared" si="5"/>
        <v>385250</v>
      </c>
      <c r="H32" s="100">
        <f t="shared" si="5"/>
        <v>1007759</v>
      </c>
      <c r="I32" s="100">
        <f t="shared" si="5"/>
        <v>1453708</v>
      </c>
      <c r="J32" s="100">
        <f t="shared" si="5"/>
        <v>1833995</v>
      </c>
      <c r="K32" s="100">
        <f t="shared" si="5"/>
        <v>911428</v>
      </c>
      <c r="L32" s="100">
        <f t="shared" si="5"/>
        <v>98484</v>
      </c>
      <c r="M32" s="100">
        <f t="shared" si="5"/>
        <v>2843907</v>
      </c>
      <c r="N32" s="100">
        <f t="shared" si="5"/>
        <v>5323407</v>
      </c>
      <c r="O32" s="100">
        <f t="shared" si="5"/>
        <v>812598</v>
      </c>
      <c r="P32" s="100">
        <f t="shared" si="5"/>
        <v>6326138</v>
      </c>
      <c r="Q32" s="100">
        <f t="shared" si="5"/>
        <v>12462143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16759758</v>
      </c>
      <c r="W32" s="100">
        <f t="shared" si="5"/>
        <v>30048000</v>
      </c>
      <c r="X32" s="100">
        <f t="shared" si="5"/>
        <v>-13288242</v>
      </c>
      <c r="Y32" s="101">
        <f>+IF(W32&lt;&gt;0,(X32/W32)*100,0)</f>
        <v>-44.22338258785942</v>
      </c>
      <c r="Z32" s="102">
        <f t="shared" si="5"/>
        <v>40064000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209547922</v>
      </c>
      <c r="C35" s="19">
        <v>0</v>
      </c>
      <c r="D35" s="59">
        <v>122527963</v>
      </c>
      <c r="E35" s="60">
        <v>122528</v>
      </c>
      <c r="F35" s="60">
        <v>191115324</v>
      </c>
      <c r="G35" s="60">
        <v>191115324</v>
      </c>
      <c r="H35" s="60">
        <v>191115324</v>
      </c>
      <c r="I35" s="60">
        <v>191115324</v>
      </c>
      <c r="J35" s="60">
        <v>220025318</v>
      </c>
      <c r="K35" s="60">
        <v>231026585</v>
      </c>
      <c r="L35" s="60">
        <v>231026585</v>
      </c>
      <c r="M35" s="60">
        <v>231026585</v>
      </c>
      <c r="N35" s="60">
        <v>231026585</v>
      </c>
      <c r="O35" s="60">
        <v>242577915</v>
      </c>
      <c r="P35" s="60">
        <v>242577915</v>
      </c>
      <c r="Q35" s="60">
        <v>242577915</v>
      </c>
      <c r="R35" s="60">
        <v>0</v>
      </c>
      <c r="S35" s="60">
        <v>0</v>
      </c>
      <c r="T35" s="60">
        <v>0</v>
      </c>
      <c r="U35" s="60">
        <v>0</v>
      </c>
      <c r="V35" s="60">
        <v>242577915</v>
      </c>
      <c r="W35" s="60">
        <v>91896</v>
      </c>
      <c r="X35" s="60">
        <v>242486019</v>
      </c>
      <c r="Y35" s="61">
        <v>263870.05</v>
      </c>
      <c r="Z35" s="62">
        <v>122528</v>
      </c>
    </row>
    <row r="36" spans="1:26" ht="12.75">
      <c r="A36" s="58" t="s">
        <v>57</v>
      </c>
      <c r="B36" s="19">
        <v>436944845</v>
      </c>
      <c r="C36" s="19">
        <v>0</v>
      </c>
      <c r="D36" s="59">
        <v>510470000</v>
      </c>
      <c r="E36" s="60">
        <v>515551</v>
      </c>
      <c r="F36" s="60">
        <v>491894198</v>
      </c>
      <c r="G36" s="60">
        <v>491894198</v>
      </c>
      <c r="H36" s="60">
        <v>491894198</v>
      </c>
      <c r="I36" s="60">
        <v>491894198</v>
      </c>
      <c r="J36" s="60">
        <v>458792086</v>
      </c>
      <c r="K36" s="60">
        <v>481731691</v>
      </c>
      <c r="L36" s="60">
        <v>481731691</v>
      </c>
      <c r="M36" s="60">
        <v>481731691</v>
      </c>
      <c r="N36" s="60">
        <v>481731691</v>
      </c>
      <c r="O36" s="60">
        <v>505818275</v>
      </c>
      <c r="P36" s="60">
        <v>505818275</v>
      </c>
      <c r="Q36" s="60">
        <v>505818275</v>
      </c>
      <c r="R36" s="60">
        <v>0</v>
      </c>
      <c r="S36" s="60">
        <v>0</v>
      </c>
      <c r="T36" s="60">
        <v>0</v>
      </c>
      <c r="U36" s="60">
        <v>0</v>
      </c>
      <c r="V36" s="60">
        <v>505818275</v>
      </c>
      <c r="W36" s="60">
        <v>386663</v>
      </c>
      <c r="X36" s="60">
        <v>505431612</v>
      </c>
      <c r="Y36" s="61">
        <v>130716.31</v>
      </c>
      <c r="Z36" s="62">
        <v>515551</v>
      </c>
    </row>
    <row r="37" spans="1:26" ht="12.75">
      <c r="A37" s="58" t="s">
        <v>58</v>
      </c>
      <c r="B37" s="19">
        <v>340441318</v>
      </c>
      <c r="C37" s="19">
        <v>0</v>
      </c>
      <c r="D37" s="59">
        <v>107864000</v>
      </c>
      <c r="E37" s="60">
        <v>112945</v>
      </c>
      <c r="F37" s="60">
        <v>233650511</v>
      </c>
      <c r="G37" s="60">
        <v>233650511</v>
      </c>
      <c r="H37" s="60">
        <v>233650511</v>
      </c>
      <c r="I37" s="60">
        <v>233650511</v>
      </c>
      <c r="J37" s="60">
        <v>357463383</v>
      </c>
      <c r="K37" s="60">
        <v>375336553</v>
      </c>
      <c r="L37" s="60">
        <v>375336553</v>
      </c>
      <c r="M37" s="60">
        <v>375336553</v>
      </c>
      <c r="N37" s="60">
        <v>375336553</v>
      </c>
      <c r="O37" s="60">
        <v>394103382</v>
      </c>
      <c r="P37" s="60">
        <v>394103382</v>
      </c>
      <c r="Q37" s="60">
        <v>394103382</v>
      </c>
      <c r="R37" s="60">
        <v>0</v>
      </c>
      <c r="S37" s="60">
        <v>0</v>
      </c>
      <c r="T37" s="60">
        <v>0</v>
      </c>
      <c r="U37" s="60">
        <v>0</v>
      </c>
      <c r="V37" s="60">
        <v>394103382</v>
      </c>
      <c r="W37" s="60">
        <v>84709</v>
      </c>
      <c r="X37" s="60">
        <v>394018673</v>
      </c>
      <c r="Y37" s="61">
        <v>465143.81</v>
      </c>
      <c r="Z37" s="62">
        <v>112945</v>
      </c>
    </row>
    <row r="38" spans="1:26" ht="12.75">
      <c r="A38" s="58" t="s">
        <v>59</v>
      </c>
      <c r="B38" s="19">
        <v>41466425</v>
      </c>
      <c r="C38" s="19">
        <v>0</v>
      </c>
      <c r="D38" s="59">
        <v>28717000</v>
      </c>
      <c r="E38" s="60">
        <v>28717</v>
      </c>
      <c r="F38" s="60">
        <v>41400045</v>
      </c>
      <c r="G38" s="60">
        <v>41400045</v>
      </c>
      <c r="H38" s="60">
        <v>41400045</v>
      </c>
      <c r="I38" s="60">
        <v>41400045</v>
      </c>
      <c r="J38" s="60">
        <v>43539746</v>
      </c>
      <c r="K38" s="60">
        <v>45716734</v>
      </c>
      <c r="L38" s="60">
        <v>45716734</v>
      </c>
      <c r="M38" s="60">
        <v>45716734</v>
      </c>
      <c r="N38" s="60">
        <v>45716734</v>
      </c>
      <c r="O38" s="60">
        <v>48002570</v>
      </c>
      <c r="P38" s="60">
        <v>48002570</v>
      </c>
      <c r="Q38" s="60">
        <v>48002570</v>
      </c>
      <c r="R38" s="60">
        <v>0</v>
      </c>
      <c r="S38" s="60">
        <v>0</v>
      </c>
      <c r="T38" s="60">
        <v>0</v>
      </c>
      <c r="U38" s="60">
        <v>0</v>
      </c>
      <c r="V38" s="60">
        <v>48002570</v>
      </c>
      <c r="W38" s="60">
        <v>21538</v>
      </c>
      <c r="X38" s="60">
        <v>47981032</v>
      </c>
      <c r="Y38" s="61">
        <v>222773.85</v>
      </c>
      <c r="Z38" s="62">
        <v>28717</v>
      </c>
    </row>
    <row r="39" spans="1:26" ht="12.75">
      <c r="A39" s="58" t="s">
        <v>60</v>
      </c>
      <c r="B39" s="19">
        <v>264585024</v>
      </c>
      <c r="C39" s="19">
        <v>0</v>
      </c>
      <c r="D39" s="59">
        <v>496416963</v>
      </c>
      <c r="E39" s="60">
        <v>496417</v>
      </c>
      <c r="F39" s="60">
        <v>407958966</v>
      </c>
      <c r="G39" s="60">
        <v>407958966</v>
      </c>
      <c r="H39" s="60">
        <v>407958966</v>
      </c>
      <c r="I39" s="60">
        <v>407958966</v>
      </c>
      <c r="J39" s="60">
        <v>277814275</v>
      </c>
      <c r="K39" s="60">
        <v>291704989</v>
      </c>
      <c r="L39" s="60">
        <v>291704989</v>
      </c>
      <c r="M39" s="60">
        <v>291704989</v>
      </c>
      <c r="N39" s="60">
        <v>291704989</v>
      </c>
      <c r="O39" s="60">
        <v>306290238</v>
      </c>
      <c r="P39" s="60">
        <v>306290238</v>
      </c>
      <c r="Q39" s="60">
        <v>306290238</v>
      </c>
      <c r="R39" s="60">
        <v>0</v>
      </c>
      <c r="S39" s="60">
        <v>0</v>
      </c>
      <c r="T39" s="60">
        <v>0</v>
      </c>
      <c r="U39" s="60">
        <v>0</v>
      </c>
      <c r="V39" s="60">
        <v>306290238</v>
      </c>
      <c r="W39" s="60">
        <v>372313</v>
      </c>
      <c r="X39" s="60">
        <v>305917925</v>
      </c>
      <c r="Y39" s="61">
        <v>82166.87</v>
      </c>
      <c r="Z39" s="62">
        <v>496417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29876196</v>
      </c>
      <c r="C42" s="19">
        <v>0</v>
      </c>
      <c r="D42" s="59">
        <v>43664167</v>
      </c>
      <c r="E42" s="60">
        <v>16094000</v>
      </c>
      <c r="F42" s="60">
        <v>463912</v>
      </c>
      <c r="G42" s="60">
        <v>21607129</v>
      </c>
      <c r="H42" s="60">
        <v>-21619522</v>
      </c>
      <c r="I42" s="60">
        <v>451519</v>
      </c>
      <c r="J42" s="60">
        <v>4070869</v>
      </c>
      <c r="K42" s="60">
        <v>1928754</v>
      </c>
      <c r="L42" s="60">
        <v>-1511880</v>
      </c>
      <c r="M42" s="60">
        <v>4487743</v>
      </c>
      <c r="N42" s="60">
        <v>6718257</v>
      </c>
      <c r="O42" s="60">
        <v>-1198427</v>
      </c>
      <c r="P42" s="60">
        <v>7221659</v>
      </c>
      <c r="Q42" s="60">
        <v>12741489</v>
      </c>
      <c r="R42" s="60">
        <v>0</v>
      </c>
      <c r="S42" s="60">
        <v>0</v>
      </c>
      <c r="T42" s="60">
        <v>0</v>
      </c>
      <c r="U42" s="60">
        <v>0</v>
      </c>
      <c r="V42" s="60">
        <v>17680751</v>
      </c>
      <c r="W42" s="60">
        <v>4165000</v>
      </c>
      <c r="X42" s="60">
        <v>13515751</v>
      </c>
      <c r="Y42" s="61">
        <v>324.51</v>
      </c>
      <c r="Z42" s="62">
        <v>16094000</v>
      </c>
    </row>
    <row r="43" spans="1:26" ht="12.75">
      <c r="A43" s="58" t="s">
        <v>63</v>
      </c>
      <c r="B43" s="19">
        <v>-23976692</v>
      </c>
      <c r="C43" s="19">
        <v>0</v>
      </c>
      <c r="D43" s="59">
        <v>-38814000</v>
      </c>
      <c r="E43" s="60">
        <v>-5813000</v>
      </c>
      <c r="F43" s="60">
        <v>671301</v>
      </c>
      <c r="G43" s="60">
        <v>35250</v>
      </c>
      <c r="H43" s="60">
        <v>-861259</v>
      </c>
      <c r="I43" s="60">
        <v>-154708</v>
      </c>
      <c r="J43" s="60">
        <v>-1395970</v>
      </c>
      <c r="K43" s="60">
        <v>-816427</v>
      </c>
      <c r="L43" s="60">
        <v>676616</v>
      </c>
      <c r="M43" s="60">
        <v>-1535781</v>
      </c>
      <c r="N43" s="60">
        <v>-5133408</v>
      </c>
      <c r="O43" s="60">
        <v>812191</v>
      </c>
      <c r="P43" s="60">
        <v>-6299822</v>
      </c>
      <c r="Q43" s="60">
        <v>-10621039</v>
      </c>
      <c r="R43" s="60">
        <v>0</v>
      </c>
      <c r="S43" s="60">
        <v>0</v>
      </c>
      <c r="T43" s="60">
        <v>0</v>
      </c>
      <c r="U43" s="60">
        <v>0</v>
      </c>
      <c r="V43" s="60">
        <v>-12311528</v>
      </c>
      <c r="W43" s="60">
        <v>10896000</v>
      </c>
      <c r="X43" s="60">
        <v>-23207528</v>
      </c>
      <c r="Y43" s="61">
        <v>-212.99</v>
      </c>
      <c r="Z43" s="62">
        <v>-5813000</v>
      </c>
    </row>
    <row r="44" spans="1:26" ht="12.75">
      <c r="A44" s="58" t="s">
        <v>64</v>
      </c>
      <c r="B44" s="19">
        <v>-6638318</v>
      </c>
      <c r="C44" s="19">
        <v>0</v>
      </c>
      <c r="D44" s="59">
        <v>-8200000</v>
      </c>
      <c r="E44" s="60">
        <v>-8200000</v>
      </c>
      <c r="F44" s="60">
        <v>0</v>
      </c>
      <c r="G44" s="60">
        <v>0</v>
      </c>
      <c r="H44" s="60">
        <v>0</v>
      </c>
      <c r="I44" s="60">
        <v>0</v>
      </c>
      <c r="J44" s="60">
        <v>-2881000</v>
      </c>
      <c r="K44" s="60">
        <v>0</v>
      </c>
      <c r="L44" s="60">
        <v>0</v>
      </c>
      <c r="M44" s="60">
        <v>-2881000</v>
      </c>
      <c r="N44" s="60">
        <v>0</v>
      </c>
      <c r="O44" s="60">
        <v>0</v>
      </c>
      <c r="P44" s="60">
        <v>-1595367</v>
      </c>
      <c r="Q44" s="60">
        <v>-1595367</v>
      </c>
      <c r="R44" s="60">
        <v>0</v>
      </c>
      <c r="S44" s="60">
        <v>0</v>
      </c>
      <c r="T44" s="60">
        <v>0</v>
      </c>
      <c r="U44" s="60">
        <v>0</v>
      </c>
      <c r="V44" s="60">
        <v>-4476367</v>
      </c>
      <c r="W44" s="60"/>
      <c r="X44" s="60">
        <v>-4476367</v>
      </c>
      <c r="Y44" s="61">
        <v>0</v>
      </c>
      <c r="Z44" s="62">
        <v>-8200000</v>
      </c>
    </row>
    <row r="45" spans="1:26" ht="12.75">
      <c r="A45" s="70" t="s">
        <v>65</v>
      </c>
      <c r="B45" s="22">
        <v>784897</v>
      </c>
      <c r="C45" s="22">
        <v>0</v>
      </c>
      <c r="D45" s="99">
        <v>1039394</v>
      </c>
      <c r="E45" s="100">
        <v>2866000</v>
      </c>
      <c r="F45" s="100">
        <v>1920110</v>
      </c>
      <c r="G45" s="100">
        <v>23562489</v>
      </c>
      <c r="H45" s="100">
        <v>1081708</v>
      </c>
      <c r="I45" s="100">
        <v>1081708</v>
      </c>
      <c r="J45" s="100">
        <v>875607</v>
      </c>
      <c r="K45" s="100">
        <v>1987934</v>
      </c>
      <c r="L45" s="100">
        <v>1152670</v>
      </c>
      <c r="M45" s="100">
        <v>1152670</v>
      </c>
      <c r="N45" s="100">
        <v>2737519</v>
      </c>
      <c r="O45" s="100">
        <v>2351283</v>
      </c>
      <c r="P45" s="100">
        <v>1677753</v>
      </c>
      <c r="Q45" s="100">
        <v>1677753</v>
      </c>
      <c r="R45" s="100">
        <v>0</v>
      </c>
      <c r="S45" s="100">
        <v>0</v>
      </c>
      <c r="T45" s="100">
        <v>0</v>
      </c>
      <c r="U45" s="100">
        <v>0</v>
      </c>
      <c r="V45" s="100">
        <v>1677753</v>
      </c>
      <c r="W45" s="100">
        <v>15846000</v>
      </c>
      <c r="X45" s="100">
        <v>-14168247</v>
      </c>
      <c r="Y45" s="101">
        <v>-89.41</v>
      </c>
      <c r="Z45" s="102">
        <v>2866000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8567211</v>
      </c>
      <c r="C51" s="52">
        <v>0</v>
      </c>
      <c r="D51" s="129">
        <v>1765953</v>
      </c>
      <c r="E51" s="54">
        <v>16303353</v>
      </c>
      <c r="F51" s="54">
        <v>0</v>
      </c>
      <c r="G51" s="54">
        <v>0</v>
      </c>
      <c r="H51" s="54">
        <v>0</v>
      </c>
      <c r="I51" s="54">
        <v>9862073</v>
      </c>
      <c r="J51" s="54">
        <v>0</v>
      </c>
      <c r="K51" s="54">
        <v>0</v>
      </c>
      <c r="L51" s="54">
        <v>0</v>
      </c>
      <c r="M51" s="54">
        <v>130463826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166962416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84.16354064366558</v>
      </c>
      <c r="F58" s="7">
        <f t="shared" si="6"/>
        <v>114.49626532558594</v>
      </c>
      <c r="G58" s="7">
        <f t="shared" si="6"/>
        <v>139.25713134611766</v>
      </c>
      <c r="H58" s="7">
        <f t="shared" si="6"/>
        <v>150.43004869269902</v>
      </c>
      <c r="I58" s="7">
        <f t="shared" si="6"/>
        <v>132.02528408159705</v>
      </c>
      <c r="J58" s="7">
        <f t="shared" si="6"/>
        <v>134.001477166635</v>
      </c>
      <c r="K58" s="7">
        <f t="shared" si="6"/>
        <v>173.87542525103714</v>
      </c>
      <c r="L58" s="7">
        <f t="shared" si="6"/>
        <v>120.71355746045084</v>
      </c>
      <c r="M58" s="7">
        <f t="shared" si="6"/>
        <v>142.14796821939072</v>
      </c>
      <c r="N58" s="7">
        <f t="shared" si="6"/>
        <v>133.4931875049602</v>
      </c>
      <c r="O58" s="7">
        <f t="shared" si="6"/>
        <v>81.16549789248577</v>
      </c>
      <c r="P58" s="7">
        <f t="shared" si="6"/>
        <v>189.40509906942552</v>
      </c>
      <c r="Q58" s="7">
        <f t="shared" si="6"/>
        <v>129.96961373781824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134.44158030882943</v>
      </c>
      <c r="W58" s="7">
        <f t="shared" si="6"/>
        <v>88.59222757307649</v>
      </c>
      <c r="X58" s="7">
        <f t="shared" si="6"/>
        <v>0</v>
      </c>
      <c r="Y58" s="7">
        <f t="shared" si="6"/>
        <v>0</v>
      </c>
      <c r="Z58" s="8">
        <f t="shared" si="6"/>
        <v>84.16354064366558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84.00255754475702</v>
      </c>
      <c r="F59" s="10">
        <f t="shared" si="7"/>
        <v>60.24242986873908</v>
      </c>
      <c r="G59" s="10">
        <f t="shared" si="7"/>
        <v>89.06958310862983</v>
      </c>
      <c r="H59" s="10">
        <f t="shared" si="7"/>
        <v>78.29443840638862</v>
      </c>
      <c r="I59" s="10">
        <f t="shared" si="7"/>
        <v>68.14113544271437</v>
      </c>
      <c r="J59" s="10">
        <f t="shared" si="7"/>
        <v>65.82581385381047</v>
      </c>
      <c r="K59" s="10">
        <f t="shared" si="7"/>
        <v>89.47140279652962</v>
      </c>
      <c r="L59" s="10">
        <f t="shared" si="7"/>
        <v>51.93638516416913</v>
      </c>
      <c r="M59" s="10">
        <f t="shared" si="7"/>
        <v>69.07491990421941</v>
      </c>
      <c r="N59" s="10">
        <f t="shared" si="7"/>
        <v>67.79237809196228</v>
      </c>
      <c r="O59" s="10">
        <f t="shared" si="7"/>
        <v>73.50341329261269</v>
      </c>
      <c r="P59" s="10">
        <f t="shared" si="7"/>
        <v>88.17862305144585</v>
      </c>
      <c r="Q59" s="10">
        <f t="shared" si="7"/>
        <v>76.49145746491627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70.46715193421512</v>
      </c>
      <c r="W59" s="10">
        <f t="shared" si="7"/>
        <v>92.79130434782608</v>
      </c>
      <c r="X59" s="10">
        <f t="shared" si="7"/>
        <v>0</v>
      </c>
      <c r="Y59" s="10">
        <f t="shared" si="7"/>
        <v>0</v>
      </c>
      <c r="Z59" s="11">
        <f t="shared" si="7"/>
        <v>84.00255754475702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83.99947533119717</v>
      </c>
      <c r="F60" s="13">
        <f t="shared" si="7"/>
        <v>155.31808407803106</v>
      </c>
      <c r="G60" s="13">
        <f t="shared" si="7"/>
        <v>149.93414574910855</v>
      </c>
      <c r="H60" s="13">
        <f t="shared" si="7"/>
        <v>165.95454588312566</v>
      </c>
      <c r="I60" s="13">
        <f t="shared" si="7"/>
        <v>157.0283486479079</v>
      </c>
      <c r="J60" s="13">
        <f t="shared" si="7"/>
        <v>147.4820957297598</v>
      </c>
      <c r="K60" s="13">
        <f t="shared" si="7"/>
        <v>193.6323680893877</v>
      </c>
      <c r="L60" s="13">
        <f t="shared" si="7"/>
        <v>134.28685720032715</v>
      </c>
      <c r="M60" s="13">
        <f t="shared" si="7"/>
        <v>157.4806230978083</v>
      </c>
      <c r="N60" s="13">
        <f t="shared" si="7"/>
        <v>145.97423156100103</v>
      </c>
      <c r="O60" s="13">
        <f t="shared" si="7"/>
        <v>81.76588610876388</v>
      </c>
      <c r="P60" s="13">
        <f t="shared" si="7"/>
        <v>207.55444750913853</v>
      </c>
      <c r="Q60" s="13">
        <f t="shared" si="7"/>
        <v>139.1019463992258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150.65994129210222</v>
      </c>
      <c r="W60" s="13">
        <f t="shared" si="7"/>
        <v>86.95990657843518</v>
      </c>
      <c r="X60" s="13">
        <f t="shared" si="7"/>
        <v>0</v>
      </c>
      <c r="Y60" s="13">
        <f t="shared" si="7"/>
        <v>0</v>
      </c>
      <c r="Z60" s="14">
        <f t="shared" si="7"/>
        <v>83.99947533119717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83.9999568993384</v>
      </c>
      <c r="F61" s="13">
        <f t="shared" si="7"/>
        <v>230.72680946327839</v>
      </c>
      <c r="G61" s="13">
        <f t="shared" si="7"/>
        <v>167.19475757597775</v>
      </c>
      <c r="H61" s="13">
        <f t="shared" si="7"/>
        <v>188.7782526562384</v>
      </c>
      <c r="I61" s="13">
        <f t="shared" si="7"/>
        <v>192.2703497125542</v>
      </c>
      <c r="J61" s="13">
        <f t="shared" si="7"/>
        <v>167.6976596337823</v>
      </c>
      <c r="K61" s="13">
        <f t="shared" si="7"/>
        <v>225.91372945143792</v>
      </c>
      <c r="L61" s="13">
        <f t="shared" si="7"/>
        <v>153.10718709167745</v>
      </c>
      <c r="M61" s="13">
        <f t="shared" si="7"/>
        <v>180.69101172471397</v>
      </c>
      <c r="N61" s="13">
        <f t="shared" si="7"/>
        <v>167.29228275423355</v>
      </c>
      <c r="O61" s="13">
        <f t="shared" si="7"/>
        <v>96.7394783898188</v>
      </c>
      <c r="P61" s="13">
        <f t="shared" si="7"/>
        <v>232.10609880099767</v>
      </c>
      <c r="Q61" s="13">
        <f t="shared" si="7"/>
        <v>158.1146051375905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175.60565270141925</v>
      </c>
      <c r="W61" s="13">
        <f t="shared" si="7"/>
        <v>87.36920777279522</v>
      </c>
      <c r="X61" s="13">
        <f t="shared" si="7"/>
        <v>0</v>
      </c>
      <c r="Y61" s="13">
        <f t="shared" si="7"/>
        <v>0</v>
      </c>
      <c r="Z61" s="14">
        <f t="shared" si="7"/>
        <v>83.9999568993384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83.99626651349799</v>
      </c>
      <c r="F64" s="13">
        <f t="shared" si="7"/>
        <v>45.726844060763106</v>
      </c>
      <c r="G64" s="13">
        <f t="shared" si="7"/>
        <v>82.39176582891368</v>
      </c>
      <c r="H64" s="13">
        <f t="shared" si="7"/>
        <v>78.69731452292412</v>
      </c>
      <c r="I64" s="13">
        <f t="shared" si="7"/>
        <v>63.170949317300426</v>
      </c>
      <c r="J64" s="13">
        <f t="shared" si="7"/>
        <v>65.92115313560608</v>
      </c>
      <c r="K64" s="13">
        <f t="shared" si="7"/>
        <v>79.5208873597453</v>
      </c>
      <c r="L64" s="13">
        <f t="shared" si="7"/>
        <v>61.197095727581626</v>
      </c>
      <c r="M64" s="13">
        <f t="shared" si="7"/>
        <v>68.87181574921586</v>
      </c>
      <c r="N64" s="13">
        <f t="shared" si="7"/>
        <v>65.27765816389612</v>
      </c>
      <c r="O64" s="13">
        <f t="shared" si="7"/>
        <v>9.642975985283837</v>
      </c>
      <c r="P64" s="13">
        <f t="shared" si="7"/>
        <v>106.08865348529169</v>
      </c>
      <c r="Q64" s="13">
        <f t="shared" si="7"/>
        <v>57.899498484334856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63.22612379822233</v>
      </c>
      <c r="W64" s="13">
        <f t="shared" si="7"/>
        <v>84.26745329400197</v>
      </c>
      <c r="X64" s="13">
        <f t="shared" si="7"/>
        <v>0</v>
      </c>
      <c r="Y64" s="13">
        <f t="shared" si="7"/>
        <v>0</v>
      </c>
      <c r="Z64" s="14">
        <f t="shared" si="7"/>
        <v>83.99626651349799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94.97840172786177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196.25</v>
      </c>
      <c r="X66" s="16">
        <f t="shared" si="7"/>
        <v>0</v>
      </c>
      <c r="Y66" s="16">
        <f t="shared" si="7"/>
        <v>0</v>
      </c>
      <c r="Z66" s="17">
        <f t="shared" si="7"/>
        <v>94.97840172786177</v>
      </c>
    </row>
    <row r="67" spans="1:26" ht="12.75" hidden="1">
      <c r="A67" s="41" t="s">
        <v>286</v>
      </c>
      <c r="B67" s="24">
        <v>116484233</v>
      </c>
      <c r="C67" s="24"/>
      <c r="D67" s="25">
        <v>119512000</v>
      </c>
      <c r="E67" s="26">
        <v>124226000</v>
      </c>
      <c r="F67" s="26">
        <v>10103692</v>
      </c>
      <c r="G67" s="26">
        <v>6954823</v>
      </c>
      <c r="H67" s="26">
        <v>6890150</v>
      </c>
      <c r="I67" s="26">
        <v>23948665</v>
      </c>
      <c r="J67" s="26">
        <v>7127158</v>
      </c>
      <c r="K67" s="26">
        <v>6563770</v>
      </c>
      <c r="L67" s="26">
        <v>7006976</v>
      </c>
      <c r="M67" s="26">
        <v>20697904</v>
      </c>
      <c r="N67" s="26">
        <v>6678170</v>
      </c>
      <c r="O67" s="26">
        <v>9030544</v>
      </c>
      <c r="P67" s="26">
        <v>7019320</v>
      </c>
      <c r="Q67" s="26">
        <v>22728034</v>
      </c>
      <c r="R67" s="26"/>
      <c r="S67" s="26"/>
      <c r="T67" s="26"/>
      <c r="U67" s="26"/>
      <c r="V67" s="26">
        <v>67374603</v>
      </c>
      <c r="W67" s="26">
        <v>89290000</v>
      </c>
      <c r="X67" s="26"/>
      <c r="Y67" s="25"/>
      <c r="Z67" s="27">
        <v>124226000</v>
      </c>
    </row>
    <row r="68" spans="1:26" ht="12.75" hidden="1">
      <c r="A68" s="37" t="s">
        <v>31</v>
      </c>
      <c r="B68" s="19">
        <v>13396397</v>
      </c>
      <c r="C68" s="19"/>
      <c r="D68" s="20">
        <v>15016000</v>
      </c>
      <c r="E68" s="21">
        <v>15640000</v>
      </c>
      <c r="F68" s="21">
        <v>4222582</v>
      </c>
      <c r="G68" s="21">
        <v>1073637</v>
      </c>
      <c r="H68" s="21">
        <v>1071905</v>
      </c>
      <c r="I68" s="21">
        <v>6368124</v>
      </c>
      <c r="J68" s="21">
        <v>1068558</v>
      </c>
      <c r="K68" s="21">
        <v>1065821</v>
      </c>
      <c r="L68" s="21">
        <v>1065852</v>
      </c>
      <c r="M68" s="21">
        <v>3200231</v>
      </c>
      <c r="N68" s="21">
        <v>1066111</v>
      </c>
      <c r="O68" s="21">
        <v>1066126</v>
      </c>
      <c r="P68" s="21">
        <v>1066111</v>
      </c>
      <c r="Q68" s="21">
        <v>3198348</v>
      </c>
      <c r="R68" s="21"/>
      <c r="S68" s="21"/>
      <c r="T68" s="21"/>
      <c r="U68" s="21"/>
      <c r="V68" s="21">
        <v>12766703</v>
      </c>
      <c r="W68" s="21">
        <v>11500000</v>
      </c>
      <c r="X68" s="21"/>
      <c r="Y68" s="20"/>
      <c r="Z68" s="23">
        <v>15640000</v>
      </c>
    </row>
    <row r="69" spans="1:26" ht="12.75" hidden="1">
      <c r="A69" s="38" t="s">
        <v>32</v>
      </c>
      <c r="B69" s="19">
        <v>101234883</v>
      </c>
      <c r="C69" s="19"/>
      <c r="D69" s="20">
        <v>102411000</v>
      </c>
      <c r="E69" s="21">
        <v>106734000</v>
      </c>
      <c r="F69" s="21">
        <v>5682507</v>
      </c>
      <c r="G69" s="21">
        <v>5702745</v>
      </c>
      <c r="H69" s="21">
        <v>5621097</v>
      </c>
      <c r="I69" s="21">
        <v>17006349</v>
      </c>
      <c r="J69" s="21">
        <v>5872761</v>
      </c>
      <c r="K69" s="21">
        <v>5298626</v>
      </c>
      <c r="L69" s="21">
        <v>5727212</v>
      </c>
      <c r="M69" s="21">
        <v>16898599</v>
      </c>
      <c r="N69" s="21">
        <v>5612059</v>
      </c>
      <c r="O69" s="21">
        <v>7778667</v>
      </c>
      <c r="P69" s="21">
        <v>5952017</v>
      </c>
      <c r="Q69" s="21">
        <v>19342743</v>
      </c>
      <c r="R69" s="21"/>
      <c r="S69" s="21"/>
      <c r="T69" s="21"/>
      <c r="U69" s="21"/>
      <c r="V69" s="21">
        <v>53247691</v>
      </c>
      <c r="W69" s="21">
        <v>77070000</v>
      </c>
      <c r="X69" s="21"/>
      <c r="Y69" s="20"/>
      <c r="Z69" s="23">
        <v>106734000</v>
      </c>
    </row>
    <row r="70" spans="1:26" ht="12.75" hidden="1">
      <c r="A70" s="39" t="s">
        <v>103</v>
      </c>
      <c r="B70" s="19">
        <v>88382336</v>
      </c>
      <c r="C70" s="19"/>
      <c r="D70" s="20">
        <v>88865000</v>
      </c>
      <c r="E70" s="21">
        <v>92806000</v>
      </c>
      <c r="F70" s="21">
        <v>3366233</v>
      </c>
      <c r="G70" s="21">
        <v>4542021</v>
      </c>
      <c r="H70" s="21">
        <v>4455643</v>
      </c>
      <c r="I70" s="21">
        <v>12363897</v>
      </c>
      <c r="J70" s="21">
        <v>4706272</v>
      </c>
      <c r="K70" s="21">
        <v>4130216</v>
      </c>
      <c r="L70" s="21">
        <v>4554457</v>
      </c>
      <c r="M70" s="21">
        <v>13390945</v>
      </c>
      <c r="N70" s="21">
        <v>4439304</v>
      </c>
      <c r="O70" s="21">
        <v>6441362</v>
      </c>
      <c r="P70" s="21">
        <v>4792401</v>
      </c>
      <c r="Q70" s="21">
        <v>15673067</v>
      </c>
      <c r="R70" s="21"/>
      <c r="S70" s="21"/>
      <c r="T70" s="21"/>
      <c r="U70" s="21"/>
      <c r="V70" s="21">
        <v>41427909</v>
      </c>
      <c r="W70" s="21">
        <v>66900000</v>
      </c>
      <c r="X70" s="21"/>
      <c r="Y70" s="20"/>
      <c r="Z70" s="23">
        <v>92806000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12852547</v>
      </c>
      <c r="C73" s="19"/>
      <c r="D73" s="20">
        <v>13546000</v>
      </c>
      <c r="E73" s="21">
        <v>13928000</v>
      </c>
      <c r="F73" s="21">
        <v>2316274</v>
      </c>
      <c r="G73" s="21">
        <v>1160724</v>
      </c>
      <c r="H73" s="21">
        <v>1165454</v>
      </c>
      <c r="I73" s="21">
        <v>4642452</v>
      </c>
      <c r="J73" s="21">
        <v>1166489</v>
      </c>
      <c r="K73" s="21">
        <v>1168410</v>
      </c>
      <c r="L73" s="21">
        <v>1172755</v>
      </c>
      <c r="M73" s="21">
        <v>3507654</v>
      </c>
      <c r="N73" s="21">
        <v>1172755</v>
      </c>
      <c r="O73" s="21">
        <v>1337305</v>
      </c>
      <c r="P73" s="21">
        <v>1159616</v>
      </c>
      <c r="Q73" s="21">
        <v>3669676</v>
      </c>
      <c r="R73" s="21"/>
      <c r="S73" s="21"/>
      <c r="T73" s="21"/>
      <c r="U73" s="21"/>
      <c r="V73" s="21">
        <v>11819782</v>
      </c>
      <c r="W73" s="21">
        <v>10170000</v>
      </c>
      <c r="X73" s="21"/>
      <c r="Y73" s="20"/>
      <c r="Z73" s="23">
        <v>13928000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1852953</v>
      </c>
      <c r="C75" s="28"/>
      <c r="D75" s="29">
        <v>2085000</v>
      </c>
      <c r="E75" s="30">
        <v>1852000</v>
      </c>
      <c r="F75" s="30">
        <v>198603</v>
      </c>
      <c r="G75" s="30">
        <v>178441</v>
      </c>
      <c r="H75" s="30">
        <v>197148</v>
      </c>
      <c r="I75" s="30">
        <v>574192</v>
      </c>
      <c r="J75" s="30">
        <v>185839</v>
      </c>
      <c r="K75" s="30">
        <v>199323</v>
      </c>
      <c r="L75" s="30">
        <v>213912</v>
      </c>
      <c r="M75" s="30">
        <v>599074</v>
      </c>
      <c r="N75" s="30"/>
      <c r="O75" s="30">
        <v>185751</v>
      </c>
      <c r="P75" s="30">
        <v>1192</v>
      </c>
      <c r="Q75" s="30">
        <v>186943</v>
      </c>
      <c r="R75" s="30"/>
      <c r="S75" s="30"/>
      <c r="T75" s="30"/>
      <c r="U75" s="30"/>
      <c r="V75" s="30">
        <v>1360209</v>
      </c>
      <c r="W75" s="30">
        <v>720000</v>
      </c>
      <c r="X75" s="30"/>
      <c r="Y75" s="29"/>
      <c r="Z75" s="31">
        <v>1852000</v>
      </c>
    </row>
    <row r="76" spans="1:26" ht="12.75" hidden="1">
      <c r="A76" s="42" t="s">
        <v>287</v>
      </c>
      <c r="B76" s="32">
        <v>116484233</v>
      </c>
      <c r="C76" s="32"/>
      <c r="D76" s="33">
        <v>119512000</v>
      </c>
      <c r="E76" s="34">
        <v>104553000</v>
      </c>
      <c r="F76" s="34">
        <v>11568350</v>
      </c>
      <c r="G76" s="34">
        <v>9685087</v>
      </c>
      <c r="H76" s="34">
        <v>10364856</v>
      </c>
      <c r="I76" s="34">
        <v>31618293</v>
      </c>
      <c r="J76" s="34">
        <v>9550497</v>
      </c>
      <c r="K76" s="34">
        <v>11412783</v>
      </c>
      <c r="L76" s="34">
        <v>8458370</v>
      </c>
      <c r="M76" s="34">
        <v>29421650</v>
      </c>
      <c r="N76" s="34">
        <v>8914902</v>
      </c>
      <c r="O76" s="34">
        <v>7329686</v>
      </c>
      <c r="P76" s="34">
        <v>13294950</v>
      </c>
      <c r="Q76" s="34">
        <v>29539538</v>
      </c>
      <c r="R76" s="34"/>
      <c r="S76" s="34"/>
      <c r="T76" s="34"/>
      <c r="U76" s="34"/>
      <c r="V76" s="34">
        <v>90579481</v>
      </c>
      <c r="W76" s="34">
        <v>79104000</v>
      </c>
      <c r="X76" s="34"/>
      <c r="Y76" s="33"/>
      <c r="Z76" s="35">
        <v>104553000</v>
      </c>
    </row>
    <row r="77" spans="1:26" ht="12.75" hidden="1">
      <c r="A77" s="37" t="s">
        <v>31</v>
      </c>
      <c r="B77" s="19">
        <v>13396397</v>
      </c>
      <c r="C77" s="19"/>
      <c r="D77" s="20">
        <v>15016000</v>
      </c>
      <c r="E77" s="21">
        <v>13138000</v>
      </c>
      <c r="F77" s="21">
        <v>2543786</v>
      </c>
      <c r="G77" s="21">
        <v>956284</v>
      </c>
      <c r="H77" s="21">
        <v>839242</v>
      </c>
      <c r="I77" s="21">
        <v>4339312</v>
      </c>
      <c r="J77" s="21">
        <v>703387</v>
      </c>
      <c r="K77" s="21">
        <v>953605</v>
      </c>
      <c r="L77" s="21">
        <v>553565</v>
      </c>
      <c r="M77" s="21">
        <v>2210557</v>
      </c>
      <c r="N77" s="21">
        <v>722742</v>
      </c>
      <c r="O77" s="21">
        <v>783639</v>
      </c>
      <c r="P77" s="21">
        <v>940082</v>
      </c>
      <c r="Q77" s="21">
        <v>2446463</v>
      </c>
      <c r="R77" s="21"/>
      <c r="S77" s="21"/>
      <c r="T77" s="21"/>
      <c r="U77" s="21"/>
      <c r="V77" s="21">
        <v>8996332</v>
      </c>
      <c r="W77" s="21">
        <v>10671000</v>
      </c>
      <c r="X77" s="21"/>
      <c r="Y77" s="20"/>
      <c r="Z77" s="23">
        <v>13138000</v>
      </c>
    </row>
    <row r="78" spans="1:26" ht="12.75" hidden="1">
      <c r="A78" s="38" t="s">
        <v>32</v>
      </c>
      <c r="B78" s="19">
        <v>101234883</v>
      </c>
      <c r="C78" s="19"/>
      <c r="D78" s="20">
        <v>102411000</v>
      </c>
      <c r="E78" s="21">
        <v>89656000</v>
      </c>
      <c r="F78" s="21">
        <v>8825961</v>
      </c>
      <c r="G78" s="21">
        <v>8550362</v>
      </c>
      <c r="H78" s="21">
        <v>9328466</v>
      </c>
      <c r="I78" s="21">
        <v>26704789</v>
      </c>
      <c r="J78" s="21">
        <v>8661271</v>
      </c>
      <c r="K78" s="21">
        <v>10259855</v>
      </c>
      <c r="L78" s="21">
        <v>7690893</v>
      </c>
      <c r="M78" s="21">
        <v>26612019</v>
      </c>
      <c r="N78" s="21">
        <v>8192160</v>
      </c>
      <c r="O78" s="21">
        <v>6360296</v>
      </c>
      <c r="P78" s="21">
        <v>12353676</v>
      </c>
      <c r="Q78" s="21">
        <v>26906132</v>
      </c>
      <c r="R78" s="21"/>
      <c r="S78" s="21"/>
      <c r="T78" s="21"/>
      <c r="U78" s="21"/>
      <c r="V78" s="21">
        <v>80222940</v>
      </c>
      <c r="W78" s="21">
        <v>67020000</v>
      </c>
      <c r="X78" s="21"/>
      <c r="Y78" s="20"/>
      <c r="Z78" s="23">
        <v>89656000</v>
      </c>
    </row>
    <row r="79" spans="1:26" ht="12.75" hidden="1">
      <c r="A79" s="39" t="s">
        <v>103</v>
      </c>
      <c r="B79" s="19">
        <v>88382336</v>
      </c>
      <c r="C79" s="19"/>
      <c r="D79" s="20">
        <v>88865000</v>
      </c>
      <c r="E79" s="21">
        <v>77957000</v>
      </c>
      <c r="F79" s="21">
        <v>7766802</v>
      </c>
      <c r="G79" s="21">
        <v>7594021</v>
      </c>
      <c r="H79" s="21">
        <v>8411285</v>
      </c>
      <c r="I79" s="21">
        <v>23772108</v>
      </c>
      <c r="J79" s="21">
        <v>7892308</v>
      </c>
      <c r="K79" s="21">
        <v>9330725</v>
      </c>
      <c r="L79" s="21">
        <v>6973201</v>
      </c>
      <c r="M79" s="21">
        <v>24196234</v>
      </c>
      <c r="N79" s="21">
        <v>7426613</v>
      </c>
      <c r="O79" s="21">
        <v>6231340</v>
      </c>
      <c r="P79" s="21">
        <v>11123455</v>
      </c>
      <c r="Q79" s="21">
        <v>24781408</v>
      </c>
      <c r="R79" s="21"/>
      <c r="S79" s="21"/>
      <c r="T79" s="21"/>
      <c r="U79" s="21"/>
      <c r="V79" s="21">
        <v>72749750</v>
      </c>
      <c r="W79" s="21">
        <v>58450000</v>
      </c>
      <c r="X79" s="21"/>
      <c r="Y79" s="20"/>
      <c r="Z79" s="23">
        <v>77957000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12852547</v>
      </c>
      <c r="C82" s="19"/>
      <c r="D82" s="20">
        <v>13546000</v>
      </c>
      <c r="E82" s="21">
        <v>11699000</v>
      </c>
      <c r="F82" s="21">
        <v>1059159</v>
      </c>
      <c r="G82" s="21">
        <v>956341</v>
      </c>
      <c r="H82" s="21">
        <v>917181</v>
      </c>
      <c r="I82" s="21">
        <v>2932681</v>
      </c>
      <c r="J82" s="21">
        <v>768963</v>
      </c>
      <c r="K82" s="21">
        <v>929130</v>
      </c>
      <c r="L82" s="21">
        <v>717692</v>
      </c>
      <c r="M82" s="21">
        <v>2415785</v>
      </c>
      <c r="N82" s="21">
        <v>765547</v>
      </c>
      <c r="O82" s="21">
        <v>128956</v>
      </c>
      <c r="P82" s="21">
        <v>1230221</v>
      </c>
      <c r="Q82" s="21">
        <v>2124724</v>
      </c>
      <c r="R82" s="21"/>
      <c r="S82" s="21"/>
      <c r="T82" s="21"/>
      <c r="U82" s="21"/>
      <c r="V82" s="21">
        <v>7473190</v>
      </c>
      <c r="W82" s="21">
        <v>8570000</v>
      </c>
      <c r="X82" s="21"/>
      <c r="Y82" s="20"/>
      <c r="Z82" s="23">
        <v>11699000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1852953</v>
      </c>
      <c r="C84" s="28"/>
      <c r="D84" s="29">
        <v>2085000</v>
      </c>
      <c r="E84" s="30">
        <v>1759000</v>
      </c>
      <c r="F84" s="30">
        <v>198603</v>
      </c>
      <c r="G84" s="30">
        <v>178441</v>
      </c>
      <c r="H84" s="30">
        <v>197148</v>
      </c>
      <c r="I84" s="30">
        <v>574192</v>
      </c>
      <c r="J84" s="30">
        <v>185839</v>
      </c>
      <c r="K84" s="30">
        <v>199323</v>
      </c>
      <c r="L84" s="30">
        <v>213912</v>
      </c>
      <c r="M84" s="30">
        <v>599074</v>
      </c>
      <c r="N84" s="30"/>
      <c r="O84" s="30">
        <v>185751</v>
      </c>
      <c r="P84" s="30">
        <v>1192</v>
      </c>
      <c r="Q84" s="30">
        <v>186943</v>
      </c>
      <c r="R84" s="30"/>
      <c r="S84" s="30"/>
      <c r="T84" s="30"/>
      <c r="U84" s="30"/>
      <c r="V84" s="30">
        <v>1360209</v>
      </c>
      <c r="W84" s="30">
        <v>1413000</v>
      </c>
      <c r="X84" s="30"/>
      <c r="Y84" s="29"/>
      <c r="Z84" s="31">
        <v>1759000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7505000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7505000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7505000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11355000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11355000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18860000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80223801</v>
      </c>
      <c r="D5" s="153">
        <f>SUM(D6:D8)</f>
        <v>0</v>
      </c>
      <c r="E5" s="154">
        <f t="shared" si="0"/>
        <v>143253000</v>
      </c>
      <c r="F5" s="100">
        <f t="shared" si="0"/>
        <v>148381800</v>
      </c>
      <c r="G5" s="100">
        <f t="shared" si="0"/>
        <v>13769420</v>
      </c>
      <c r="H5" s="100">
        <f t="shared" si="0"/>
        <v>23709102</v>
      </c>
      <c r="I5" s="100">
        <f t="shared" si="0"/>
        <v>3821527</v>
      </c>
      <c r="J5" s="100">
        <f t="shared" si="0"/>
        <v>41300049</v>
      </c>
      <c r="K5" s="100">
        <f t="shared" si="0"/>
        <v>1815811</v>
      </c>
      <c r="L5" s="100">
        <f t="shared" si="0"/>
        <v>4138831</v>
      </c>
      <c r="M5" s="100">
        <f t="shared" si="0"/>
        <v>33579253</v>
      </c>
      <c r="N5" s="100">
        <f t="shared" si="0"/>
        <v>39533895</v>
      </c>
      <c r="O5" s="100">
        <f t="shared" si="0"/>
        <v>1481382</v>
      </c>
      <c r="P5" s="100">
        <f t="shared" si="0"/>
        <v>3125155</v>
      </c>
      <c r="Q5" s="100">
        <f t="shared" si="0"/>
        <v>24363633</v>
      </c>
      <c r="R5" s="100">
        <f t="shared" si="0"/>
        <v>28970170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109804114</v>
      </c>
      <c r="X5" s="100">
        <f t="shared" si="0"/>
        <v>108366834</v>
      </c>
      <c r="Y5" s="100">
        <f t="shared" si="0"/>
        <v>1437280</v>
      </c>
      <c r="Z5" s="137">
        <f>+IF(X5&lt;&gt;0,+(Y5/X5)*100,0)</f>
        <v>1.3263098560210775</v>
      </c>
      <c r="AA5" s="153">
        <f>SUM(AA6:AA8)</f>
        <v>148381800</v>
      </c>
    </row>
    <row r="6" spans="1:27" ht="12.75">
      <c r="A6" s="138" t="s">
        <v>75</v>
      </c>
      <c r="B6" s="136"/>
      <c r="C6" s="155">
        <v>26949607</v>
      </c>
      <c r="D6" s="155"/>
      <c r="E6" s="156">
        <v>47767000</v>
      </c>
      <c r="F6" s="60">
        <v>48391400</v>
      </c>
      <c r="G6" s="60">
        <v>826283</v>
      </c>
      <c r="H6" s="60">
        <v>424834</v>
      </c>
      <c r="I6" s="60">
        <v>246424</v>
      </c>
      <c r="J6" s="60">
        <v>1497541</v>
      </c>
      <c r="K6" s="60">
        <v>464546</v>
      </c>
      <c r="L6" s="60">
        <v>95000</v>
      </c>
      <c r="M6" s="60">
        <v>775100</v>
      </c>
      <c r="N6" s="60">
        <v>1334646</v>
      </c>
      <c r="O6" s="60">
        <v>190000</v>
      </c>
      <c r="P6" s="60">
        <v>1624789</v>
      </c>
      <c r="Q6" s="60">
        <v>21903329</v>
      </c>
      <c r="R6" s="60">
        <v>23718118</v>
      </c>
      <c r="S6" s="60"/>
      <c r="T6" s="60"/>
      <c r="U6" s="60"/>
      <c r="V6" s="60"/>
      <c r="W6" s="60">
        <v>26550305</v>
      </c>
      <c r="X6" s="60">
        <v>35017201</v>
      </c>
      <c r="Y6" s="60">
        <v>-8466896</v>
      </c>
      <c r="Z6" s="140">
        <v>-24.18</v>
      </c>
      <c r="AA6" s="155">
        <v>48391400</v>
      </c>
    </row>
    <row r="7" spans="1:27" ht="12.75">
      <c r="A7" s="138" t="s">
        <v>76</v>
      </c>
      <c r="B7" s="136"/>
      <c r="C7" s="157">
        <v>53274194</v>
      </c>
      <c r="D7" s="157"/>
      <c r="E7" s="158">
        <v>95486000</v>
      </c>
      <c r="F7" s="159">
        <v>99990400</v>
      </c>
      <c r="G7" s="159">
        <v>12933558</v>
      </c>
      <c r="H7" s="159">
        <v>23284268</v>
      </c>
      <c r="I7" s="159">
        <v>3575103</v>
      </c>
      <c r="J7" s="159">
        <v>39792929</v>
      </c>
      <c r="K7" s="159">
        <v>1351265</v>
      </c>
      <c r="L7" s="159">
        <v>4043831</v>
      </c>
      <c r="M7" s="159">
        <v>32804153</v>
      </c>
      <c r="N7" s="159">
        <v>38199249</v>
      </c>
      <c r="O7" s="159">
        <v>1291382</v>
      </c>
      <c r="P7" s="159">
        <v>1500366</v>
      </c>
      <c r="Q7" s="159">
        <v>2460304</v>
      </c>
      <c r="R7" s="159">
        <v>5252052</v>
      </c>
      <c r="S7" s="159"/>
      <c r="T7" s="159"/>
      <c r="U7" s="159"/>
      <c r="V7" s="159"/>
      <c r="W7" s="159">
        <v>83244230</v>
      </c>
      <c r="X7" s="159">
        <v>73349633</v>
      </c>
      <c r="Y7" s="159">
        <v>9894597</v>
      </c>
      <c r="Z7" s="141">
        <v>13.49</v>
      </c>
      <c r="AA7" s="157">
        <v>99990400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9579</v>
      </c>
      <c r="H8" s="60"/>
      <c r="I8" s="60"/>
      <c r="J8" s="60">
        <v>9579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9579</v>
      </c>
      <c r="X8" s="60"/>
      <c r="Y8" s="60">
        <v>9579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929001</v>
      </c>
      <c r="D9" s="153">
        <f>SUM(D10:D14)</f>
        <v>0</v>
      </c>
      <c r="E9" s="154">
        <f t="shared" si="1"/>
        <v>97000</v>
      </c>
      <c r="F9" s="100">
        <f t="shared" si="1"/>
        <v>147900</v>
      </c>
      <c r="G9" s="100">
        <f t="shared" si="1"/>
        <v>76842</v>
      </c>
      <c r="H9" s="100">
        <f t="shared" si="1"/>
        <v>80937</v>
      </c>
      <c r="I9" s="100">
        <f t="shared" si="1"/>
        <v>10487</v>
      </c>
      <c r="J9" s="100">
        <f t="shared" si="1"/>
        <v>168266</v>
      </c>
      <c r="K9" s="100">
        <f t="shared" si="1"/>
        <v>17180</v>
      </c>
      <c r="L9" s="100">
        <f t="shared" si="1"/>
        <v>11634</v>
      </c>
      <c r="M9" s="100">
        <f t="shared" si="1"/>
        <v>11634</v>
      </c>
      <c r="N9" s="100">
        <f t="shared" si="1"/>
        <v>40448</v>
      </c>
      <c r="O9" s="100">
        <f t="shared" si="1"/>
        <v>3747</v>
      </c>
      <c r="P9" s="100">
        <f t="shared" si="1"/>
        <v>30045</v>
      </c>
      <c r="Q9" s="100">
        <f t="shared" si="1"/>
        <v>18152</v>
      </c>
      <c r="R9" s="100">
        <f t="shared" si="1"/>
        <v>51944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260658</v>
      </c>
      <c r="X9" s="100">
        <f t="shared" si="1"/>
        <v>72000</v>
      </c>
      <c r="Y9" s="100">
        <f t="shared" si="1"/>
        <v>188658</v>
      </c>
      <c r="Z9" s="137">
        <f>+IF(X9&lt;&gt;0,+(Y9/X9)*100,0)</f>
        <v>262.025</v>
      </c>
      <c r="AA9" s="153">
        <f>SUM(AA10:AA14)</f>
        <v>147900</v>
      </c>
    </row>
    <row r="10" spans="1:27" ht="12.75">
      <c r="A10" s="138" t="s">
        <v>79</v>
      </c>
      <c r="B10" s="136"/>
      <c r="C10" s="155">
        <v>124870</v>
      </c>
      <c r="D10" s="155"/>
      <c r="E10" s="156">
        <v>97000</v>
      </c>
      <c r="F10" s="60">
        <v>147900</v>
      </c>
      <c r="G10" s="60">
        <v>12179</v>
      </c>
      <c r="H10" s="60">
        <v>17587</v>
      </c>
      <c r="I10" s="60">
        <v>10487</v>
      </c>
      <c r="J10" s="60">
        <v>40253</v>
      </c>
      <c r="K10" s="60">
        <v>17180</v>
      </c>
      <c r="L10" s="60">
        <v>11634</v>
      </c>
      <c r="M10" s="60">
        <v>11634</v>
      </c>
      <c r="N10" s="60">
        <v>40448</v>
      </c>
      <c r="O10" s="60">
        <v>3747</v>
      </c>
      <c r="P10" s="60">
        <v>30045</v>
      </c>
      <c r="Q10" s="60">
        <v>18152</v>
      </c>
      <c r="R10" s="60">
        <v>51944</v>
      </c>
      <c r="S10" s="60"/>
      <c r="T10" s="60"/>
      <c r="U10" s="60"/>
      <c r="V10" s="60"/>
      <c r="W10" s="60">
        <v>132645</v>
      </c>
      <c r="X10" s="60">
        <v>72000</v>
      </c>
      <c r="Y10" s="60">
        <v>60645</v>
      </c>
      <c r="Z10" s="140">
        <v>84.23</v>
      </c>
      <c r="AA10" s="155">
        <v>147900</v>
      </c>
    </row>
    <row r="11" spans="1:27" ht="12.75">
      <c r="A11" s="138" t="s">
        <v>80</v>
      </c>
      <c r="B11" s="136"/>
      <c r="C11" s="155">
        <v>455642</v>
      </c>
      <c r="D11" s="155"/>
      <c r="E11" s="156"/>
      <c r="F11" s="60"/>
      <c r="G11" s="60">
        <v>64663</v>
      </c>
      <c r="H11" s="60">
        <v>63350</v>
      </c>
      <c r="I11" s="60"/>
      <c r="J11" s="60">
        <v>128013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128013</v>
      </c>
      <c r="X11" s="60"/>
      <c r="Y11" s="60">
        <v>128013</v>
      </c>
      <c r="Z11" s="140">
        <v>0</v>
      </c>
      <c r="AA11" s="155"/>
    </row>
    <row r="12" spans="1:27" ht="12.75">
      <c r="A12" s="138" t="s">
        <v>81</v>
      </c>
      <c r="B12" s="136"/>
      <c r="C12" s="155">
        <v>348489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8839833</v>
      </c>
      <c r="D15" s="153">
        <f>SUM(D16:D18)</f>
        <v>0</v>
      </c>
      <c r="E15" s="154">
        <f t="shared" si="2"/>
        <v>45563000</v>
      </c>
      <c r="F15" s="100">
        <f t="shared" si="2"/>
        <v>48254400</v>
      </c>
      <c r="G15" s="100">
        <f t="shared" si="2"/>
        <v>365360</v>
      </c>
      <c r="H15" s="100">
        <f t="shared" si="2"/>
        <v>415732</v>
      </c>
      <c r="I15" s="100">
        <f t="shared" si="2"/>
        <v>2364177</v>
      </c>
      <c r="J15" s="100">
        <f t="shared" si="2"/>
        <v>3145269</v>
      </c>
      <c r="K15" s="100">
        <f t="shared" si="2"/>
        <v>9296297</v>
      </c>
      <c r="L15" s="100">
        <f t="shared" si="2"/>
        <v>2131673</v>
      </c>
      <c r="M15" s="100">
        <f t="shared" si="2"/>
        <v>12833276</v>
      </c>
      <c r="N15" s="100">
        <f t="shared" si="2"/>
        <v>24261246</v>
      </c>
      <c r="O15" s="100">
        <f t="shared" si="2"/>
        <v>104457</v>
      </c>
      <c r="P15" s="100">
        <f t="shared" si="2"/>
        <v>1040879</v>
      </c>
      <c r="Q15" s="100">
        <f t="shared" si="2"/>
        <v>15903266</v>
      </c>
      <c r="R15" s="100">
        <f t="shared" si="2"/>
        <v>17048602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44455117</v>
      </c>
      <c r="X15" s="100">
        <f t="shared" si="2"/>
        <v>5629327</v>
      </c>
      <c r="Y15" s="100">
        <f t="shared" si="2"/>
        <v>38825790</v>
      </c>
      <c r="Z15" s="137">
        <f>+IF(X15&lt;&gt;0,+(Y15/X15)*100,0)</f>
        <v>689.7057143775801</v>
      </c>
      <c r="AA15" s="153">
        <f>SUM(AA16:AA18)</f>
        <v>48254400</v>
      </c>
    </row>
    <row r="16" spans="1:27" ht="12.75">
      <c r="A16" s="138" t="s">
        <v>85</v>
      </c>
      <c r="B16" s="136"/>
      <c r="C16" s="155">
        <v>1112000</v>
      </c>
      <c r="D16" s="155"/>
      <c r="E16" s="156">
        <v>40693000</v>
      </c>
      <c r="F16" s="60">
        <v>42694400</v>
      </c>
      <c r="G16" s="60">
        <v>57519</v>
      </c>
      <c r="H16" s="60">
        <v>60396</v>
      </c>
      <c r="I16" s="60">
        <v>2090893</v>
      </c>
      <c r="J16" s="60">
        <v>2208808</v>
      </c>
      <c r="K16" s="60">
        <v>9008893</v>
      </c>
      <c r="L16" s="60">
        <v>1935893</v>
      </c>
      <c r="M16" s="60">
        <v>12628893</v>
      </c>
      <c r="N16" s="60">
        <v>23573679</v>
      </c>
      <c r="O16" s="60">
        <v>26532</v>
      </c>
      <c r="P16" s="60">
        <v>485934</v>
      </c>
      <c r="Q16" s="60">
        <v>14417196</v>
      </c>
      <c r="R16" s="60">
        <v>14929662</v>
      </c>
      <c r="S16" s="60"/>
      <c r="T16" s="60"/>
      <c r="U16" s="60"/>
      <c r="V16" s="60"/>
      <c r="W16" s="60">
        <v>40712149</v>
      </c>
      <c r="X16" s="60">
        <v>1512327</v>
      </c>
      <c r="Y16" s="60">
        <v>39199822</v>
      </c>
      <c r="Z16" s="140">
        <v>2592.02</v>
      </c>
      <c r="AA16" s="155">
        <v>42694400</v>
      </c>
    </row>
    <row r="17" spans="1:27" ht="12.75">
      <c r="A17" s="138" t="s">
        <v>86</v>
      </c>
      <c r="B17" s="136"/>
      <c r="C17" s="155">
        <v>7727833</v>
      </c>
      <c r="D17" s="155"/>
      <c r="E17" s="156">
        <v>4870000</v>
      </c>
      <c r="F17" s="60">
        <v>5560000</v>
      </c>
      <c r="G17" s="60">
        <v>307841</v>
      </c>
      <c r="H17" s="60">
        <v>355336</v>
      </c>
      <c r="I17" s="60">
        <v>273284</v>
      </c>
      <c r="J17" s="60">
        <v>936461</v>
      </c>
      <c r="K17" s="60">
        <v>287404</v>
      </c>
      <c r="L17" s="60">
        <v>195780</v>
      </c>
      <c r="M17" s="60">
        <v>204383</v>
      </c>
      <c r="N17" s="60">
        <v>687567</v>
      </c>
      <c r="O17" s="60">
        <v>77925</v>
      </c>
      <c r="P17" s="60">
        <v>554945</v>
      </c>
      <c r="Q17" s="60">
        <v>1486070</v>
      </c>
      <c r="R17" s="60">
        <v>2118940</v>
      </c>
      <c r="S17" s="60"/>
      <c r="T17" s="60"/>
      <c r="U17" s="60"/>
      <c r="V17" s="60"/>
      <c r="W17" s="60">
        <v>3742968</v>
      </c>
      <c r="X17" s="60">
        <v>4117000</v>
      </c>
      <c r="Y17" s="60">
        <v>-374032</v>
      </c>
      <c r="Z17" s="140">
        <v>-9.09</v>
      </c>
      <c r="AA17" s="155">
        <v>5560000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101234883</v>
      </c>
      <c r="D19" s="153">
        <f>SUM(D20:D23)</f>
        <v>0</v>
      </c>
      <c r="E19" s="154">
        <f t="shared" si="3"/>
        <v>102411000</v>
      </c>
      <c r="F19" s="100">
        <f t="shared" si="3"/>
        <v>126734000</v>
      </c>
      <c r="G19" s="100">
        <f t="shared" si="3"/>
        <v>5682507</v>
      </c>
      <c r="H19" s="100">
        <f t="shared" si="3"/>
        <v>5702745</v>
      </c>
      <c r="I19" s="100">
        <f t="shared" si="3"/>
        <v>5621097</v>
      </c>
      <c r="J19" s="100">
        <f t="shared" si="3"/>
        <v>17006349</v>
      </c>
      <c r="K19" s="100">
        <f t="shared" si="3"/>
        <v>5872761</v>
      </c>
      <c r="L19" s="100">
        <f t="shared" si="3"/>
        <v>5298626</v>
      </c>
      <c r="M19" s="100">
        <f t="shared" si="3"/>
        <v>5727212</v>
      </c>
      <c r="N19" s="100">
        <f t="shared" si="3"/>
        <v>16898599</v>
      </c>
      <c r="O19" s="100">
        <f t="shared" si="3"/>
        <v>5612059</v>
      </c>
      <c r="P19" s="100">
        <f t="shared" si="3"/>
        <v>7778667</v>
      </c>
      <c r="Q19" s="100">
        <f t="shared" si="3"/>
        <v>5952017</v>
      </c>
      <c r="R19" s="100">
        <f t="shared" si="3"/>
        <v>19342743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53247691</v>
      </c>
      <c r="X19" s="100">
        <f t="shared" si="3"/>
        <v>77972994</v>
      </c>
      <c r="Y19" s="100">
        <f t="shared" si="3"/>
        <v>-24725303</v>
      </c>
      <c r="Z19" s="137">
        <f>+IF(X19&lt;&gt;0,+(Y19/X19)*100,0)</f>
        <v>-31.710085417522894</v>
      </c>
      <c r="AA19" s="153">
        <f>SUM(AA20:AA23)</f>
        <v>126734000</v>
      </c>
    </row>
    <row r="20" spans="1:27" ht="12.75">
      <c r="A20" s="138" t="s">
        <v>89</v>
      </c>
      <c r="B20" s="136"/>
      <c r="C20" s="155">
        <v>88382336</v>
      </c>
      <c r="D20" s="155"/>
      <c r="E20" s="156">
        <v>88865000</v>
      </c>
      <c r="F20" s="60">
        <v>112806000</v>
      </c>
      <c r="G20" s="60">
        <v>3366233</v>
      </c>
      <c r="H20" s="60">
        <v>4542021</v>
      </c>
      <c r="I20" s="60">
        <v>4455643</v>
      </c>
      <c r="J20" s="60">
        <v>12363897</v>
      </c>
      <c r="K20" s="60">
        <v>4706272</v>
      </c>
      <c r="L20" s="60">
        <v>4130216</v>
      </c>
      <c r="M20" s="60">
        <v>4554457</v>
      </c>
      <c r="N20" s="60">
        <v>13390945</v>
      </c>
      <c r="O20" s="60">
        <v>4439304</v>
      </c>
      <c r="P20" s="60">
        <v>6441362</v>
      </c>
      <c r="Q20" s="60">
        <v>4792401</v>
      </c>
      <c r="R20" s="60">
        <v>15673067</v>
      </c>
      <c r="S20" s="60"/>
      <c r="T20" s="60"/>
      <c r="U20" s="60"/>
      <c r="V20" s="60"/>
      <c r="W20" s="60">
        <v>41427909</v>
      </c>
      <c r="X20" s="60">
        <v>66761994</v>
      </c>
      <c r="Y20" s="60">
        <v>-25334085</v>
      </c>
      <c r="Z20" s="140">
        <v>-37.95</v>
      </c>
      <c r="AA20" s="155">
        <v>112806000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12852547</v>
      </c>
      <c r="D23" s="155"/>
      <c r="E23" s="156">
        <v>13546000</v>
      </c>
      <c r="F23" s="60">
        <v>13928000</v>
      </c>
      <c r="G23" s="60">
        <v>2316274</v>
      </c>
      <c r="H23" s="60">
        <v>1160724</v>
      </c>
      <c r="I23" s="60">
        <v>1165454</v>
      </c>
      <c r="J23" s="60">
        <v>4642452</v>
      </c>
      <c r="K23" s="60">
        <v>1166489</v>
      </c>
      <c r="L23" s="60">
        <v>1168410</v>
      </c>
      <c r="M23" s="60">
        <v>1172755</v>
      </c>
      <c r="N23" s="60">
        <v>3507654</v>
      </c>
      <c r="O23" s="60">
        <v>1172755</v>
      </c>
      <c r="P23" s="60">
        <v>1337305</v>
      </c>
      <c r="Q23" s="60">
        <v>1159616</v>
      </c>
      <c r="R23" s="60">
        <v>3669676</v>
      </c>
      <c r="S23" s="60"/>
      <c r="T23" s="60"/>
      <c r="U23" s="60"/>
      <c r="V23" s="60"/>
      <c r="W23" s="60">
        <v>11819782</v>
      </c>
      <c r="X23" s="60">
        <v>11211000</v>
      </c>
      <c r="Y23" s="60">
        <v>608782</v>
      </c>
      <c r="Z23" s="140">
        <v>5.43</v>
      </c>
      <c r="AA23" s="155">
        <v>13928000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191227518</v>
      </c>
      <c r="D25" s="168">
        <f>+D5+D9+D15+D19+D24</f>
        <v>0</v>
      </c>
      <c r="E25" s="169">
        <f t="shared" si="4"/>
        <v>291324000</v>
      </c>
      <c r="F25" s="73">
        <f t="shared" si="4"/>
        <v>323518100</v>
      </c>
      <c r="G25" s="73">
        <f t="shared" si="4"/>
        <v>19894129</v>
      </c>
      <c r="H25" s="73">
        <f t="shared" si="4"/>
        <v>29908516</v>
      </c>
      <c r="I25" s="73">
        <f t="shared" si="4"/>
        <v>11817288</v>
      </c>
      <c r="J25" s="73">
        <f t="shared" si="4"/>
        <v>61619933</v>
      </c>
      <c r="K25" s="73">
        <f t="shared" si="4"/>
        <v>17002049</v>
      </c>
      <c r="L25" s="73">
        <f t="shared" si="4"/>
        <v>11580764</v>
      </c>
      <c r="M25" s="73">
        <f t="shared" si="4"/>
        <v>52151375</v>
      </c>
      <c r="N25" s="73">
        <f t="shared" si="4"/>
        <v>80734188</v>
      </c>
      <c r="O25" s="73">
        <f t="shared" si="4"/>
        <v>7201645</v>
      </c>
      <c r="P25" s="73">
        <f t="shared" si="4"/>
        <v>11974746</v>
      </c>
      <c r="Q25" s="73">
        <f t="shared" si="4"/>
        <v>46237068</v>
      </c>
      <c r="R25" s="73">
        <f t="shared" si="4"/>
        <v>65413459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207767580</v>
      </c>
      <c r="X25" s="73">
        <f t="shared" si="4"/>
        <v>192041155</v>
      </c>
      <c r="Y25" s="73">
        <f t="shared" si="4"/>
        <v>15726425</v>
      </c>
      <c r="Z25" s="170">
        <f>+IF(X25&lt;&gt;0,+(Y25/X25)*100,0)</f>
        <v>8.189091031034469</v>
      </c>
      <c r="AA25" s="168">
        <f>+AA5+AA9+AA15+AA19+AA24</f>
        <v>323518100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122247047</v>
      </c>
      <c r="D28" s="153">
        <f>SUM(D29:D31)</f>
        <v>0</v>
      </c>
      <c r="E28" s="154">
        <f t="shared" si="5"/>
        <v>111448500</v>
      </c>
      <c r="F28" s="100">
        <f t="shared" si="5"/>
        <v>132902588</v>
      </c>
      <c r="G28" s="100">
        <f t="shared" si="5"/>
        <v>5702453</v>
      </c>
      <c r="H28" s="100">
        <f t="shared" si="5"/>
        <v>8314984</v>
      </c>
      <c r="I28" s="100">
        <f t="shared" si="5"/>
        <v>13446164</v>
      </c>
      <c r="J28" s="100">
        <f t="shared" si="5"/>
        <v>27463601</v>
      </c>
      <c r="K28" s="100">
        <f t="shared" si="5"/>
        <v>8351035</v>
      </c>
      <c r="L28" s="100">
        <f t="shared" si="5"/>
        <v>10118961</v>
      </c>
      <c r="M28" s="100">
        <f t="shared" si="5"/>
        <v>12963697</v>
      </c>
      <c r="N28" s="100">
        <f t="shared" si="5"/>
        <v>31433693</v>
      </c>
      <c r="O28" s="100">
        <f t="shared" si="5"/>
        <v>8307267</v>
      </c>
      <c r="P28" s="100">
        <f t="shared" si="5"/>
        <v>10058971</v>
      </c>
      <c r="Q28" s="100">
        <f t="shared" si="5"/>
        <v>21177264</v>
      </c>
      <c r="R28" s="100">
        <f t="shared" si="5"/>
        <v>39543502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98440796</v>
      </c>
      <c r="X28" s="100">
        <f t="shared" si="5"/>
        <v>71178383</v>
      </c>
      <c r="Y28" s="100">
        <f t="shared" si="5"/>
        <v>27262413</v>
      </c>
      <c r="Z28" s="137">
        <f>+IF(X28&lt;&gt;0,+(Y28/X28)*100,0)</f>
        <v>38.30153461058535</v>
      </c>
      <c r="AA28" s="153">
        <f>SUM(AA29:AA31)</f>
        <v>132902588</v>
      </c>
    </row>
    <row r="29" spans="1:27" ht="12.75">
      <c r="A29" s="138" t="s">
        <v>75</v>
      </c>
      <c r="B29" s="136"/>
      <c r="C29" s="155">
        <v>64196421</v>
      </c>
      <c r="D29" s="155"/>
      <c r="E29" s="156">
        <v>46225000</v>
      </c>
      <c r="F29" s="60">
        <v>83050800</v>
      </c>
      <c r="G29" s="60">
        <v>3101489</v>
      </c>
      <c r="H29" s="60">
        <v>3469767</v>
      </c>
      <c r="I29" s="60">
        <v>5004966</v>
      </c>
      <c r="J29" s="60">
        <v>11576222</v>
      </c>
      <c r="K29" s="60">
        <v>3133080</v>
      </c>
      <c r="L29" s="60">
        <v>3534965</v>
      </c>
      <c r="M29" s="60">
        <v>3841326</v>
      </c>
      <c r="N29" s="60">
        <v>10509371</v>
      </c>
      <c r="O29" s="60">
        <v>2988886</v>
      </c>
      <c r="P29" s="60">
        <v>2935074</v>
      </c>
      <c r="Q29" s="60">
        <v>3010450</v>
      </c>
      <c r="R29" s="60">
        <v>8934410</v>
      </c>
      <c r="S29" s="60"/>
      <c r="T29" s="60"/>
      <c r="U29" s="60"/>
      <c r="V29" s="60"/>
      <c r="W29" s="60">
        <v>31020003</v>
      </c>
      <c r="X29" s="60">
        <v>25708001</v>
      </c>
      <c r="Y29" s="60">
        <v>5312002</v>
      </c>
      <c r="Z29" s="140">
        <v>20.66</v>
      </c>
      <c r="AA29" s="155">
        <v>83050800</v>
      </c>
    </row>
    <row r="30" spans="1:27" ht="12.75">
      <c r="A30" s="138" t="s">
        <v>76</v>
      </c>
      <c r="B30" s="136"/>
      <c r="C30" s="157">
        <v>43725717</v>
      </c>
      <c r="D30" s="157"/>
      <c r="E30" s="158">
        <v>48064500</v>
      </c>
      <c r="F30" s="159">
        <v>26699561</v>
      </c>
      <c r="G30" s="159">
        <v>1755760</v>
      </c>
      <c r="H30" s="159">
        <v>3957751</v>
      </c>
      <c r="I30" s="159">
        <v>6652209</v>
      </c>
      <c r="J30" s="159">
        <v>12365720</v>
      </c>
      <c r="K30" s="159">
        <v>4147753</v>
      </c>
      <c r="L30" s="159">
        <v>5397872</v>
      </c>
      <c r="M30" s="159">
        <v>7138649</v>
      </c>
      <c r="N30" s="159">
        <v>16684274</v>
      </c>
      <c r="O30" s="159">
        <v>4430639</v>
      </c>
      <c r="P30" s="159">
        <v>5824462</v>
      </c>
      <c r="Q30" s="159">
        <v>16137555</v>
      </c>
      <c r="R30" s="159">
        <v>26392656</v>
      </c>
      <c r="S30" s="159"/>
      <c r="T30" s="159"/>
      <c r="U30" s="159"/>
      <c r="V30" s="159"/>
      <c r="W30" s="159">
        <v>55442650</v>
      </c>
      <c r="X30" s="159">
        <v>33146000</v>
      </c>
      <c r="Y30" s="159">
        <v>22296650</v>
      </c>
      <c r="Z30" s="141">
        <v>67.27</v>
      </c>
      <c r="AA30" s="157">
        <v>26699561</v>
      </c>
    </row>
    <row r="31" spans="1:27" ht="12.75">
      <c r="A31" s="138" t="s">
        <v>77</v>
      </c>
      <c r="B31" s="136"/>
      <c r="C31" s="155">
        <v>14324909</v>
      </c>
      <c r="D31" s="155"/>
      <c r="E31" s="156">
        <v>17159000</v>
      </c>
      <c r="F31" s="60">
        <v>23152227</v>
      </c>
      <c r="G31" s="60">
        <v>845204</v>
      </c>
      <c r="H31" s="60">
        <v>887466</v>
      </c>
      <c r="I31" s="60">
        <v>1788989</v>
      </c>
      <c r="J31" s="60">
        <v>3521659</v>
      </c>
      <c r="K31" s="60">
        <v>1070202</v>
      </c>
      <c r="L31" s="60">
        <v>1186124</v>
      </c>
      <c r="M31" s="60">
        <v>1983722</v>
      </c>
      <c r="N31" s="60">
        <v>4240048</v>
      </c>
      <c r="O31" s="60">
        <v>887742</v>
      </c>
      <c r="P31" s="60">
        <v>1299435</v>
      </c>
      <c r="Q31" s="60">
        <v>2029259</v>
      </c>
      <c r="R31" s="60">
        <v>4216436</v>
      </c>
      <c r="S31" s="60"/>
      <c r="T31" s="60"/>
      <c r="U31" s="60"/>
      <c r="V31" s="60"/>
      <c r="W31" s="60">
        <v>11978143</v>
      </c>
      <c r="X31" s="60">
        <v>12324382</v>
      </c>
      <c r="Y31" s="60">
        <v>-346239</v>
      </c>
      <c r="Z31" s="140">
        <v>-2.81</v>
      </c>
      <c r="AA31" s="155">
        <v>23152227</v>
      </c>
    </row>
    <row r="32" spans="1:27" ht="12.75">
      <c r="A32" s="135" t="s">
        <v>78</v>
      </c>
      <c r="B32" s="136"/>
      <c r="C32" s="153">
        <f aca="true" t="shared" si="6" ref="C32:Y32">SUM(C33:C37)</f>
        <v>28612382</v>
      </c>
      <c r="D32" s="153">
        <f>SUM(D33:D37)</f>
        <v>0</v>
      </c>
      <c r="E32" s="154">
        <f t="shared" si="6"/>
        <v>47046325</v>
      </c>
      <c r="F32" s="100">
        <f t="shared" si="6"/>
        <v>15577927</v>
      </c>
      <c r="G32" s="100">
        <f t="shared" si="6"/>
        <v>1644547</v>
      </c>
      <c r="H32" s="100">
        <f t="shared" si="6"/>
        <v>1726775</v>
      </c>
      <c r="I32" s="100">
        <f t="shared" si="6"/>
        <v>1691805</v>
      </c>
      <c r="J32" s="100">
        <f t="shared" si="6"/>
        <v>5063127</v>
      </c>
      <c r="K32" s="100">
        <f t="shared" si="6"/>
        <v>1926126</v>
      </c>
      <c r="L32" s="100">
        <f t="shared" si="6"/>
        <v>1821560</v>
      </c>
      <c r="M32" s="100">
        <f t="shared" si="6"/>
        <v>2230496</v>
      </c>
      <c r="N32" s="100">
        <f t="shared" si="6"/>
        <v>5978182</v>
      </c>
      <c r="O32" s="100">
        <f t="shared" si="6"/>
        <v>1830977</v>
      </c>
      <c r="P32" s="100">
        <f t="shared" si="6"/>
        <v>1640520</v>
      </c>
      <c r="Q32" s="100">
        <f t="shared" si="6"/>
        <v>2146430</v>
      </c>
      <c r="R32" s="100">
        <f t="shared" si="6"/>
        <v>5617927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16659236</v>
      </c>
      <c r="X32" s="100">
        <f t="shared" si="6"/>
        <v>33988010</v>
      </c>
      <c r="Y32" s="100">
        <f t="shared" si="6"/>
        <v>-17328774</v>
      </c>
      <c r="Z32" s="137">
        <f>+IF(X32&lt;&gt;0,+(Y32/X32)*100,0)</f>
        <v>-50.98496204985229</v>
      </c>
      <c r="AA32" s="153">
        <f>SUM(AA33:AA37)</f>
        <v>15577927</v>
      </c>
    </row>
    <row r="33" spans="1:27" ht="12.75">
      <c r="A33" s="138" t="s">
        <v>79</v>
      </c>
      <c r="B33" s="136"/>
      <c r="C33" s="155">
        <v>5548948</v>
      </c>
      <c r="D33" s="155"/>
      <c r="E33" s="156">
        <v>36288325</v>
      </c>
      <c r="F33" s="60">
        <v>4121500</v>
      </c>
      <c r="G33" s="60">
        <v>54175</v>
      </c>
      <c r="H33" s="60">
        <v>56884</v>
      </c>
      <c r="I33" s="60">
        <v>68755</v>
      </c>
      <c r="J33" s="60">
        <v>179814</v>
      </c>
      <c r="K33" s="60">
        <v>50609</v>
      </c>
      <c r="L33" s="60">
        <v>127607</v>
      </c>
      <c r="M33" s="60">
        <v>91233</v>
      </c>
      <c r="N33" s="60">
        <v>269449</v>
      </c>
      <c r="O33" s="60">
        <v>75223</v>
      </c>
      <c r="P33" s="60">
        <v>59599</v>
      </c>
      <c r="Q33" s="60">
        <v>40703</v>
      </c>
      <c r="R33" s="60">
        <v>175525</v>
      </c>
      <c r="S33" s="60"/>
      <c r="T33" s="60"/>
      <c r="U33" s="60"/>
      <c r="V33" s="60"/>
      <c r="W33" s="60">
        <v>624788</v>
      </c>
      <c r="X33" s="60">
        <v>24987500</v>
      </c>
      <c r="Y33" s="60">
        <v>-24362712</v>
      </c>
      <c r="Z33" s="140">
        <v>-97.5</v>
      </c>
      <c r="AA33" s="155">
        <v>4121500</v>
      </c>
    </row>
    <row r="34" spans="1:27" ht="12.75">
      <c r="A34" s="138" t="s">
        <v>80</v>
      </c>
      <c r="B34" s="136"/>
      <c r="C34" s="155">
        <v>18462523</v>
      </c>
      <c r="D34" s="155"/>
      <c r="E34" s="156">
        <v>10677000</v>
      </c>
      <c r="F34" s="60">
        <v>10041000</v>
      </c>
      <c r="G34" s="60">
        <v>1521444</v>
      </c>
      <c r="H34" s="60">
        <v>1597516</v>
      </c>
      <c r="I34" s="60">
        <v>1556579</v>
      </c>
      <c r="J34" s="60">
        <v>4675539</v>
      </c>
      <c r="K34" s="60">
        <v>1768767</v>
      </c>
      <c r="L34" s="60">
        <v>1627652</v>
      </c>
      <c r="M34" s="60">
        <v>2060489</v>
      </c>
      <c r="N34" s="60">
        <v>5456908</v>
      </c>
      <c r="O34" s="60">
        <v>1640623</v>
      </c>
      <c r="P34" s="60">
        <v>1482339</v>
      </c>
      <c r="Q34" s="60">
        <v>1983594</v>
      </c>
      <c r="R34" s="60">
        <v>5106556</v>
      </c>
      <c r="S34" s="60"/>
      <c r="T34" s="60"/>
      <c r="U34" s="60"/>
      <c r="V34" s="60"/>
      <c r="W34" s="60">
        <v>15239003</v>
      </c>
      <c r="X34" s="60">
        <v>8946510</v>
      </c>
      <c r="Y34" s="60">
        <v>6292493</v>
      </c>
      <c r="Z34" s="140">
        <v>70.33</v>
      </c>
      <c r="AA34" s="155">
        <v>10041000</v>
      </c>
    </row>
    <row r="35" spans="1:27" ht="12.75">
      <c r="A35" s="138" t="s">
        <v>81</v>
      </c>
      <c r="B35" s="136"/>
      <c r="C35" s="155">
        <v>3883783</v>
      </c>
      <c r="D35" s="155"/>
      <c r="E35" s="156">
        <v>5000</v>
      </c>
      <c r="F35" s="60">
        <v>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>
        <v>5000</v>
      </c>
    </row>
    <row r="36" spans="1:27" ht="12.75">
      <c r="A36" s="138" t="s">
        <v>82</v>
      </c>
      <c r="B36" s="136"/>
      <c r="C36" s="155">
        <v>717128</v>
      </c>
      <c r="D36" s="155"/>
      <c r="E36" s="156">
        <v>76000</v>
      </c>
      <c r="F36" s="60">
        <v>1410427</v>
      </c>
      <c r="G36" s="60">
        <v>68928</v>
      </c>
      <c r="H36" s="60">
        <v>72375</v>
      </c>
      <c r="I36" s="60">
        <v>66471</v>
      </c>
      <c r="J36" s="60">
        <v>207774</v>
      </c>
      <c r="K36" s="60">
        <v>106750</v>
      </c>
      <c r="L36" s="60">
        <v>66301</v>
      </c>
      <c r="M36" s="60">
        <v>78774</v>
      </c>
      <c r="N36" s="60">
        <v>251825</v>
      </c>
      <c r="O36" s="60">
        <v>115131</v>
      </c>
      <c r="P36" s="60">
        <v>98582</v>
      </c>
      <c r="Q36" s="60">
        <v>122133</v>
      </c>
      <c r="R36" s="60">
        <v>335846</v>
      </c>
      <c r="S36" s="60"/>
      <c r="T36" s="60"/>
      <c r="U36" s="60"/>
      <c r="V36" s="60"/>
      <c r="W36" s="60">
        <v>795445</v>
      </c>
      <c r="X36" s="60">
        <v>54000</v>
      </c>
      <c r="Y36" s="60">
        <v>741445</v>
      </c>
      <c r="Z36" s="140">
        <v>1373.05</v>
      </c>
      <c r="AA36" s="155">
        <v>1410427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44498560</v>
      </c>
      <c r="D38" s="153">
        <f>SUM(D39:D41)</f>
        <v>0</v>
      </c>
      <c r="E38" s="154">
        <f t="shared" si="7"/>
        <v>20574000</v>
      </c>
      <c r="F38" s="100">
        <f t="shared" si="7"/>
        <v>42004700</v>
      </c>
      <c r="G38" s="100">
        <f t="shared" si="7"/>
        <v>3030092</v>
      </c>
      <c r="H38" s="100">
        <f t="shared" si="7"/>
        <v>4319266</v>
      </c>
      <c r="I38" s="100">
        <f t="shared" si="7"/>
        <v>3339089</v>
      </c>
      <c r="J38" s="100">
        <f t="shared" si="7"/>
        <v>10688447</v>
      </c>
      <c r="K38" s="100">
        <f t="shared" si="7"/>
        <v>6499280</v>
      </c>
      <c r="L38" s="100">
        <f t="shared" si="7"/>
        <v>3230926</v>
      </c>
      <c r="M38" s="100">
        <f t="shared" si="7"/>
        <v>3834333</v>
      </c>
      <c r="N38" s="100">
        <f t="shared" si="7"/>
        <v>13564539</v>
      </c>
      <c r="O38" s="100">
        <f t="shared" si="7"/>
        <v>3334658</v>
      </c>
      <c r="P38" s="100">
        <f t="shared" si="7"/>
        <v>4502153</v>
      </c>
      <c r="Q38" s="100">
        <f t="shared" si="7"/>
        <v>5060881</v>
      </c>
      <c r="R38" s="100">
        <f t="shared" si="7"/>
        <v>12897692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37150678</v>
      </c>
      <c r="X38" s="100">
        <f t="shared" si="7"/>
        <v>15435529</v>
      </c>
      <c r="Y38" s="100">
        <f t="shared" si="7"/>
        <v>21715149</v>
      </c>
      <c r="Z38" s="137">
        <f>+IF(X38&lt;&gt;0,+(Y38/X38)*100,0)</f>
        <v>140.68289463872603</v>
      </c>
      <c r="AA38" s="153">
        <f>SUM(AA39:AA41)</f>
        <v>42004700</v>
      </c>
    </row>
    <row r="39" spans="1:27" ht="12.75">
      <c r="A39" s="138" t="s">
        <v>85</v>
      </c>
      <c r="B39" s="136"/>
      <c r="C39" s="155">
        <v>22907068</v>
      </c>
      <c r="D39" s="155"/>
      <c r="E39" s="156">
        <v>8463000</v>
      </c>
      <c r="F39" s="60">
        <v>27860700</v>
      </c>
      <c r="G39" s="60">
        <v>906597</v>
      </c>
      <c r="H39" s="60">
        <v>2089596</v>
      </c>
      <c r="I39" s="60">
        <v>1129788</v>
      </c>
      <c r="J39" s="60">
        <v>4125981</v>
      </c>
      <c r="K39" s="60">
        <v>2694421</v>
      </c>
      <c r="L39" s="60">
        <v>1203511</v>
      </c>
      <c r="M39" s="60">
        <v>1301106</v>
      </c>
      <c r="N39" s="60">
        <v>5199038</v>
      </c>
      <c r="O39" s="60">
        <v>1041802</v>
      </c>
      <c r="P39" s="60">
        <v>2501791</v>
      </c>
      <c r="Q39" s="60">
        <v>1687003</v>
      </c>
      <c r="R39" s="60">
        <v>5230596</v>
      </c>
      <c r="S39" s="60"/>
      <c r="T39" s="60"/>
      <c r="U39" s="60"/>
      <c r="V39" s="60"/>
      <c r="W39" s="60">
        <v>14555615</v>
      </c>
      <c r="X39" s="60">
        <v>6473529</v>
      </c>
      <c r="Y39" s="60">
        <v>8082086</v>
      </c>
      <c r="Z39" s="140">
        <v>124.85</v>
      </c>
      <c r="AA39" s="155">
        <v>27860700</v>
      </c>
    </row>
    <row r="40" spans="1:27" ht="12.75">
      <c r="A40" s="138" t="s">
        <v>86</v>
      </c>
      <c r="B40" s="136"/>
      <c r="C40" s="155">
        <v>21591492</v>
      </c>
      <c r="D40" s="155"/>
      <c r="E40" s="156">
        <v>12111000</v>
      </c>
      <c r="F40" s="60">
        <v>14144000</v>
      </c>
      <c r="G40" s="60">
        <v>2123495</v>
      </c>
      <c r="H40" s="60">
        <v>2229670</v>
      </c>
      <c r="I40" s="60">
        <v>2209301</v>
      </c>
      <c r="J40" s="60">
        <v>6562466</v>
      </c>
      <c r="K40" s="60">
        <v>3804859</v>
      </c>
      <c r="L40" s="60">
        <v>2027415</v>
      </c>
      <c r="M40" s="60">
        <v>2533227</v>
      </c>
      <c r="N40" s="60">
        <v>8365501</v>
      </c>
      <c r="O40" s="60">
        <v>2292856</v>
      </c>
      <c r="P40" s="60">
        <v>2000362</v>
      </c>
      <c r="Q40" s="60">
        <v>3373878</v>
      </c>
      <c r="R40" s="60">
        <v>7667096</v>
      </c>
      <c r="S40" s="60"/>
      <c r="T40" s="60"/>
      <c r="U40" s="60"/>
      <c r="V40" s="60"/>
      <c r="W40" s="60">
        <v>22595063</v>
      </c>
      <c r="X40" s="60">
        <v>8962000</v>
      </c>
      <c r="Y40" s="60">
        <v>13633063</v>
      </c>
      <c r="Z40" s="140">
        <v>152.12</v>
      </c>
      <c r="AA40" s="155">
        <v>14144000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78483592</v>
      </c>
      <c r="D42" s="153">
        <f>SUM(D43:D46)</f>
        <v>0</v>
      </c>
      <c r="E42" s="154">
        <f t="shared" si="8"/>
        <v>71400000</v>
      </c>
      <c r="F42" s="100">
        <f t="shared" si="8"/>
        <v>92174400</v>
      </c>
      <c r="G42" s="100">
        <f t="shared" si="8"/>
        <v>815375</v>
      </c>
      <c r="H42" s="100">
        <f t="shared" si="8"/>
        <v>878498</v>
      </c>
      <c r="I42" s="100">
        <f t="shared" si="8"/>
        <v>2945553</v>
      </c>
      <c r="J42" s="100">
        <f t="shared" si="8"/>
        <v>4639426</v>
      </c>
      <c r="K42" s="100">
        <f t="shared" si="8"/>
        <v>2681041</v>
      </c>
      <c r="L42" s="100">
        <f t="shared" si="8"/>
        <v>2312161</v>
      </c>
      <c r="M42" s="100">
        <f t="shared" si="8"/>
        <v>22485859</v>
      </c>
      <c r="N42" s="100">
        <f t="shared" si="8"/>
        <v>27479061</v>
      </c>
      <c r="O42" s="100">
        <f t="shared" si="8"/>
        <v>2517633</v>
      </c>
      <c r="P42" s="100">
        <f t="shared" si="8"/>
        <v>11846027</v>
      </c>
      <c r="Q42" s="100">
        <f t="shared" si="8"/>
        <v>19052438</v>
      </c>
      <c r="R42" s="100">
        <f t="shared" si="8"/>
        <v>33416098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65534585</v>
      </c>
      <c r="X42" s="100">
        <f t="shared" si="8"/>
        <v>49415900</v>
      </c>
      <c r="Y42" s="100">
        <f t="shared" si="8"/>
        <v>16118685</v>
      </c>
      <c r="Z42" s="137">
        <f>+IF(X42&lt;&gt;0,+(Y42/X42)*100,0)</f>
        <v>32.61841836332031</v>
      </c>
      <c r="AA42" s="153">
        <f>SUM(AA43:AA46)</f>
        <v>92174400</v>
      </c>
    </row>
    <row r="43" spans="1:27" ht="12.75">
      <c r="A43" s="138" t="s">
        <v>89</v>
      </c>
      <c r="B43" s="136"/>
      <c r="C43" s="155">
        <v>72746499</v>
      </c>
      <c r="D43" s="155"/>
      <c r="E43" s="156">
        <v>66000000</v>
      </c>
      <c r="F43" s="60">
        <v>84795400</v>
      </c>
      <c r="G43" s="60">
        <v>791861</v>
      </c>
      <c r="H43" s="60">
        <v>853808</v>
      </c>
      <c r="I43" s="60">
        <v>2554202</v>
      </c>
      <c r="J43" s="60">
        <v>4199871</v>
      </c>
      <c r="K43" s="60">
        <v>2291111</v>
      </c>
      <c r="L43" s="60">
        <v>2250431</v>
      </c>
      <c r="M43" s="60">
        <v>21706182</v>
      </c>
      <c r="N43" s="60">
        <v>26247724</v>
      </c>
      <c r="O43" s="60">
        <v>2491912</v>
      </c>
      <c r="P43" s="60">
        <v>9015429</v>
      </c>
      <c r="Q43" s="60">
        <v>19025659</v>
      </c>
      <c r="R43" s="60">
        <v>30533000</v>
      </c>
      <c r="S43" s="60"/>
      <c r="T43" s="60"/>
      <c r="U43" s="60"/>
      <c r="V43" s="60"/>
      <c r="W43" s="60">
        <v>60980595</v>
      </c>
      <c r="X43" s="60">
        <v>44816500</v>
      </c>
      <c r="Y43" s="60">
        <v>16164095</v>
      </c>
      <c r="Z43" s="140">
        <v>36.07</v>
      </c>
      <c r="AA43" s="155">
        <v>84795400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5737093</v>
      </c>
      <c r="D46" s="155"/>
      <c r="E46" s="156">
        <v>5400000</v>
      </c>
      <c r="F46" s="60">
        <v>7379000</v>
      </c>
      <c r="G46" s="60">
        <v>23514</v>
      </c>
      <c r="H46" s="60">
        <v>24690</v>
      </c>
      <c r="I46" s="60">
        <v>391351</v>
      </c>
      <c r="J46" s="60">
        <v>439555</v>
      </c>
      <c r="K46" s="60">
        <v>389930</v>
      </c>
      <c r="L46" s="60">
        <v>61730</v>
      </c>
      <c r="M46" s="60">
        <v>779677</v>
      </c>
      <c r="N46" s="60">
        <v>1231337</v>
      </c>
      <c r="O46" s="60">
        <v>25721</v>
      </c>
      <c r="P46" s="60">
        <v>2830598</v>
      </c>
      <c r="Q46" s="60">
        <v>26779</v>
      </c>
      <c r="R46" s="60">
        <v>2883098</v>
      </c>
      <c r="S46" s="60"/>
      <c r="T46" s="60"/>
      <c r="U46" s="60"/>
      <c r="V46" s="60"/>
      <c r="W46" s="60">
        <v>4553990</v>
      </c>
      <c r="X46" s="60">
        <v>4599400</v>
      </c>
      <c r="Y46" s="60">
        <v>-45410</v>
      </c>
      <c r="Z46" s="140">
        <v>-0.99</v>
      </c>
      <c r="AA46" s="155">
        <v>7379000</v>
      </c>
    </row>
    <row r="47" spans="1:27" ht="12.75">
      <c r="A47" s="135" t="s">
        <v>93</v>
      </c>
      <c r="B47" s="142" t="s">
        <v>94</v>
      </c>
      <c r="C47" s="153">
        <v>915199</v>
      </c>
      <c r="D47" s="153"/>
      <c r="E47" s="154">
        <v>791000</v>
      </c>
      <c r="F47" s="100">
        <v>794851</v>
      </c>
      <c r="G47" s="100">
        <v>85159</v>
      </c>
      <c r="H47" s="100">
        <v>89417</v>
      </c>
      <c r="I47" s="100">
        <v>90631</v>
      </c>
      <c r="J47" s="100">
        <v>265207</v>
      </c>
      <c r="K47" s="100">
        <v>80736</v>
      </c>
      <c r="L47" s="100">
        <v>70389</v>
      </c>
      <c r="M47" s="100">
        <v>83844</v>
      </c>
      <c r="N47" s="100">
        <v>234969</v>
      </c>
      <c r="O47" s="100">
        <v>74935</v>
      </c>
      <c r="P47" s="100">
        <v>123695</v>
      </c>
      <c r="Q47" s="100">
        <v>75797</v>
      </c>
      <c r="R47" s="100">
        <v>274427</v>
      </c>
      <c r="S47" s="100"/>
      <c r="T47" s="100"/>
      <c r="U47" s="100"/>
      <c r="V47" s="100"/>
      <c r="W47" s="100">
        <v>774603</v>
      </c>
      <c r="X47" s="100">
        <v>594400</v>
      </c>
      <c r="Y47" s="100">
        <v>180203</v>
      </c>
      <c r="Z47" s="137">
        <v>30.32</v>
      </c>
      <c r="AA47" s="153">
        <v>794851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274756780</v>
      </c>
      <c r="D48" s="168">
        <f>+D28+D32+D38+D42+D47</f>
        <v>0</v>
      </c>
      <c r="E48" s="169">
        <f t="shared" si="9"/>
        <v>251259825</v>
      </c>
      <c r="F48" s="73">
        <f t="shared" si="9"/>
        <v>283454466</v>
      </c>
      <c r="G48" s="73">
        <f t="shared" si="9"/>
        <v>11277626</v>
      </c>
      <c r="H48" s="73">
        <f t="shared" si="9"/>
        <v>15328940</v>
      </c>
      <c r="I48" s="73">
        <f t="shared" si="9"/>
        <v>21513242</v>
      </c>
      <c r="J48" s="73">
        <f t="shared" si="9"/>
        <v>48119808</v>
      </c>
      <c r="K48" s="73">
        <f t="shared" si="9"/>
        <v>19538218</v>
      </c>
      <c r="L48" s="73">
        <f t="shared" si="9"/>
        <v>17553997</v>
      </c>
      <c r="M48" s="73">
        <f t="shared" si="9"/>
        <v>41598229</v>
      </c>
      <c r="N48" s="73">
        <f t="shared" si="9"/>
        <v>78690444</v>
      </c>
      <c r="O48" s="73">
        <f t="shared" si="9"/>
        <v>16065470</v>
      </c>
      <c r="P48" s="73">
        <f t="shared" si="9"/>
        <v>28171366</v>
      </c>
      <c r="Q48" s="73">
        <f t="shared" si="9"/>
        <v>47512810</v>
      </c>
      <c r="R48" s="73">
        <f t="shared" si="9"/>
        <v>91749646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218559898</v>
      </c>
      <c r="X48" s="73">
        <f t="shared" si="9"/>
        <v>170612222</v>
      </c>
      <c r="Y48" s="73">
        <f t="shared" si="9"/>
        <v>47947676</v>
      </c>
      <c r="Z48" s="170">
        <f>+IF(X48&lt;&gt;0,+(Y48/X48)*100,0)</f>
        <v>28.10330669041987</v>
      </c>
      <c r="AA48" s="168">
        <f>+AA28+AA32+AA38+AA42+AA47</f>
        <v>283454466</v>
      </c>
    </row>
    <row r="49" spans="1:27" ht="12.75">
      <c r="A49" s="148" t="s">
        <v>49</v>
      </c>
      <c r="B49" s="149"/>
      <c r="C49" s="171">
        <f aca="true" t="shared" si="10" ref="C49:Y49">+C25-C48</f>
        <v>-83529262</v>
      </c>
      <c r="D49" s="171">
        <f>+D25-D48</f>
        <v>0</v>
      </c>
      <c r="E49" s="172">
        <f t="shared" si="10"/>
        <v>40064175</v>
      </c>
      <c r="F49" s="173">
        <f t="shared" si="10"/>
        <v>40063634</v>
      </c>
      <c r="G49" s="173">
        <f t="shared" si="10"/>
        <v>8616503</v>
      </c>
      <c r="H49" s="173">
        <f t="shared" si="10"/>
        <v>14579576</v>
      </c>
      <c r="I49" s="173">
        <f t="shared" si="10"/>
        <v>-9695954</v>
      </c>
      <c r="J49" s="173">
        <f t="shared" si="10"/>
        <v>13500125</v>
      </c>
      <c r="K49" s="173">
        <f t="shared" si="10"/>
        <v>-2536169</v>
      </c>
      <c r="L49" s="173">
        <f t="shared" si="10"/>
        <v>-5973233</v>
      </c>
      <c r="M49" s="173">
        <f t="shared" si="10"/>
        <v>10553146</v>
      </c>
      <c r="N49" s="173">
        <f t="shared" si="10"/>
        <v>2043744</v>
      </c>
      <c r="O49" s="173">
        <f t="shared" si="10"/>
        <v>-8863825</v>
      </c>
      <c r="P49" s="173">
        <f t="shared" si="10"/>
        <v>-16196620</v>
      </c>
      <c r="Q49" s="173">
        <f t="shared" si="10"/>
        <v>-1275742</v>
      </c>
      <c r="R49" s="173">
        <f t="shared" si="10"/>
        <v>-26336187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-10792318</v>
      </c>
      <c r="X49" s="173">
        <f>IF(F25=F48,0,X25-X48)</f>
        <v>21428933</v>
      </c>
      <c r="Y49" s="173">
        <f t="shared" si="10"/>
        <v>-32221251</v>
      </c>
      <c r="Z49" s="174">
        <f>+IF(X49&lt;&gt;0,+(Y49/X49)*100,0)</f>
        <v>-150.36330086990333</v>
      </c>
      <c r="AA49" s="171">
        <f>+AA25-AA48</f>
        <v>40063634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13396397</v>
      </c>
      <c r="D5" s="155">
        <v>0</v>
      </c>
      <c r="E5" s="156">
        <v>15016000</v>
      </c>
      <c r="F5" s="60">
        <v>15640000</v>
      </c>
      <c r="G5" s="60">
        <v>4222582</v>
      </c>
      <c r="H5" s="60">
        <v>1073637</v>
      </c>
      <c r="I5" s="60">
        <v>1071905</v>
      </c>
      <c r="J5" s="60">
        <v>6368124</v>
      </c>
      <c r="K5" s="60">
        <v>1068558</v>
      </c>
      <c r="L5" s="60">
        <v>1065821</v>
      </c>
      <c r="M5" s="60">
        <v>1065852</v>
      </c>
      <c r="N5" s="60">
        <v>3200231</v>
      </c>
      <c r="O5" s="60">
        <v>1066111</v>
      </c>
      <c r="P5" s="60">
        <v>1066126</v>
      </c>
      <c r="Q5" s="60">
        <v>1066111</v>
      </c>
      <c r="R5" s="60">
        <v>3198348</v>
      </c>
      <c r="S5" s="60">
        <v>0</v>
      </c>
      <c r="T5" s="60">
        <v>0</v>
      </c>
      <c r="U5" s="60">
        <v>0</v>
      </c>
      <c r="V5" s="60">
        <v>0</v>
      </c>
      <c r="W5" s="60">
        <v>12766703</v>
      </c>
      <c r="X5" s="60">
        <v>11500000</v>
      </c>
      <c r="Y5" s="60">
        <v>1266703</v>
      </c>
      <c r="Z5" s="140">
        <v>11.01</v>
      </c>
      <c r="AA5" s="155">
        <v>15640000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88382336</v>
      </c>
      <c r="D7" s="155">
        <v>0</v>
      </c>
      <c r="E7" s="156">
        <v>88865000</v>
      </c>
      <c r="F7" s="60">
        <v>92806000</v>
      </c>
      <c r="G7" s="60">
        <v>3366233</v>
      </c>
      <c r="H7" s="60">
        <v>4542021</v>
      </c>
      <c r="I7" s="60">
        <v>4455643</v>
      </c>
      <c r="J7" s="60">
        <v>12363897</v>
      </c>
      <c r="K7" s="60">
        <v>4706272</v>
      </c>
      <c r="L7" s="60">
        <v>4130216</v>
      </c>
      <c r="M7" s="60">
        <v>4554457</v>
      </c>
      <c r="N7" s="60">
        <v>13390945</v>
      </c>
      <c r="O7" s="60">
        <v>4439304</v>
      </c>
      <c r="P7" s="60">
        <v>6441362</v>
      </c>
      <c r="Q7" s="60">
        <v>4792401</v>
      </c>
      <c r="R7" s="60">
        <v>15673067</v>
      </c>
      <c r="S7" s="60">
        <v>0</v>
      </c>
      <c r="T7" s="60">
        <v>0</v>
      </c>
      <c r="U7" s="60">
        <v>0</v>
      </c>
      <c r="V7" s="60">
        <v>0</v>
      </c>
      <c r="W7" s="60">
        <v>41427909</v>
      </c>
      <c r="X7" s="60">
        <v>66900000</v>
      </c>
      <c r="Y7" s="60">
        <v>-25472091</v>
      </c>
      <c r="Z7" s="140">
        <v>-38.07</v>
      </c>
      <c r="AA7" s="155">
        <v>92806000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12852547</v>
      </c>
      <c r="D10" s="155">
        <v>0</v>
      </c>
      <c r="E10" s="156">
        <v>13546000</v>
      </c>
      <c r="F10" s="54">
        <v>13928000</v>
      </c>
      <c r="G10" s="54">
        <v>2316274</v>
      </c>
      <c r="H10" s="54">
        <v>1160724</v>
      </c>
      <c r="I10" s="54">
        <v>1165454</v>
      </c>
      <c r="J10" s="54">
        <v>4642452</v>
      </c>
      <c r="K10" s="54">
        <v>1166489</v>
      </c>
      <c r="L10" s="54">
        <v>1168410</v>
      </c>
      <c r="M10" s="54">
        <v>1172755</v>
      </c>
      <c r="N10" s="54">
        <v>3507654</v>
      </c>
      <c r="O10" s="54">
        <v>1172755</v>
      </c>
      <c r="P10" s="54">
        <v>1337305</v>
      </c>
      <c r="Q10" s="54">
        <v>1159616</v>
      </c>
      <c r="R10" s="54">
        <v>3669676</v>
      </c>
      <c r="S10" s="54">
        <v>0</v>
      </c>
      <c r="T10" s="54">
        <v>0</v>
      </c>
      <c r="U10" s="54">
        <v>0</v>
      </c>
      <c r="V10" s="54">
        <v>0</v>
      </c>
      <c r="W10" s="54">
        <v>11819782</v>
      </c>
      <c r="X10" s="54">
        <v>10170000</v>
      </c>
      <c r="Y10" s="54">
        <v>1649782</v>
      </c>
      <c r="Z10" s="184">
        <v>16.22</v>
      </c>
      <c r="AA10" s="130">
        <v>13928000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455642</v>
      </c>
      <c r="D12" s="155">
        <v>0</v>
      </c>
      <c r="E12" s="156">
        <v>855000</v>
      </c>
      <c r="F12" s="60">
        <v>552000</v>
      </c>
      <c r="G12" s="60">
        <v>90893</v>
      </c>
      <c r="H12" s="60">
        <v>90892</v>
      </c>
      <c r="I12" s="60">
        <v>90893</v>
      </c>
      <c r="J12" s="60">
        <v>272678</v>
      </c>
      <c r="K12" s="60">
        <v>90893</v>
      </c>
      <c r="L12" s="60">
        <v>90893</v>
      </c>
      <c r="M12" s="60">
        <v>90893</v>
      </c>
      <c r="N12" s="60">
        <v>272679</v>
      </c>
      <c r="O12" s="60">
        <v>0</v>
      </c>
      <c r="P12" s="60">
        <v>192802</v>
      </c>
      <c r="Q12" s="60">
        <v>24503</v>
      </c>
      <c r="R12" s="60">
        <v>217305</v>
      </c>
      <c r="S12" s="60">
        <v>0</v>
      </c>
      <c r="T12" s="60">
        <v>0</v>
      </c>
      <c r="U12" s="60">
        <v>0</v>
      </c>
      <c r="V12" s="60">
        <v>0</v>
      </c>
      <c r="W12" s="60">
        <v>762662</v>
      </c>
      <c r="X12" s="60">
        <v>586000</v>
      </c>
      <c r="Y12" s="60">
        <v>176662</v>
      </c>
      <c r="Z12" s="140">
        <v>30.15</v>
      </c>
      <c r="AA12" s="155">
        <v>552000</v>
      </c>
    </row>
    <row r="13" spans="1:27" ht="12.75">
      <c r="A13" s="181" t="s">
        <v>109</v>
      </c>
      <c r="B13" s="185"/>
      <c r="C13" s="155">
        <v>897003</v>
      </c>
      <c r="D13" s="155">
        <v>0</v>
      </c>
      <c r="E13" s="156">
        <v>583000</v>
      </c>
      <c r="F13" s="60">
        <v>897000</v>
      </c>
      <c r="G13" s="60">
        <v>8643</v>
      </c>
      <c r="H13" s="60">
        <v>13547</v>
      </c>
      <c r="I13" s="60">
        <v>11050</v>
      </c>
      <c r="J13" s="60">
        <v>33240</v>
      </c>
      <c r="K13" s="60">
        <v>20111</v>
      </c>
      <c r="L13" s="60">
        <v>11595</v>
      </c>
      <c r="M13" s="60">
        <v>10510</v>
      </c>
      <c r="N13" s="60">
        <v>42216</v>
      </c>
      <c r="O13" s="60">
        <v>0</v>
      </c>
      <c r="P13" s="60">
        <v>104750</v>
      </c>
      <c r="Q13" s="60">
        <v>9048</v>
      </c>
      <c r="R13" s="60">
        <v>113798</v>
      </c>
      <c r="S13" s="60">
        <v>0</v>
      </c>
      <c r="T13" s="60">
        <v>0</v>
      </c>
      <c r="U13" s="60">
        <v>0</v>
      </c>
      <c r="V13" s="60">
        <v>0</v>
      </c>
      <c r="W13" s="60">
        <v>189254</v>
      </c>
      <c r="X13" s="60">
        <v>383000</v>
      </c>
      <c r="Y13" s="60">
        <v>-193746</v>
      </c>
      <c r="Z13" s="140">
        <v>-50.59</v>
      </c>
      <c r="AA13" s="155">
        <v>897000</v>
      </c>
    </row>
    <row r="14" spans="1:27" ht="12.75">
      <c r="A14" s="181" t="s">
        <v>110</v>
      </c>
      <c r="B14" s="185"/>
      <c r="C14" s="155">
        <v>1852953</v>
      </c>
      <c r="D14" s="155">
        <v>0</v>
      </c>
      <c r="E14" s="156">
        <v>2085000</v>
      </c>
      <c r="F14" s="60">
        <v>1852000</v>
      </c>
      <c r="G14" s="60">
        <v>198603</v>
      </c>
      <c r="H14" s="60">
        <v>178441</v>
      </c>
      <c r="I14" s="60">
        <v>197148</v>
      </c>
      <c r="J14" s="60">
        <v>574192</v>
      </c>
      <c r="K14" s="60">
        <v>185839</v>
      </c>
      <c r="L14" s="60">
        <v>199323</v>
      </c>
      <c r="M14" s="60">
        <v>213912</v>
      </c>
      <c r="N14" s="60">
        <v>599074</v>
      </c>
      <c r="O14" s="60">
        <v>0</v>
      </c>
      <c r="P14" s="60">
        <v>185751</v>
      </c>
      <c r="Q14" s="60">
        <v>1192</v>
      </c>
      <c r="R14" s="60">
        <v>186943</v>
      </c>
      <c r="S14" s="60">
        <v>0</v>
      </c>
      <c r="T14" s="60">
        <v>0</v>
      </c>
      <c r="U14" s="60">
        <v>0</v>
      </c>
      <c r="V14" s="60">
        <v>0</v>
      </c>
      <c r="W14" s="60">
        <v>1360209</v>
      </c>
      <c r="X14" s="60">
        <v>720000</v>
      </c>
      <c r="Y14" s="60">
        <v>640209</v>
      </c>
      <c r="Z14" s="140">
        <v>88.92</v>
      </c>
      <c r="AA14" s="155">
        <v>1852000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3578200</v>
      </c>
      <c r="D16" s="155">
        <v>0</v>
      </c>
      <c r="E16" s="156">
        <v>1923000</v>
      </c>
      <c r="F16" s="60">
        <v>1790000</v>
      </c>
      <c r="G16" s="60">
        <v>78400</v>
      </c>
      <c r="H16" s="60">
        <v>85450</v>
      </c>
      <c r="I16" s="60">
        <v>59900</v>
      </c>
      <c r="J16" s="60">
        <v>223750</v>
      </c>
      <c r="K16" s="60">
        <v>80600</v>
      </c>
      <c r="L16" s="60">
        <v>41350</v>
      </c>
      <c r="M16" s="60">
        <v>36750</v>
      </c>
      <c r="N16" s="60">
        <v>158700</v>
      </c>
      <c r="O16" s="60">
        <v>25100</v>
      </c>
      <c r="P16" s="60">
        <v>104500</v>
      </c>
      <c r="Q16" s="60">
        <v>684313</v>
      </c>
      <c r="R16" s="60">
        <v>813913</v>
      </c>
      <c r="S16" s="60">
        <v>0</v>
      </c>
      <c r="T16" s="60">
        <v>0</v>
      </c>
      <c r="U16" s="60">
        <v>0</v>
      </c>
      <c r="V16" s="60">
        <v>0</v>
      </c>
      <c r="W16" s="60">
        <v>1196363</v>
      </c>
      <c r="X16" s="60">
        <v>135000</v>
      </c>
      <c r="Y16" s="60">
        <v>1061363</v>
      </c>
      <c r="Z16" s="140">
        <v>786.19</v>
      </c>
      <c r="AA16" s="155">
        <v>1790000</v>
      </c>
    </row>
    <row r="17" spans="1:27" ht="12.75">
      <c r="A17" s="181" t="s">
        <v>113</v>
      </c>
      <c r="B17" s="185"/>
      <c r="C17" s="155">
        <v>4149633</v>
      </c>
      <c r="D17" s="155">
        <v>0</v>
      </c>
      <c r="E17" s="156">
        <v>4870000</v>
      </c>
      <c r="F17" s="60">
        <v>3770000</v>
      </c>
      <c r="G17" s="60">
        <v>229441</v>
      </c>
      <c r="H17" s="60">
        <v>269886</v>
      </c>
      <c r="I17" s="60">
        <v>213384</v>
      </c>
      <c r="J17" s="60">
        <v>712711</v>
      </c>
      <c r="K17" s="60">
        <v>206804</v>
      </c>
      <c r="L17" s="60">
        <v>154430</v>
      </c>
      <c r="M17" s="60">
        <v>167633</v>
      </c>
      <c r="N17" s="60">
        <v>528867</v>
      </c>
      <c r="O17" s="60">
        <v>52825</v>
      </c>
      <c r="P17" s="60">
        <v>450445</v>
      </c>
      <c r="Q17" s="60">
        <v>801757</v>
      </c>
      <c r="R17" s="60">
        <v>1305027</v>
      </c>
      <c r="S17" s="60">
        <v>0</v>
      </c>
      <c r="T17" s="60">
        <v>0</v>
      </c>
      <c r="U17" s="60">
        <v>0</v>
      </c>
      <c r="V17" s="60">
        <v>0</v>
      </c>
      <c r="W17" s="60">
        <v>2546605</v>
      </c>
      <c r="X17" s="60">
        <v>3654000</v>
      </c>
      <c r="Y17" s="60">
        <v>-1107395</v>
      </c>
      <c r="Z17" s="140">
        <v>-30.31</v>
      </c>
      <c r="AA17" s="155">
        <v>3770000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51587000</v>
      </c>
      <c r="D19" s="155">
        <v>0</v>
      </c>
      <c r="E19" s="156">
        <v>97852000</v>
      </c>
      <c r="F19" s="60">
        <v>117852400</v>
      </c>
      <c r="G19" s="60">
        <v>8157000</v>
      </c>
      <c r="H19" s="60">
        <v>21859000</v>
      </c>
      <c r="I19" s="60">
        <v>2295000</v>
      </c>
      <c r="J19" s="60">
        <v>32311000</v>
      </c>
      <c r="K19" s="60">
        <v>0</v>
      </c>
      <c r="L19" s="60">
        <v>3531000</v>
      </c>
      <c r="M19" s="60">
        <v>31498000</v>
      </c>
      <c r="N19" s="60">
        <v>35029000</v>
      </c>
      <c r="O19" s="60">
        <v>0</v>
      </c>
      <c r="P19" s="60">
        <v>0</v>
      </c>
      <c r="Q19" s="60">
        <v>23200000</v>
      </c>
      <c r="R19" s="60">
        <v>23200000</v>
      </c>
      <c r="S19" s="60">
        <v>0</v>
      </c>
      <c r="T19" s="60">
        <v>0</v>
      </c>
      <c r="U19" s="60">
        <v>0</v>
      </c>
      <c r="V19" s="60">
        <v>0</v>
      </c>
      <c r="W19" s="60">
        <v>90540000</v>
      </c>
      <c r="X19" s="60">
        <v>75992000</v>
      </c>
      <c r="Y19" s="60">
        <v>14548000</v>
      </c>
      <c r="Z19" s="140">
        <v>19.14</v>
      </c>
      <c r="AA19" s="155">
        <v>117852400</v>
      </c>
    </row>
    <row r="20" spans="1:27" ht="12.75">
      <c r="A20" s="181" t="s">
        <v>35</v>
      </c>
      <c r="B20" s="185"/>
      <c r="C20" s="155">
        <v>14075807</v>
      </c>
      <c r="D20" s="155">
        <v>0</v>
      </c>
      <c r="E20" s="156">
        <v>2816000</v>
      </c>
      <c r="F20" s="54">
        <v>2616700</v>
      </c>
      <c r="G20" s="54">
        <v>494060</v>
      </c>
      <c r="H20" s="54">
        <v>214418</v>
      </c>
      <c r="I20" s="54">
        <v>110411</v>
      </c>
      <c r="J20" s="54">
        <v>818889</v>
      </c>
      <c r="K20" s="54">
        <v>120458</v>
      </c>
      <c r="L20" s="54">
        <v>92726</v>
      </c>
      <c r="M20" s="54">
        <v>27513</v>
      </c>
      <c r="N20" s="54">
        <v>240697</v>
      </c>
      <c r="O20" s="54">
        <v>255550</v>
      </c>
      <c r="P20" s="54">
        <v>466916</v>
      </c>
      <c r="Q20" s="54">
        <v>113811</v>
      </c>
      <c r="R20" s="54">
        <v>836277</v>
      </c>
      <c r="S20" s="54">
        <v>0</v>
      </c>
      <c r="T20" s="54">
        <v>0</v>
      </c>
      <c r="U20" s="54">
        <v>0</v>
      </c>
      <c r="V20" s="54">
        <v>0</v>
      </c>
      <c r="W20" s="54">
        <v>1895863</v>
      </c>
      <c r="X20" s="54"/>
      <c r="Y20" s="54">
        <v>1895863</v>
      </c>
      <c r="Z20" s="184">
        <v>0</v>
      </c>
      <c r="AA20" s="130">
        <v>2616700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24099000</v>
      </c>
      <c r="F21" s="60">
        <v>33000000</v>
      </c>
      <c r="G21" s="60">
        <v>732000</v>
      </c>
      <c r="H21" s="60">
        <v>420500</v>
      </c>
      <c r="I21" s="82">
        <v>146500</v>
      </c>
      <c r="J21" s="60">
        <v>1299000</v>
      </c>
      <c r="K21" s="60">
        <v>438025</v>
      </c>
      <c r="L21" s="60">
        <v>95000</v>
      </c>
      <c r="M21" s="60">
        <v>775100</v>
      </c>
      <c r="N21" s="60">
        <v>1308125</v>
      </c>
      <c r="O21" s="60">
        <v>190000</v>
      </c>
      <c r="P21" s="82">
        <v>1624789</v>
      </c>
      <c r="Q21" s="60">
        <v>26316</v>
      </c>
      <c r="R21" s="60">
        <v>1841105</v>
      </c>
      <c r="S21" s="60">
        <v>0</v>
      </c>
      <c r="T21" s="60">
        <v>0</v>
      </c>
      <c r="U21" s="60">
        <v>0</v>
      </c>
      <c r="V21" s="60">
        <v>0</v>
      </c>
      <c r="W21" s="82">
        <v>4448230</v>
      </c>
      <c r="X21" s="60">
        <v>22000000</v>
      </c>
      <c r="Y21" s="60">
        <v>-17551770</v>
      </c>
      <c r="Z21" s="140">
        <v>-79.78</v>
      </c>
      <c r="AA21" s="155">
        <v>33000000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191227518</v>
      </c>
      <c r="D22" s="188">
        <f>SUM(D5:D21)</f>
        <v>0</v>
      </c>
      <c r="E22" s="189">
        <f t="shared" si="0"/>
        <v>252510000</v>
      </c>
      <c r="F22" s="190">
        <f t="shared" si="0"/>
        <v>284704100</v>
      </c>
      <c r="G22" s="190">
        <f t="shared" si="0"/>
        <v>19894129</v>
      </c>
      <c r="H22" s="190">
        <f t="shared" si="0"/>
        <v>29908516</v>
      </c>
      <c r="I22" s="190">
        <f t="shared" si="0"/>
        <v>9817288</v>
      </c>
      <c r="J22" s="190">
        <f t="shared" si="0"/>
        <v>59619933</v>
      </c>
      <c r="K22" s="190">
        <f t="shared" si="0"/>
        <v>8084049</v>
      </c>
      <c r="L22" s="190">
        <f t="shared" si="0"/>
        <v>10580764</v>
      </c>
      <c r="M22" s="190">
        <f t="shared" si="0"/>
        <v>39613375</v>
      </c>
      <c r="N22" s="190">
        <f t="shared" si="0"/>
        <v>58278188</v>
      </c>
      <c r="O22" s="190">
        <f t="shared" si="0"/>
        <v>7201645</v>
      </c>
      <c r="P22" s="190">
        <f t="shared" si="0"/>
        <v>11974746</v>
      </c>
      <c r="Q22" s="190">
        <f t="shared" si="0"/>
        <v>31879068</v>
      </c>
      <c r="R22" s="190">
        <f t="shared" si="0"/>
        <v>51055459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168953580</v>
      </c>
      <c r="X22" s="190">
        <f t="shared" si="0"/>
        <v>192040000</v>
      </c>
      <c r="Y22" s="190">
        <f t="shared" si="0"/>
        <v>-23086420</v>
      </c>
      <c r="Z22" s="191">
        <f>+IF(X22&lt;&gt;0,+(Y22/X22)*100,0)</f>
        <v>-12.021672568214955</v>
      </c>
      <c r="AA22" s="188">
        <f>SUM(AA5:AA21)</f>
        <v>284704100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98891829</v>
      </c>
      <c r="D25" s="155">
        <v>0</v>
      </c>
      <c r="E25" s="156">
        <v>97306000</v>
      </c>
      <c r="F25" s="60">
        <v>100990232</v>
      </c>
      <c r="G25" s="60">
        <v>8769077</v>
      </c>
      <c r="H25" s="60">
        <v>9691527</v>
      </c>
      <c r="I25" s="60">
        <v>8958253</v>
      </c>
      <c r="J25" s="60">
        <v>27418857</v>
      </c>
      <c r="K25" s="60">
        <v>9441117</v>
      </c>
      <c r="L25" s="60">
        <v>8257578</v>
      </c>
      <c r="M25" s="60">
        <v>10514839</v>
      </c>
      <c r="N25" s="60">
        <v>28213534</v>
      </c>
      <c r="O25" s="60">
        <v>10425456</v>
      </c>
      <c r="P25" s="60">
        <v>8394150</v>
      </c>
      <c r="Q25" s="60">
        <v>9394844</v>
      </c>
      <c r="R25" s="60">
        <v>28214450</v>
      </c>
      <c r="S25" s="60">
        <v>0</v>
      </c>
      <c r="T25" s="60">
        <v>0</v>
      </c>
      <c r="U25" s="60">
        <v>0</v>
      </c>
      <c r="V25" s="60">
        <v>0</v>
      </c>
      <c r="W25" s="60">
        <v>83846841</v>
      </c>
      <c r="X25" s="60">
        <v>75101244</v>
      </c>
      <c r="Y25" s="60">
        <v>8745597</v>
      </c>
      <c r="Z25" s="140">
        <v>11.65</v>
      </c>
      <c r="AA25" s="155">
        <v>100990232</v>
      </c>
    </row>
    <row r="26" spans="1:27" ht="12.75">
      <c r="A26" s="183" t="s">
        <v>38</v>
      </c>
      <c r="B26" s="182"/>
      <c r="C26" s="155">
        <v>3926484</v>
      </c>
      <c r="D26" s="155">
        <v>0</v>
      </c>
      <c r="E26" s="156">
        <v>4192000</v>
      </c>
      <c r="F26" s="60">
        <v>9011000</v>
      </c>
      <c r="G26" s="60">
        <v>327208</v>
      </c>
      <c r="H26" s="60">
        <v>545542</v>
      </c>
      <c r="I26" s="60">
        <v>755791</v>
      </c>
      <c r="J26" s="60">
        <v>1628541</v>
      </c>
      <c r="K26" s="60">
        <v>707398</v>
      </c>
      <c r="L26" s="60">
        <v>327207</v>
      </c>
      <c r="M26" s="60">
        <v>707398</v>
      </c>
      <c r="N26" s="60">
        <v>1742003</v>
      </c>
      <c r="O26" s="60">
        <v>707398</v>
      </c>
      <c r="P26" s="60">
        <v>707398</v>
      </c>
      <c r="Q26" s="60">
        <v>1141108</v>
      </c>
      <c r="R26" s="60">
        <v>2555904</v>
      </c>
      <c r="S26" s="60">
        <v>0</v>
      </c>
      <c r="T26" s="60">
        <v>0</v>
      </c>
      <c r="U26" s="60">
        <v>0</v>
      </c>
      <c r="V26" s="60">
        <v>0</v>
      </c>
      <c r="W26" s="60">
        <v>5926448</v>
      </c>
      <c r="X26" s="60">
        <v>3143997</v>
      </c>
      <c r="Y26" s="60">
        <v>2782451</v>
      </c>
      <c r="Z26" s="140">
        <v>88.5</v>
      </c>
      <c r="AA26" s="155">
        <v>9011000</v>
      </c>
    </row>
    <row r="27" spans="1:27" ht="12.75">
      <c r="A27" s="183" t="s">
        <v>118</v>
      </c>
      <c r="B27" s="182"/>
      <c r="C27" s="155">
        <v>6765538</v>
      </c>
      <c r="D27" s="155">
        <v>0</v>
      </c>
      <c r="E27" s="156">
        <v>558000</v>
      </c>
      <c r="F27" s="60">
        <v>558000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558000</v>
      </c>
    </row>
    <row r="28" spans="1:27" ht="12.75">
      <c r="A28" s="183" t="s">
        <v>39</v>
      </c>
      <c r="B28" s="182"/>
      <c r="C28" s="155">
        <v>25546043</v>
      </c>
      <c r="D28" s="155">
        <v>0</v>
      </c>
      <c r="E28" s="156">
        <v>28500000</v>
      </c>
      <c r="F28" s="60">
        <v>28500000</v>
      </c>
      <c r="G28" s="60">
        <v>0</v>
      </c>
      <c r="H28" s="60">
        <v>2126252</v>
      </c>
      <c r="I28" s="60">
        <v>2126252</v>
      </c>
      <c r="J28" s="60">
        <v>4252504</v>
      </c>
      <c r="K28" s="60">
        <v>2126252</v>
      </c>
      <c r="L28" s="60">
        <v>2126252</v>
      </c>
      <c r="M28" s="60">
        <v>2126252</v>
      </c>
      <c r="N28" s="60">
        <v>6378756</v>
      </c>
      <c r="O28" s="60">
        <v>2126252</v>
      </c>
      <c r="P28" s="60">
        <v>2126252</v>
      </c>
      <c r="Q28" s="60">
        <v>2126252</v>
      </c>
      <c r="R28" s="60">
        <v>6378756</v>
      </c>
      <c r="S28" s="60">
        <v>0</v>
      </c>
      <c r="T28" s="60">
        <v>0</v>
      </c>
      <c r="U28" s="60">
        <v>0</v>
      </c>
      <c r="V28" s="60">
        <v>0</v>
      </c>
      <c r="W28" s="60">
        <v>17010016</v>
      </c>
      <c r="X28" s="60"/>
      <c r="Y28" s="60">
        <v>17010016</v>
      </c>
      <c r="Z28" s="140">
        <v>0</v>
      </c>
      <c r="AA28" s="155">
        <v>28500000</v>
      </c>
    </row>
    <row r="29" spans="1:27" ht="12.75">
      <c r="A29" s="183" t="s">
        <v>40</v>
      </c>
      <c r="B29" s="182"/>
      <c r="C29" s="155">
        <v>2646592</v>
      </c>
      <c r="D29" s="155">
        <v>0</v>
      </c>
      <c r="E29" s="156">
        <v>1937500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1458000</v>
      </c>
      <c r="Y29" s="60">
        <v>-1458000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61215543</v>
      </c>
      <c r="D30" s="155">
        <v>0</v>
      </c>
      <c r="E30" s="156">
        <v>66000000</v>
      </c>
      <c r="F30" s="60">
        <v>74795000</v>
      </c>
      <c r="G30" s="60">
        <v>0</v>
      </c>
      <c r="H30" s="60">
        <v>22354</v>
      </c>
      <c r="I30" s="60">
        <v>1739517</v>
      </c>
      <c r="J30" s="60">
        <v>1761871</v>
      </c>
      <c r="K30" s="60">
        <v>1490278</v>
      </c>
      <c r="L30" s="60">
        <v>1344108</v>
      </c>
      <c r="M30" s="60">
        <v>20239164</v>
      </c>
      <c r="N30" s="60">
        <v>23073550</v>
      </c>
      <c r="O30" s="60">
        <v>0</v>
      </c>
      <c r="P30" s="60">
        <v>8407677</v>
      </c>
      <c r="Q30" s="60">
        <v>17878277</v>
      </c>
      <c r="R30" s="60">
        <v>26285954</v>
      </c>
      <c r="S30" s="60">
        <v>0</v>
      </c>
      <c r="T30" s="60">
        <v>0</v>
      </c>
      <c r="U30" s="60">
        <v>0</v>
      </c>
      <c r="V30" s="60">
        <v>0</v>
      </c>
      <c r="W30" s="60">
        <v>51121375</v>
      </c>
      <c r="X30" s="60">
        <v>50800000</v>
      </c>
      <c r="Y30" s="60">
        <v>321375</v>
      </c>
      <c r="Z30" s="140">
        <v>0.63</v>
      </c>
      <c r="AA30" s="155">
        <v>74795000</v>
      </c>
    </row>
    <row r="31" spans="1:27" ht="12.75">
      <c r="A31" s="183" t="s">
        <v>120</v>
      </c>
      <c r="B31" s="182"/>
      <c r="C31" s="155">
        <v>8179091</v>
      </c>
      <c r="D31" s="155">
        <v>0</v>
      </c>
      <c r="E31" s="156">
        <v>6729000</v>
      </c>
      <c r="F31" s="60">
        <v>6729000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1796000</v>
      </c>
      <c r="N31" s="60">
        <v>1796000</v>
      </c>
      <c r="O31" s="60">
        <v>1573020</v>
      </c>
      <c r="P31" s="60">
        <v>0</v>
      </c>
      <c r="Q31" s="60">
        <v>0</v>
      </c>
      <c r="R31" s="60">
        <v>1573020</v>
      </c>
      <c r="S31" s="60">
        <v>0</v>
      </c>
      <c r="T31" s="60">
        <v>0</v>
      </c>
      <c r="U31" s="60">
        <v>0</v>
      </c>
      <c r="V31" s="60">
        <v>0</v>
      </c>
      <c r="W31" s="60">
        <v>3369020</v>
      </c>
      <c r="X31" s="60">
        <v>5778700</v>
      </c>
      <c r="Y31" s="60">
        <v>-2409680</v>
      </c>
      <c r="Z31" s="140">
        <v>-41.7</v>
      </c>
      <c r="AA31" s="155">
        <v>6729000</v>
      </c>
    </row>
    <row r="32" spans="1:27" ht="12.75">
      <c r="A32" s="183" t="s">
        <v>121</v>
      </c>
      <c r="B32" s="182"/>
      <c r="C32" s="155">
        <v>5328025</v>
      </c>
      <c r="D32" s="155">
        <v>0</v>
      </c>
      <c r="E32" s="156">
        <v>10777000</v>
      </c>
      <c r="F32" s="60">
        <v>11318000</v>
      </c>
      <c r="G32" s="60">
        <v>11475</v>
      </c>
      <c r="H32" s="60">
        <v>0</v>
      </c>
      <c r="I32" s="60">
        <v>279587</v>
      </c>
      <c r="J32" s="60">
        <v>291062</v>
      </c>
      <c r="K32" s="60">
        <v>213328</v>
      </c>
      <c r="L32" s="60">
        <v>0</v>
      </c>
      <c r="M32" s="60">
        <v>600329</v>
      </c>
      <c r="N32" s="60">
        <v>813657</v>
      </c>
      <c r="O32" s="60">
        <v>0</v>
      </c>
      <c r="P32" s="60">
        <v>0</v>
      </c>
      <c r="Q32" s="60">
        <v>7938650</v>
      </c>
      <c r="R32" s="60">
        <v>7938650</v>
      </c>
      <c r="S32" s="60">
        <v>0</v>
      </c>
      <c r="T32" s="60">
        <v>0</v>
      </c>
      <c r="U32" s="60">
        <v>0</v>
      </c>
      <c r="V32" s="60">
        <v>0</v>
      </c>
      <c r="W32" s="60">
        <v>9043369</v>
      </c>
      <c r="X32" s="60">
        <v>8100000</v>
      </c>
      <c r="Y32" s="60">
        <v>943369</v>
      </c>
      <c r="Z32" s="140">
        <v>11.65</v>
      </c>
      <c r="AA32" s="155">
        <v>11318000</v>
      </c>
    </row>
    <row r="33" spans="1:27" ht="12.75">
      <c r="A33" s="183" t="s">
        <v>42</v>
      </c>
      <c r="B33" s="182"/>
      <c r="C33" s="155">
        <v>7001009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55256626</v>
      </c>
      <c r="D34" s="155">
        <v>0</v>
      </c>
      <c r="E34" s="156">
        <v>35260325</v>
      </c>
      <c r="F34" s="60">
        <v>51553234</v>
      </c>
      <c r="G34" s="60">
        <v>2169866</v>
      </c>
      <c r="H34" s="60">
        <v>2943265</v>
      </c>
      <c r="I34" s="60">
        <v>7653842</v>
      </c>
      <c r="J34" s="60">
        <v>12766973</v>
      </c>
      <c r="K34" s="60">
        <v>5559845</v>
      </c>
      <c r="L34" s="60">
        <v>5498852</v>
      </c>
      <c r="M34" s="60">
        <v>5614247</v>
      </c>
      <c r="N34" s="60">
        <v>16672944</v>
      </c>
      <c r="O34" s="60">
        <v>1233344</v>
      </c>
      <c r="P34" s="60">
        <v>8535889</v>
      </c>
      <c r="Q34" s="60">
        <v>9033679</v>
      </c>
      <c r="R34" s="60">
        <v>18802912</v>
      </c>
      <c r="S34" s="60">
        <v>0</v>
      </c>
      <c r="T34" s="60">
        <v>0</v>
      </c>
      <c r="U34" s="60">
        <v>0</v>
      </c>
      <c r="V34" s="60">
        <v>0</v>
      </c>
      <c r="W34" s="60">
        <v>48242829</v>
      </c>
      <c r="X34" s="60">
        <v>26226081</v>
      </c>
      <c r="Y34" s="60">
        <v>22016748</v>
      </c>
      <c r="Z34" s="140">
        <v>83.95</v>
      </c>
      <c r="AA34" s="155">
        <v>51553234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274756780</v>
      </c>
      <c r="D36" s="188">
        <f>SUM(D25:D35)</f>
        <v>0</v>
      </c>
      <c r="E36" s="189">
        <f t="shared" si="1"/>
        <v>251259825</v>
      </c>
      <c r="F36" s="190">
        <f t="shared" si="1"/>
        <v>283454466</v>
      </c>
      <c r="G36" s="190">
        <f t="shared" si="1"/>
        <v>11277626</v>
      </c>
      <c r="H36" s="190">
        <f t="shared" si="1"/>
        <v>15328940</v>
      </c>
      <c r="I36" s="190">
        <f t="shared" si="1"/>
        <v>21513242</v>
      </c>
      <c r="J36" s="190">
        <f t="shared" si="1"/>
        <v>48119808</v>
      </c>
      <c r="K36" s="190">
        <f t="shared" si="1"/>
        <v>19538218</v>
      </c>
      <c r="L36" s="190">
        <f t="shared" si="1"/>
        <v>17553997</v>
      </c>
      <c r="M36" s="190">
        <f t="shared" si="1"/>
        <v>41598229</v>
      </c>
      <c r="N36" s="190">
        <f t="shared" si="1"/>
        <v>78690444</v>
      </c>
      <c r="O36" s="190">
        <f t="shared" si="1"/>
        <v>16065470</v>
      </c>
      <c r="P36" s="190">
        <f t="shared" si="1"/>
        <v>28171366</v>
      </c>
      <c r="Q36" s="190">
        <f t="shared" si="1"/>
        <v>47512810</v>
      </c>
      <c r="R36" s="190">
        <f t="shared" si="1"/>
        <v>91749646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218559898</v>
      </c>
      <c r="X36" s="190">
        <f t="shared" si="1"/>
        <v>170608022</v>
      </c>
      <c r="Y36" s="190">
        <f t="shared" si="1"/>
        <v>47951876</v>
      </c>
      <c r="Z36" s="191">
        <f>+IF(X36&lt;&gt;0,+(Y36/X36)*100,0)</f>
        <v>28.106460316385355</v>
      </c>
      <c r="AA36" s="188">
        <f>SUM(AA25:AA35)</f>
        <v>283454466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-83529262</v>
      </c>
      <c r="D38" s="199">
        <f>+D22-D36</f>
        <v>0</v>
      </c>
      <c r="E38" s="200">
        <f t="shared" si="2"/>
        <v>1250175</v>
      </c>
      <c r="F38" s="106">
        <f t="shared" si="2"/>
        <v>1249634</v>
      </c>
      <c r="G38" s="106">
        <f t="shared" si="2"/>
        <v>8616503</v>
      </c>
      <c r="H38" s="106">
        <f t="shared" si="2"/>
        <v>14579576</v>
      </c>
      <c r="I38" s="106">
        <f t="shared" si="2"/>
        <v>-11695954</v>
      </c>
      <c r="J38" s="106">
        <f t="shared" si="2"/>
        <v>11500125</v>
      </c>
      <c r="K38" s="106">
        <f t="shared" si="2"/>
        <v>-11454169</v>
      </c>
      <c r="L38" s="106">
        <f t="shared" si="2"/>
        <v>-6973233</v>
      </c>
      <c r="M38" s="106">
        <f t="shared" si="2"/>
        <v>-1984854</v>
      </c>
      <c r="N38" s="106">
        <f t="shared" si="2"/>
        <v>-20412256</v>
      </c>
      <c r="O38" s="106">
        <f t="shared" si="2"/>
        <v>-8863825</v>
      </c>
      <c r="P38" s="106">
        <f t="shared" si="2"/>
        <v>-16196620</v>
      </c>
      <c r="Q38" s="106">
        <f t="shared" si="2"/>
        <v>-15633742</v>
      </c>
      <c r="R38" s="106">
        <f t="shared" si="2"/>
        <v>-40694187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-49606318</v>
      </c>
      <c r="X38" s="106">
        <f>IF(F22=F36,0,X22-X36)</f>
        <v>21431978</v>
      </c>
      <c r="Y38" s="106">
        <f t="shared" si="2"/>
        <v>-71038296</v>
      </c>
      <c r="Z38" s="201">
        <f>+IF(X38&lt;&gt;0,+(Y38/X38)*100,0)</f>
        <v>-331.4593548015027</v>
      </c>
      <c r="AA38" s="199">
        <f>+AA22-AA36</f>
        <v>1249634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38814000</v>
      </c>
      <c r="F39" s="60">
        <v>38814000</v>
      </c>
      <c r="G39" s="60">
        <v>0</v>
      </c>
      <c r="H39" s="60">
        <v>0</v>
      </c>
      <c r="I39" s="60">
        <v>2000000</v>
      </c>
      <c r="J39" s="60">
        <v>2000000</v>
      </c>
      <c r="K39" s="60">
        <v>8918000</v>
      </c>
      <c r="L39" s="60">
        <v>1000000</v>
      </c>
      <c r="M39" s="60">
        <v>12538000</v>
      </c>
      <c r="N39" s="60">
        <v>22456000</v>
      </c>
      <c r="O39" s="60">
        <v>0</v>
      </c>
      <c r="P39" s="60">
        <v>0</v>
      </c>
      <c r="Q39" s="60">
        <v>14358000</v>
      </c>
      <c r="R39" s="60">
        <v>14358000</v>
      </c>
      <c r="S39" s="60">
        <v>0</v>
      </c>
      <c r="T39" s="60">
        <v>0</v>
      </c>
      <c r="U39" s="60">
        <v>0</v>
      </c>
      <c r="V39" s="60">
        <v>0</v>
      </c>
      <c r="W39" s="60">
        <v>38814000</v>
      </c>
      <c r="X39" s="60">
        <v>38814000</v>
      </c>
      <c r="Y39" s="60">
        <v>0</v>
      </c>
      <c r="Z39" s="140">
        <v>0</v>
      </c>
      <c r="AA39" s="155">
        <v>38814000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-83529262</v>
      </c>
      <c r="D42" s="206">
        <f>SUM(D38:D41)</f>
        <v>0</v>
      </c>
      <c r="E42" s="207">
        <f t="shared" si="3"/>
        <v>40064175</v>
      </c>
      <c r="F42" s="88">
        <f t="shared" si="3"/>
        <v>40063634</v>
      </c>
      <c r="G42" s="88">
        <f t="shared" si="3"/>
        <v>8616503</v>
      </c>
      <c r="H42" s="88">
        <f t="shared" si="3"/>
        <v>14579576</v>
      </c>
      <c r="I42" s="88">
        <f t="shared" si="3"/>
        <v>-9695954</v>
      </c>
      <c r="J42" s="88">
        <f t="shared" si="3"/>
        <v>13500125</v>
      </c>
      <c r="K42" s="88">
        <f t="shared" si="3"/>
        <v>-2536169</v>
      </c>
      <c r="L42" s="88">
        <f t="shared" si="3"/>
        <v>-5973233</v>
      </c>
      <c r="M42" s="88">
        <f t="shared" si="3"/>
        <v>10553146</v>
      </c>
      <c r="N42" s="88">
        <f t="shared" si="3"/>
        <v>2043744</v>
      </c>
      <c r="O42" s="88">
        <f t="shared" si="3"/>
        <v>-8863825</v>
      </c>
      <c r="P42" s="88">
        <f t="shared" si="3"/>
        <v>-16196620</v>
      </c>
      <c r="Q42" s="88">
        <f t="shared" si="3"/>
        <v>-1275742</v>
      </c>
      <c r="R42" s="88">
        <f t="shared" si="3"/>
        <v>-26336187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-10792318</v>
      </c>
      <c r="X42" s="88">
        <f t="shared" si="3"/>
        <v>60245978</v>
      </c>
      <c r="Y42" s="88">
        <f t="shared" si="3"/>
        <v>-71038296</v>
      </c>
      <c r="Z42" s="208">
        <f>+IF(X42&lt;&gt;0,+(Y42/X42)*100,0)</f>
        <v>-117.91375683203285</v>
      </c>
      <c r="AA42" s="206">
        <f>SUM(AA38:AA41)</f>
        <v>40063634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-83529262</v>
      </c>
      <c r="D44" s="210">
        <f>+D42-D43</f>
        <v>0</v>
      </c>
      <c r="E44" s="211">
        <f t="shared" si="4"/>
        <v>40064175</v>
      </c>
      <c r="F44" s="77">
        <f t="shared" si="4"/>
        <v>40063634</v>
      </c>
      <c r="G44" s="77">
        <f t="shared" si="4"/>
        <v>8616503</v>
      </c>
      <c r="H44" s="77">
        <f t="shared" si="4"/>
        <v>14579576</v>
      </c>
      <c r="I44" s="77">
        <f t="shared" si="4"/>
        <v>-9695954</v>
      </c>
      <c r="J44" s="77">
        <f t="shared" si="4"/>
        <v>13500125</v>
      </c>
      <c r="K44" s="77">
        <f t="shared" si="4"/>
        <v>-2536169</v>
      </c>
      <c r="L44" s="77">
        <f t="shared" si="4"/>
        <v>-5973233</v>
      </c>
      <c r="M44" s="77">
        <f t="shared" si="4"/>
        <v>10553146</v>
      </c>
      <c r="N44" s="77">
        <f t="shared" si="4"/>
        <v>2043744</v>
      </c>
      <c r="O44" s="77">
        <f t="shared" si="4"/>
        <v>-8863825</v>
      </c>
      <c r="P44" s="77">
        <f t="shared" si="4"/>
        <v>-16196620</v>
      </c>
      <c r="Q44" s="77">
        <f t="shared" si="4"/>
        <v>-1275742</v>
      </c>
      <c r="R44" s="77">
        <f t="shared" si="4"/>
        <v>-26336187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-10792318</v>
      </c>
      <c r="X44" s="77">
        <f t="shared" si="4"/>
        <v>60245978</v>
      </c>
      <c r="Y44" s="77">
        <f t="shared" si="4"/>
        <v>-71038296</v>
      </c>
      <c r="Z44" s="212">
        <f>+IF(X44&lt;&gt;0,+(Y44/X44)*100,0)</f>
        <v>-117.91375683203285</v>
      </c>
      <c r="AA44" s="210">
        <f>+AA42-AA43</f>
        <v>40063634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-83529262</v>
      </c>
      <c r="D46" s="206">
        <f>SUM(D44:D45)</f>
        <v>0</v>
      </c>
      <c r="E46" s="207">
        <f t="shared" si="5"/>
        <v>40064175</v>
      </c>
      <c r="F46" s="88">
        <f t="shared" si="5"/>
        <v>40063634</v>
      </c>
      <c r="G46" s="88">
        <f t="shared" si="5"/>
        <v>8616503</v>
      </c>
      <c r="H46" s="88">
        <f t="shared" si="5"/>
        <v>14579576</v>
      </c>
      <c r="I46" s="88">
        <f t="shared" si="5"/>
        <v>-9695954</v>
      </c>
      <c r="J46" s="88">
        <f t="shared" si="5"/>
        <v>13500125</v>
      </c>
      <c r="K46" s="88">
        <f t="shared" si="5"/>
        <v>-2536169</v>
      </c>
      <c r="L46" s="88">
        <f t="shared" si="5"/>
        <v>-5973233</v>
      </c>
      <c r="M46" s="88">
        <f t="shared" si="5"/>
        <v>10553146</v>
      </c>
      <c r="N46" s="88">
        <f t="shared" si="5"/>
        <v>2043744</v>
      </c>
      <c r="O46" s="88">
        <f t="shared" si="5"/>
        <v>-8863825</v>
      </c>
      <c r="P46" s="88">
        <f t="shared" si="5"/>
        <v>-16196620</v>
      </c>
      <c r="Q46" s="88">
        <f t="shared" si="5"/>
        <v>-1275742</v>
      </c>
      <c r="R46" s="88">
        <f t="shared" si="5"/>
        <v>-26336187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-10792318</v>
      </c>
      <c r="X46" s="88">
        <f t="shared" si="5"/>
        <v>60245978</v>
      </c>
      <c r="Y46" s="88">
        <f t="shared" si="5"/>
        <v>-71038296</v>
      </c>
      <c r="Z46" s="208">
        <f>+IF(X46&lt;&gt;0,+(Y46/X46)*100,0)</f>
        <v>-117.91375683203285</v>
      </c>
      <c r="AA46" s="206">
        <f>SUM(AA44:AA45)</f>
        <v>40063634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-83529262</v>
      </c>
      <c r="D48" s="217">
        <f>SUM(D46:D47)</f>
        <v>0</v>
      </c>
      <c r="E48" s="218">
        <f t="shared" si="6"/>
        <v>40064175</v>
      </c>
      <c r="F48" s="219">
        <f t="shared" si="6"/>
        <v>40063634</v>
      </c>
      <c r="G48" s="219">
        <f t="shared" si="6"/>
        <v>8616503</v>
      </c>
      <c r="H48" s="220">
        <f t="shared" si="6"/>
        <v>14579576</v>
      </c>
      <c r="I48" s="220">
        <f t="shared" si="6"/>
        <v>-9695954</v>
      </c>
      <c r="J48" s="220">
        <f t="shared" si="6"/>
        <v>13500125</v>
      </c>
      <c r="K48" s="220">
        <f t="shared" si="6"/>
        <v>-2536169</v>
      </c>
      <c r="L48" s="220">
        <f t="shared" si="6"/>
        <v>-5973233</v>
      </c>
      <c r="M48" s="219">
        <f t="shared" si="6"/>
        <v>10553146</v>
      </c>
      <c r="N48" s="219">
        <f t="shared" si="6"/>
        <v>2043744</v>
      </c>
      <c r="O48" s="220">
        <f t="shared" si="6"/>
        <v>-8863825</v>
      </c>
      <c r="P48" s="220">
        <f t="shared" si="6"/>
        <v>-16196620</v>
      </c>
      <c r="Q48" s="220">
        <f t="shared" si="6"/>
        <v>-1275742</v>
      </c>
      <c r="R48" s="220">
        <f t="shared" si="6"/>
        <v>-26336187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-10792318</v>
      </c>
      <c r="X48" s="220">
        <f t="shared" si="6"/>
        <v>60245978</v>
      </c>
      <c r="Y48" s="220">
        <f t="shared" si="6"/>
        <v>-71038296</v>
      </c>
      <c r="Z48" s="221">
        <f>+IF(X48&lt;&gt;0,+(Y48/X48)*100,0)</f>
        <v>-117.91375683203285</v>
      </c>
      <c r="AA48" s="222">
        <f>SUM(AA46:AA47)</f>
        <v>40063634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5027000</v>
      </c>
      <c r="D5" s="153">
        <f>SUM(D6:D8)</f>
        <v>0</v>
      </c>
      <c r="E5" s="154">
        <f t="shared" si="0"/>
        <v>1250000</v>
      </c>
      <c r="F5" s="100">
        <f t="shared" si="0"/>
        <v>1250000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1250000</v>
      </c>
    </row>
    <row r="6" spans="1:27" ht="12.75">
      <c r="A6" s="138" t="s">
        <v>75</v>
      </c>
      <c r="B6" s="136"/>
      <c r="C6" s="155">
        <v>2000000</v>
      </c>
      <c r="D6" s="155"/>
      <c r="E6" s="156">
        <v>1250000</v>
      </c>
      <c r="F6" s="60">
        <v>1250000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1250000</v>
      </c>
    </row>
    <row r="7" spans="1:27" ht="12.75">
      <c r="A7" s="138" t="s">
        <v>76</v>
      </c>
      <c r="B7" s="136"/>
      <c r="C7" s="157">
        <v>3027000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11500000</v>
      </c>
      <c r="D9" s="153">
        <f>SUM(D10:D14)</f>
        <v>0</v>
      </c>
      <c r="E9" s="154">
        <f t="shared" si="1"/>
        <v>15728000</v>
      </c>
      <c r="F9" s="100">
        <f t="shared" si="1"/>
        <v>15728000</v>
      </c>
      <c r="G9" s="100">
        <f t="shared" si="1"/>
        <v>0</v>
      </c>
      <c r="H9" s="100">
        <f t="shared" si="1"/>
        <v>300890</v>
      </c>
      <c r="I9" s="100">
        <f t="shared" si="1"/>
        <v>947490</v>
      </c>
      <c r="J9" s="100">
        <f t="shared" si="1"/>
        <v>1248380</v>
      </c>
      <c r="K9" s="100">
        <f t="shared" si="1"/>
        <v>1760445</v>
      </c>
      <c r="L9" s="100">
        <f t="shared" si="1"/>
        <v>626669</v>
      </c>
      <c r="M9" s="100">
        <f t="shared" si="1"/>
        <v>0</v>
      </c>
      <c r="N9" s="100">
        <f t="shared" si="1"/>
        <v>2387114</v>
      </c>
      <c r="O9" s="100">
        <f t="shared" si="1"/>
        <v>1151997</v>
      </c>
      <c r="P9" s="100">
        <f t="shared" si="1"/>
        <v>740743</v>
      </c>
      <c r="Q9" s="100">
        <f t="shared" si="1"/>
        <v>1653000</v>
      </c>
      <c r="R9" s="100">
        <f t="shared" si="1"/>
        <v>3545740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7181234</v>
      </c>
      <c r="X9" s="100">
        <f t="shared" si="1"/>
        <v>12305000</v>
      </c>
      <c r="Y9" s="100">
        <f t="shared" si="1"/>
        <v>-5123766</v>
      </c>
      <c r="Z9" s="137">
        <f>+IF(X9&lt;&gt;0,+(Y9/X9)*100,0)</f>
        <v>-41.63970743600163</v>
      </c>
      <c r="AA9" s="102">
        <f>SUM(AA10:AA14)</f>
        <v>15728000</v>
      </c>
    </row>
    <row r="10" spans="1:27" ht="12.75">
      <c r="A10" s="138" t="s">
        <v>79</v>
      </c>
      <c r="B10" s="136"/>
      <c r="C10" s="155">
        <v>5000000</v>
      </c>
      <c r="D10" s="155"/>
      <c r="E10" s="156">
        <v>9120000</v>
      </c>
      <c r="F10" s="60">
        <v>9120000</v>
      </c>
      <c r="G10" s="60"/>
      <c r="H10" s="60"/>
      <c r="I10" s="60"/>
      <c r="J10" s="60"/>
      <c r="K10" s="60"/>
      <c r="L10" s="60"/>
      <c r="M10" s="60"/>
      <c r="N10" s="60"/>
      <c r="O10" s="60">
        <v>267900</v>
      </c>
      <c r="P10" s="60"/>
      <c r="Q10" s="60">
        <v>1653000</v>
      </c>
      <c r="R10" s="60">
        <v>1920900</v>
      </c>
      <c r="S10" s="60"/>
      <c r="T10" s="60"/>
      <c r="U10" s="60"/>
      <c r="V10" s="60"/>
      <c r="W10" s="60">
        <v>1920900</v>
      </c>
      <c r="X10" s="60">
        <v>7137000</v>
      </c>
      <c r="Y10" s="60">
        <v>-5216100</v>
      </c>
      <c r="Z10" s="140">
        <v>-73.09</v>
      </c>
      <c r="AA10" s="62">
        <v>9120000</v>
      </c>
    </row>
    <row r="11" spans="1:27" ht="12.75">
      <c r="A11" s="138" t="s">
        <v>80</v>
      </c>
      <c r="B11" s="136"/>
      <c r="C11" s="155">
        <v>6500000</v>
      </c>
      <c r="D11" s="155"/>
      <c r="E11" s="156">
        <v>6608000</v>
      </c>
      <c r="F11" s="60">
        <v>6608000</v>
      </c>
      <c r="G11" s="60"/>
      <c r="H11" s="60">
        <v>300890</v>
      </c>
      <c r="I11" s="60">
        <v>947490</v>
      </c>
      <c r="J11" s="60">
        <v>1248380</v>
      </c>
      <c r="K11" s="60">
        <v>1760445</v>
      </c>
      <c r="L11" s="60">
        <v>626669</v>
      </c>
      <c r="M11" s="60"/>
      <c r="N11" s="60">
        <v>2387114</v>
      </c>
      <c r="O11" s="60">
        <v>884097</v>
      </c>
      <c r="P11" s="60">
        <v>740743</v>
      </c>
      <c r="Q11" s="60"/>
      <c r="R11" s="60">
        <v>1624840</v>
      </c>
      <c r="S11" s="60"/>
      <c r="T11" s="60"/>
      <c r="U11" s="60"/>
      <c r="V11" s="60"/>
      <c r="W11" s="60">
        <v>5260334</v>
      </c>
      <c r="X11" s="60">
        <v>5168000</v>
      </c>
      <c r="Y11" s="60">
        <v>92334</v>
      </c>
      <c r="Z11" s="140">
        <v>1.79</v>
      </c>
      <c r="AA11" s="62">
        <v>6608000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11423000</v>
      </c>
      <c r="D15" s="153">
        <f>SUM(D16:D18)</f>
        <v>0</v>
      </c>
      <c r="E15" s="154">
        <f t="shared" si="2"/>
        <v>20086000</v>
      </c>
      <c r="F15" s="100">
        <f t="shared" si="2"/>
        <v>20086000</v>
      </c>
      <c r="G15" s="100">
        <f t="shared" si="2"/>
        <v>60699</v>
      </c>
      <c r="H15" s="100">
        <f t="shared" si="2"/>
        <v>84360</v>
      </c>
      <c r="I15" s="100">
        <f t="shared" si="2"/>
        <v>60269</v>
      </c>
      <c r="J15" s="100">
        <f t="shared" si="2"/>
        <v>205328</v>
      </c>
      <c r="K15" s="100">
        <f t="shared" si="2"/>
        <v>73550</v>
      </c>
      <c r="L15" s="100">
        <f t="shared" si="2"/>
        <v>284759</v>
      </c>
      <c r="M15" s="100">
        <f t="shared" si="2"/>
        <v>98484</v>
      </c>
      <c r="N15" s="100">
        <f t="shared" si="2"/>
        <v>456793</v>
      </c>
      <c r="O15" s="100">
        <f t="shared" si="2"/>
        <v>4171410</v>
      </c>
      <c r="P15" s="100">
        <f t="shared" si="2"/>
        <v>71856</v>
      </c>
      <c r="Q15" s="100">
        <f t="shared" si="2"/>
        <v>4673138</v>
      </c>
      <c r="R15" s="100">
        <f t="shared" si="2"/>
        <v>8916404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9578525</v>
      </c>
      <c r="X15" s="100">
        <f t="shared" si="2"/>
        <v>16034233</v>
      </c>
      <c r="Y15" s="100">
        <f t="shared" si="2"/>
        <v>-6455708</v>
      </c>
      <c r="Z15" s="137">
        <f>+IF(X15&lt;&gt;0,+(Y15/X15)*100,0)</f>
        <v>-40.262031866444744</v>
      </c>
      <c r="AA15" s="102">
        <f>SUM(AA16:AA18)</f>
        <v>20086000</v>
      </c>
    </row>
    <row r="16" spans="1:27" ht="12.75">
      <c r="A16" s="138" t="s">
        <v>85</v>
      </c>
      <c r="B16" s="136"/>
      <c r="C16" s="155">
        <v>11423000</v>
      </c>
      <c r="D16" s="155"/>
      <c r="E16" s="156">
        <v>2530000</v>
      </c>
      <c r="F16" s="60">
        <v>20086000</v>
      </c>
      <c r="G16" s="60">
        <v>60699</v>
      </c>
      <c r="H16" s="60">
        <v>84360</v>
      </c>
      <c r="I16" s="60">
        <v>60269</v>
      </c>
      <c r="J16" s="60">
        <v>205328</v>
      </c>
      <c r="K16" s="60">
        <v>73550</v>
      </c>
      <c r="L16" s="60">
        <v>73021</v>
      </c>
      <c r="M16" s="60">
        <v>98484</v>
      </c>
      <c r="N16" s="60">
        <v>245055</v>
      </c>
      <c r="O16" s="60">
        <v>1592308</v>
      </c>
      <c r="P16" s="60">
        <v>71856</v>
      </c>
      <c r="Q16" s="60">
        <v>1381496</v>
      </c>
      <c r="R16" s="60">
        <v>3045660</v>
      </c>
      <c r="S16" s="60"/>
      <c r="T16" s="60"/>
      <c r="U16" s="60"/>
      <c r="V16" s="60"/>
      <c r="W16" s="60">
        <v>3496043</v>
      </c>
      <c r="X16" s="60">
        <v>2123233</v>
      </c>
      <c r="Y16" s="60">
        <v>1372810</v>
      </c>
      <c r="Z16" s="140">
        <v>64.66</v>
      </c>
      <c r="AA16" s="62">
        <v>20086000</v>
      </c>
    </row>
    <row r="17" spans="1:27" ht="12.75">
      <c r="A17" s="138" t="s">
        <v>86</v>
      </c>
      <c r="B17" s="136"/>
      <c r="C17" s="155"/>
      <c r="D17" s="155"/>
      <c r="E17" s="156">
        <v>17556000</v>
      </c>
      <c r="F17" s="60"/>
      <c r="G17" s="60"/>
      <c r="H17" s="60"/>
      <c r="I17" s="60"/>
      <c r="J17" s="60"/>
      <c r="K17" s="60"/>
      <c r="L17" s="60">
        <v>211738</v>
      </c>
      <c r="M17" s="60"/>
      <c r="N17" s="60">
        <v>211738</v>
      </c>
      <c r="O17" s="60">
        <v>2579102</v>
      </c>
      <c r="P17" s="60"/>
      <c r="Q17" s="60">
        <v>3291642</v>
      </c>
      <c r="R17" s="60">
        <v>5870744</v>
      </c>
      <c r="S17" s="60"/>
      <c r="T17" s="60"/>
      <c r="U17" s="60"/>
      <c r="V17" s="60"/>
      <c r="W17" s="60">
        <v>6082482</v>
      </c>
      <c r="X17" s="60">
        <v>13911000</v>
      </c>
      <c r="Y17" s="60">
        <v>-7828518</v>
      </c>
      <c r="Z17" s="140">
        <v>-56.28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1500000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2380000</v>
      </c>
      <c r="Y19" s="100">
        <f t="shared" si="3"/>
        <v>-2380000</v>
      </c>
      <c r="Z19" s="137">
        <f>+IF(X19&lt;&gt;0,+(Y19/X19)*100,0)</f>
        <v>-100</v>
      </c>
      <c r="AA19" s="102">
        <f>SUM(AA20:AA23)</f>
        <v>3000000</v>
      </c>
    </row>
    <row r="20" spans="1:27" ht="12.75">
      <c r="A20" s="138" t="s">
        <v>89</v>
      </c>
      <c r="B20" s="136"/>
      <c r="C20" s="155">
        <v>1500000</v>
      </c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2380000</v>
      </c>
      <c r="Y20" s="60">
        <v>-2380000</v>
      </c>
      <c r="Z20" s="140">
        <v>-100</v>
      </c>
      <c r="AA20" s="62">
        <v>3000000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29450000</v>
      </c>
      <c r="D25" s="217">
        <f>+D5+D9+D15+D19+D24</f>
        <v>0</v>
      </c>
      <c r="E25" s="230">
        <f t="shared" si="4"/>
        <v>40064000</v>
      </c>
      <c r="F25" s="219">
        <f t="shared" si="4"/>
        <v>40064000</v>
      </c>
      <c r="G25" s="219">
        <f t="shared" si="4"/>
        <v>60699</v>
      </c>
      <c r="H25" s="219">
        <f t="shared" si="4"/>
        <v>385250</v>
      </c>
      <c r="I25" s="219">
        <f t="shared" si="4"/>
        <v>1007759</v>
      </c>
      <c r="J25" s="219">
        <f t="shared" si="4"/>
        <v>1453708</v>
      </c>
      <c r="K25" s="219">
        <f t="shared" si="4"/>
        <v>1833995</v>
      </c>
      <c r="L25" s="219">
        <f t="shared" si="4"/>
        <v>911428</v>
      </c>
      <c r="M25" s="219">
        <f t="shared" si="4"/>
        <v>98484</v>
      </c>
      <c r="N25" s="219">
        <f t="shared" si="4"/>
        <v>2843907</v>
      </c>
      <c r="O25" s="219">
        <f t="shared" si="4"/>
        <v>5323407</v>
      </c>
      <c r="P25" s="219">
        <f t="shared" si="4"/>
        <v>812599</v>
      </c>
      <c r="Q25" s="219">
        <f t="shared" si="4"/>
        <v>6326138</v>
      </c>
      <c r="R25" s="219">
        <f t="shared" si="4"/>
        <v>12462144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16759759</v>
      </c>
      <c r="X25" s="219">
        <f t="shared" si="4"/>
        <v>30719233</v>
      </c>
      <c r="Y25" s="219">
        <f t="shared" si="4"/>
        <v>-13959474</v>
      </c>
      <c r="Z25" s="231">
        <f>+IF(X25&lt;&gt;0,+(Y25/X25)*100,0)</f>
        <v>-45.442130667780674</v>
      </c>
      <c r="AA25" s="232">
        <f>+AA5+AA9+AA15+AA19+AA24</f>
        <v>40064000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18943000</v>
      </c>
      <c r="D28" s="155"/>
      <c r="E28" s="156">
        <v>38814000</v>
      </c>
      <c r="F28" s="60">
        <v>38814000</v>
      </c>
      <c r="G28" s="60">
        <v>60699</v>
      </c>
      <c r="H28" s="60">
        <v>385250</v>
      </c>
      <c r="I28" s="60">
        <v>1007759</v>
      </c>
      <c r="J28" s="60">
        <v>1453708</v>
      </c>
      <c r="K28" s="60">
        <v>1833995</v>
      </c>
      <c r="L28" s="60">
        <v>911428</v>
      </c>
      <c r="M28" s="60">
        <v>98484</v>
      </c>
      <c r="N28" s="60">
        <v>2843907</v>
      </c>
      <c r="O28" s="60">
        <v>5323407</v>
      </c>
      <c r="P28" s="60">
        <v>812598</v>
      </c>
      <c r="Q28" s="60">
        <v>6326138</v>
      </c>
      <c r="R28" s="60">
        <v>12462143</v>
      </c>
      <c r="S28" s="60"/>
      <c r="T28" s="60"/>
      <c r="U28" s="60"/>
      <c r="V28" s="60"/>
      <c r="W28" s="60">
        <v>16759758</v>
      </c>
      <c r="X28" s="60">
        <v>38814000</v>
      </c>
      <c r="Y28" s="60">
        <v>-22054242</v>
      </c>
      <c r="Z28" s="140">
        <v>-56.82</v>
      </c>
      <c r="AA28" s="155">
        <v>38814000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18943000</v>
      </c>
      <c r="D32" s="210">
        <f>SUM(D28:D31)</f>
        <v>0</v>
      </c>
      <c r="E32" s="211">
        <f t="shared" si="5"/>
        <v>38814000</v>
      </c>
      <c r="F32" s="77">
        <f t="shared" si="5"/>
        <v>38814000</v>
      </c>
      <c r="G32" s="77">
        <f t="shared" si="5"/>
        <v>60699</v>
      </c>
      <c r="H32" s="77">
        <f t="shared" si="5"/>
        <v>385250</v>
      </c>
      <c r="I32" s="77">
        <f t="shared" si="5"/>
        <v>1007759</v>
      </c>
      <c r="J32" s="77">
        <f t="shared" si="5"/>
        <v>1453708</v>
      </c>
      <c r="K32" s="77">
        <f t="shared" si="5"/>
        <v>1833995</v>
      </c>
      <c r="L32" s="77">
        <f t="shared" si="5"/>
        <v>911428</v>
      </c>
      <c r="M32" s="77">
        <f t="shared" si="5"/>
        <v>98484</v>
      </c>
      <c r="N32" s="77">
        <f t="shared" si="5"/>
        <v>2843907</v>
      </c>
      <c r="O32" s="77">
        <f t="shared" si="5"/>
        <v>5323407</v>
      </c>
      <c r="P32" s="77">
        <f t="shared" si="5"/>
        <v>812598</v>
      </c>
      <c r="Q32" s="77">
        <f t="shared" si="5"/>
        <v>6326138</v>
      </c>
      <c r="R32" s="77">
        <f t="shared" si="5"/>
        <v>12462143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16759758</v>
      </c>
      <c r="X32" s="77">
        <f t="shared" si="5"/>
        <v>38814000</v>
      </c>
      <c r="Y32" s="77">
        <f t="shared" si="5"/>
        <v>-22054242</v>
      </c>
      <c r="Z32" s="212">
        <f>+IF(X32&lt;&gt;0,+(Y32/X32)*100,0)</f>
        <v>-56.82032771680322</v>
      </c>
      <c r="AA32" s="79">
        <f>SUM(AA28:AA31)</f>
        <v>38814000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10507000</v>
      </c>
      <c r="D35" s="155"/>
      <c r="E35" s="156">
        <v>1250000</v>
      </c>
      <c r="F35" s="60">
        <v>1250000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1250000</v>
      </c>
    </row>
    <row r="36" spans="1:27" ht="12.75">
      <c r="A36" s="238" t="s">
        <v>139</v>
      </c>
      <c r="B36" s="149"/>
      <c r="C36" s="222">
        <f aca="true" t="shared" si="6" ref="C36:Y36">SUM(C32:C35)</f>
        <v>29450000</v>
      </c>
      <c r="D36" s="222">
        <f>SUM(D32:D35)</f>
        <v>0</v>
      </c>
      <c r="E36" s="218">
        <f t="shared" si="6"/>
        <v>40064000</v>
      </c>
      <c r="F36" s="220">
        <f t="shared" si="6"/>
        <v>40064000</v>
      </c>
      <c r="G36" s="220">
        <f t="shared" si="6"/>
        <v>60699</v>
      </c>
      <c r="H36" s="220">
        <f t="shared" si="6"/>
        <v>385250</v>
      </c>
      <c r="I36" s="220">
        <f t="shared" si="6"/>
        <v>1007759</v>
      </c>
      <c r="J36" s="220">
        <f t="shared" si="6"/>
        <v>1453708</v>
      </c>
      <c r="K36" s="220">
        <f t="shared" si="6"/>
        <v>1833995</v>
      </c>
      <c r="L36" s="220">
        <f t="shared" si="6"/>
        <v>911428</v>
      </c>
      <c r="M36" s="220">
        <f t="shared" si="6"/>
        <v>98484</v>
      </c>
      <c r="N36" s="220">
        <f t="shared" si="6"/>
        <v>2843907</v>
      </c>
      <c r="O36" s="220">
        <f t="shared" si="6"/>
        <v>5323407</v>
      </c>
      <c r="P36" s="220">
        <f t="shared" si="6"/>
        <v>812598</v>
      </c>
      <c r="Q36" s="220">
        <f t="shared" si="6"/>
        <v>6326138</v>
      </c>
      <c r="R36" s="220">
        <f t="shared" si="6"/>
        <v>12462143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16759758</v>
      </c>
      <c r="X36" s="220">
        <f t="shared" si="6"/>
        <v>38814000</v>
      </c>
      <c r="Y36" s="220">
        <f t="shared" si="6"/>
        <v>-22054242</v>
      </c>
      <c r="Z36" s="221">
        <f>+IF(X36&lt;&gt;0,+(Y36/X36)*100,0)</f>
        <v>-56.82032771680322</v>
      </c>
      <c r="AA36" s="239">
        <f>SUM(AA32:AA35)</f>
        <v>40064000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784897</v>
      </c>
      <c r="D6" s="155"/>
      <c r="E6" s="59">
        <v>-2561000</v>
      </c>
      <c r="F6" s="60">
        <v>-2561</v>
      </c>
      <c r="G6" s="60">
        <v>2373470</v>
      </c>
      <c r="H6" s="60">
        <v>2373470</v>
      </c>
      <c r="I6" s="60">
        <v>2373470</v>
      </c>
      <c r="J6" s="60">
        <v>2373470</v>
      </c>
      <c r="K6" s="60">
        <v>824142</v>
      </c>
      <c r="L6" s="60">
        <v>865349</v>
      </c>
      <c r="M6" s="60">
        <v>865349</v>
      </c>
      <c r="N6" s="60">
        <v>865349</v>
      </c>
      <c r="O6" s="60">
        <v>865349</v>
      </c>
      <c r="P6" s="60">
        <v>908616</v>
      </c>
      <c r="Q6" s="60">
        <v>908616</v>
      </c>
      <c r="R6" s="60">
        <v>908616</v>
      </c>
      <c r="S6" s="60"/>
      <c r="T6" s="60"/>
      <c r="U6" s="60"/>
      <c r="V6" s="60"/>
      <c r="W6" s="60">
        <v>908616</v>
      </c>
      <c r="X6" s="60">
        <v>-1921</v>
      </c>
      <c r="Y6" s="60">
        <v>910537</v>
      </c>
      <c r="Z6" s="140">
        <v>-47399.12</v>
      </c>
      <c r="AA6" s="62">
        <v>-2561</v>
      </c>
    </row>
    <row r="7" spans="1:27" ht="12.75">
      <c r="A7" s="249" t="s">
        <v>144</v>
      </c>
      <c r="B7" s="182"/>
      <c r="C7" s="155">
        <v>11676375</v>
      </c>
      <c r="D7" s="155"/>
      <c r="E7" s="59">
        <v>11936963</v>
      </c>
      <c r="F7" s="60">
        <v>11937</v>
      </c>
      <c r="G7" s="60">
        <v>12533811</v>
      </c>
      <c r="H7" s="60">
        <v>12533811</v>
      </c>
      <c r="I7" s="60">
        <v>12533811</v>
      </c>
      <c r="J7" s="60">
        <v>12533811</v>
      </c>
      <c r="K7" s="60">
        <v>122601993</v>
      </c>
      <c r="L7" s="60">
        <v>39546012</v>
      </c>
      <c r="M7" s="60">
        <v>39546012</v>
      </c>
      <c r="N7" s="60">
        <v>39546012</v>
      </c>
      <c r="O7" s="60">
        <v>39546012</v>
      </c>
      <c r="P7" s="60">
        <v>41523313</v>
      </c>
      <c r="Q7" s="60">
        <v>41523313</v>
      </c>
      <c r="R7" s="60">
        <v>41523313</v>
      </c>
      <c r="S7" s="60"/>
      <c r="T7" s="60"/>
      <c r="U7" s="60"/>
      <c r="V7" s="60"/>
      <c r="W7" s="60">
        <v>41523313</v>
      </c>
      <c r="X7" s="60">
        <v>8953</v>
      </c>
      <c r="Y7" s="60">
        <v>41514360</v>
      </c>
      <c r="Z7" s="140">
        <v>463692.17</v>
      </c>
      <c r="AA7" s="62">
        <v>11937</v>
      </c>
    </row>
    <row r="8" spans="1:27" ht="12.75">
      <c r="A8" s="249" t="s">
        <v>145</v>
      </c>
      <c r="B8" s="182"/>
      <c r="C8" s="155">
        <v>8358112</v>
      </c>
      <c r="D8" s="155"/>
      <c r="E8" s="59">
        <v>11867000</v>
      </c>
      <c r="F8" s="60">
        <v>-294</v>
      </c>
      <c r="G8" s="60">
        <v>5782964</v>
      </c>
      <c r="H8" s="60">
        <v>5782964</v>
      </c>
      <c r="I8" s="60">
        <v>5782964</v>
      </c>
      <c r="J8" s="60">
        <v>5782964</v>
      </c>
      <c r="K8" s="60">
        <v>8776017</v>
      </c>
      <c r="L8" s="60">
        <v>9214818</v>
      </c>
      <c r="M8" s="60">
        <v>9214818</v>
      </c>
      <c r="N8" s="60">
        <v>9214818</v>
      </c>
      <c r="O8" s="60">
        <v>9214818</v>
      </c>
      <c r="P8" s="60">
        <v>9675560</v>
      </c>
      <c r="Q8" s="60">
        <v>9675560</v>
      </c>
      <c r="R8" s="60">
        <v>9675560</v>
      </c>
      <c r="S8" s="60"/>
      <c r="T8" s="60"/>
      <c r="U8" s="60"/>
      <c r="V8" s="60"/>
      <c r="W8" s="60">
        <v>9675560</v>
      </c>
      <c r="X8" s="60">
        <v>-221</v>
      </c>
      <c r="Y8" s="60">
        <v>9675781</v>
      </c>
      <c r="Z8" s="140">
        <v>-4378181.45</v>
      </c>
      <c r="AA8" s="62">
        <v>-294</v>
      </c>
    </row>
    <row r="9" spans="1:27" ht="12.75">
      <c r="A9" s="249" t="s">
        <v>146</v>
      </c>
      <c r="B9" s="182"/>
      <c r="C9" s="155">
        <v>140956826</v>
      </c>
      <c r="D9" s="155"/>
      <c r="E9" s="59">
        <v>40469000</v>
      </c>
      <c r="F9" s="60">
        <v>52630</v>
      </c>
      <c r="G9" s="60">
        <v>113593607</v>
      </c>
      <c r="H9" s="60">
        <v>113593607</v>
      </c>
      <c r="I9" s="60">
        <v>113593607</v>
      </c>
      <c r="J9" s="60">
        <v>113593607</v>
      </c>
      <c r="K9" s="60">
        <v>37662868</v>
      </c>
      <c r="L9" s="60">
        <v>128732093</v>
      </c>
      <c r="M9" s="60">
        <v>128732093</v>
      </c>
      <c r="N9" s="60">
        <v>128732093</v>
      </c>
      <c r="O9" s="60">
        <v>128732093</v>
      </c>
      <c r="P9" s="60">
        <v>135168698</v>
      </c>
      <c r="Q9" s="60">
        <v>135168698</v>
      </c>
      <c r="R9" s="60">
        <v>135168698</v>
      </c>
      <c r="S9" s="60"/>
      <c r="T9" s="60"/>
      <c r="U9" s="60"/>
      <c r="V9" s="60"/>
      <c r="W9" s="60">
        <v>135168698</v>
      </c>
      <c r="X9" s="60">
        <v>39473</v>
      </c>
      <c r="Y9" s="60">
        <v>135129225</v>
      </c>
      <c r="Z9" s="140">
        <v>342333.3</v>
      </c>
      <c r="AA9" s="62">
        <v>52630</v>
      </c>
    </row>
    <row r="10" spans="1:27" ht="12.75">
      <c r="A10" s="249" t="s">
        <v>147</v>
      </c>
      <c r="B10" s="182"/>
      <c r="C10" s="155">
        <v>6192280</v>
      </c>
      <c r="D10" s="155"/>
      <c r="E10" s="59"/>
      <c r="F10" s="60"/>
      <c r="G10" s="159">
        <v>2318918</v>
      </c>
      <c r="H10" s="159">
        <v>2318918</v>
      </c>
      <c r="I10" s="159">
        <v>2318918</v>
      </c>
      <c r="J10" s="60">
        <v>2318918</v>
      </c>
      <c r="K10" s="159">
        <v>6501894</v>
      </c>
      <c r="L10" s="159">
        <v>6826989</v>
      </c>
      <c r="M10" s="60">
        <v>6826989</v>
      </c>
      <c r="N10" s="159">
        <v>6826989</v>
      </c>
      <c r="O10" s="159">
        <v>6826989</v>
      </c>
      <c r="P10" s="159">
        <v>7168338</v>
      </c>
      <c r="Q10" s="60">
        <v>7168338</v>
      </c>
      <c r="R10" s="159">
        <v>7168338</v>
      </c>
      <c r="S10" s="159"/>
      <c r="T10" s="60"/>
      <c r="U10" s="159"/>
      <c r="V10" s="159"/>
      <c r="W10" s="159">
        <v>7168338</v>
      </c>
      <c r="X10" s="60"/>
      <c r="Y10" s="159">
        <v>7168338</v>
      </c>
      <c r="Z10" s="141"/>
      <c r="AA10" s="225"/>
    </row>
    <row r="11" spans="1:27" ht="12.75">
      <c r="A11" s="249" t="s">
        <v>148</v>
      </c>
      <c r="B11" s="182"/>
      <c r="C11" s="155">
        <v>41579432</v>
      </c>
      <c r="D11" s="155"/>
      <c r="E11" s="59">
        <v>60816000</v>
      </c>
      <c r="F11" s="60">
        <v>60816</v>
      </c>
      <c r="G11" s="60">
        <v>54512554</v>
      </c>
      <c r="H11" s="60">
        <v>54512554</v>
      </c>
      <c r="I11" s="60">
        <v>54512554</v>
      </c>
      <c r="J11" s="60">
        <v>54512554</v>
      </c>
      <c r="K11" s="60">
        <v>43658404</v>
      </c>
      <c r="L11" s="60">
        <v>45841324</v>
      </c>
      <c r="M11" s="60">
        <v>45841324</v>
      </c>
      <c r="N11" s="60">
        <v>45841324</v>
      </c>
      <c r="O11" s="60">
        <v>45841324</v>
      </c>
      <c r="P11" s="60">
        <v>48133390</v>
      </c>
      <c r="Q11" s="60">
        <v>48133390</v>
      </c>
      <c r="R11" s="60">
        <v>48133390</v>
      </c>
      <c r="S11" s="60"/>
      <c r="T11" s="60"/>
      <c r="U11" s="60"/>
      <c r="V11" s="60"/>
      <c r="W11" s="60">
        <v>48133390</v>
      </c>
      <c r="X11" s="60">
        <v>45612</v>
      </c>
      <c r="Y11" s="60">
        <v>48087778</v>
      </c>
      <c r="Z11" s="140">
        <v>105427.91</v>
      </c>
      <c r="AA11" s="62">
        <v>60816</v>
      </c>
    </row>
    <row r="12" spans="1:27" ht="12.75">
      <c r="A12" s="250" t="s">
        <v>56</v>
      </c>
      <c r="B12" s="251"/>
      <c r="C12" s="168">
        <f aca="true" t="shared" si="0" ref="C12:Y12">SUM(C6:C11)</f>
        <v>209547922</v>
      </c>
      <c r="D12" s="168">
        <f>SUM(D6:D11)</f>
        <v>0</v>
      </c>
      <c r="E12" s="72">
        <f t="shared" si="0"/>
        <v>122527963</v>
      </c>
      <c r="F12" s="73">
        <f t="shared" si="0"/>
        <v>122528</v>
      </c>
      <c r="G12" s="73">
        <f t="shared" si="0"/>
        <v>191115324</v>
      </c>
      <c r="H12" s="73">
        <f t="shared" si="0"/>
        <v>191115324</v>
      </c>
      <c r="I12" s="73">
        <f t="shared" si="0"/>
        <v>191115324</v>
      </c>
      <c r="J12" s="73">
        <f t="shared" si="0"/>
        <v>191115324</v>
      </c>
      <c r="K12" s="73">
        <f t="shared" si="0"/>
        <v>220025318</v>
      </c>
      <c r="L12" s="73">
        <f t="shared" si="0"/>
        <v>231026585</v>
      </c>
      <c r="M12" s="73">
        <f t="shared" si="0"/>
        <v>231026585</v>
      </c>
      <c r="N12" s="73">
        <f t="shared" si="0"/>
        <v>231026585</v>
      </c>
      <c r="O12" s="73">
        <f t="shared" si="0"/>
        <v>231026585</v>
      </c>
      <c r="P12" s="73">
        <f t="shared" si="0"/>
        <v>242577915</v>
      </c>
      <c r="Q12" s="73">
        <f t="shared" si="0"/>
        <v>242577915</v>
      </c>
      <c r="R12" s="73">
        <f t="shared" si="0"/>
        <v>242577915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242577915</v>
      </c>
      <c r="X12" s="73">
        <f t="shared" si="0"/>
        <v>91896</v>
      </c>
      <c r="Y12" s="73">
        <f t="shared" si="0"/>
        <v>242486019</v>
      </c>
      <c r="Z12" s="170">
        <f>+IF(X12&lt;&gt;0,+(Y12/X12)*100,0)</f>
        <v>263870.0476625751</v>
      </c>
      <c r="AA12" s="74">
        <f>SUM(AA6:AA11)</f>
        <v>122528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174506201</v>
      </c>
      <c r="D17" s="155"/>
      <c r="E17" s="59">
        <v>148264000</v>
      </c>
      <c r="F17" s="60">
        <v>148264</v>
      </c>
      <c r="G17" s="60">
        <v>184154565</v>
      </c>
      <c r="H17" s="60">
        <v>184154565</v>
      </c>
      <c r="I17" s="60">
        <v>184154565</v>
      </c>
      <c r="J17" s="60">
        <v>184154565</v>
      </c>
      <c r="K17" s="60">
        <v>183231511</v>
      </c>
      <c r="L17" s="60">
        <v>192393087</v>
      </c>
      <c r="M17" s="60">
        <v>192393087</v>
      </c>
      <c r="N17" s="60">
        <v>192393087</v>
      </c>
      <c r="O17" s="60">
        <v>192393087</v>
      </c>
      <c r="P17" s="60">
        <v>202012741</v>
      </c>
      <c r="Q17" s="60">
        <v>202012741</v>
      </c>
      <c r="R17" s="60">
        <v>202012741</v>
      </c>
      <c r="S17" s="60"/>
      <c r="T17" s="60"/>
      <c r="U17" s="60"/>
      <c r="V17" s="60"/>
      <c r="W17" s="60">
        <v>202012741</v>
      </c>
      <c r="X17" s="60">
        <v>111198</v>
      </c>
      <c r="Y17" s="60">
        <v>201901543</v>
      </c>
      <c r="Z17" s="140">
        <v>181569.4</v>
      </c>
      <c r="AA17" s="62">
        <v>148264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262297691</v>
      </c>
      <c r="D19" s="155"/>
      <c r="E19" s="59">
        <v>361883000</v>
      </c>
      <c r="F19" s="60">
        <v>366964</v>
      </c>
      <c r="G19" s="60">
        <v>307559067</v>
      </c>
      <c r="H19" s="60">
        <v>307559067</v>
      </c>
      <c r="I19" s="60">
        <v>307559067</v>
      </c>
      <c r="J19" s="60">
        <v>307559067</v>
      </c>
      <c r="K19" s="60">
        <v>275412575</v>
      </c>
      <c r="L19" s="60">
        <v>289183204</v>
      </c>
      <c r="M19" s="60">
        <v>289183204</v>
      </c>
      <c r="N19" s="60">
        <v>289183204</v>
      </c>
      <c r="O19" s="60">
        <v>289183204</v>
      </c>
      <c r="P19" s="60">
        <v>303642364</v>
      </c>
      <c r="Q19" s="60">
        <v>303642364</v>
      </c>
      <c r="R19" s="60">
        <v>303642364</v>
      </c>
      <c r="S19" s="60"/>
      <c r="T19" s="60"/>
      <c r="U19" s="60"/>
      <c r="V19" s="60"/>
      <c r="W19" s="60">
        <v>303642364</v>
      </c>
      <c r="X19" s="60">
        <v>275223</v>
      </c>
      <c r="Y19" s="60">
        <v>303367141</v>
      </c>
      <c r="Z19" s="140">
        <v>110225.94</v>
      </c>
      <c r="AA19" s="62">
        <v>366964</v>
      </c>
    </row>
    <row r="20" spans="1:27" ht="12.75">
      <c r="A20" s="249" t="s">
        <v>155</v>
      </c>
      <c r="B20" s="182"/>
      <c r="C20" s="155">
        <v>78910</v>
      </c>
      <c r="D20" s="155"/>
      <c r="E20" s="59"/>
      <c r="F20" s="60"/>
      <c r="G20" s="60">
        <v>82856</v>
      </c>
      <c r="H20" s="60">
        <v>82856</v>
      </c>
      <c r="I20" s="60">
        <v>82856</v>
      </c>
      <c r="J20" s="60">
        <v>82856</v>
      </c>
      <c r="K20" s="60">
        <v>82855</v>
      </c>
      <c r="L20" s="60">
        <v>86998</v>
      </c>
      <c r="M20" s="60">
        <v>86998</v>
      </c>
      <c r="N20" s="60">
        <v>86998</v>
      </c>
      <c r="O20" s="60">
        <v>86998</v>
      </c>
      <c r="P20" s="60">
        <v>91348</v>
      </c>
      <c r="Q20" s="60">
        <v>91348</v>
      </c>
      <c r="R20" s="60">
        <v>91348</v>
      </c>
      <c r="S20" s="60"/>
      <c r="T20" s="60"/>
      <c r="U20" s="60"/>
      <c r="V20" s="60"/>
      <c r="W20" s="60">
        <v>91348</v>
      </c>
      <c r="X20" s="60"/>
      <c r="Y20" s="60">
        <v>91348</v>
      </c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62043</v>
      </c>
      <c r="D22" s="155"/>
      <c r="E22" s="59">
        <v>323000</v>
      </c>
      <c r="F22" s="60">
        <v>323</v>
      </c>
      <c r="G22" s="60">
        <v>97710</v>
      </c>
      <c r="H22" s="60">
        <v>97710</v>
      </c>
      <c r="I22" s="60">
        <v>97710</v>
      </c>
      <c r="J22" s="60">
        <v>97710</v>
      </c>
      <c r="K22" s="60">
        <v>65145</v>
      </c>
      <c r="L22" s="60">
        <v>68402</v>
      </c>
      <c r="M22" s="60">
        <v>68402</v>
      </c>
      <c r="N22" s="60">
        <v>68402</v>
      </c>
      <c r="O22" s="60">
        <v>68402</v>
      </c>
      <c r="P22" s="60">
        <v>71822</v>
      </c>
      <c r="Q22" s="60">
        <v>71822</v>
      </c>
      <c r="R22" s="60">
        <v>71822</v>
      </c>
      <c r="S22" s="60"/>
      <c r="T22" s="60"/>
      <c r="U22" s="60"/>
      <c r="V22" s="60"/>
      <c r="W22" s="60">
        <v>71822</v>
      </c>
      <c r="X22" s="60">
        <v>242</v>
      </c>
      <c r="Y22" s="60">
        <v>71580</v>
      </c>
      <c r="Z22" s="140">
        <v>29578.51</v>
      </c>
      <c r="AA22" s="62">
        <v>323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436944845</v>
      </c>
      <c r="D24" s="168">
        <f>SUM(D15:D23)</f>
        <v>0</v>
      </c>
      <c r="E24" s="76">
        <f t="shared" si="1"/>
        <v>510470000</v>
      </c>
      <c r="F24" s="77">
        <f t="shared" si="1"/>
        <v>515551</v>
      </c>
      <c r="G24" s="77">
        <f t="shared" si="1"/>
        <v>491894198</v>
      </c>
      <c r="H24" s="77">
        <f t="shared" si="1"/>
        <v>491894198</v>
      </c>
      <c r="I24" s="77">
        <f t="shared" si="1"/>
        <v>491894198</v>
      </c>
      <c r="J24" s="77">
        <f t="shared" si="1"/>
        <v>491894198</v>
      </c>
      <c r="K24" s="77">
        <f t="shared" si="1"/>
        <v>458792086</v>
      </c>
      <c r="L24" s="77">
        <f t="shared" si="1"/>
        <v>481731691</v>
      </c>
      <c r="M24" s="77">
        <f t="shared" si="1"/>
        <v>481731691</v>
      </c>
      <c r="N24" s="77">
        <f t="shared" si="1"/>
        <v>481731691</v>
      </c>
      <c r="O24" s="77">
        <f t="shared" si="1"/>
        <v>481731691</v>
      </c>
      <c r="P24" s="77">
        <f t="shared" si="1"/>
        <v>505818275</v>
      </c>
      <c r="Q24" s="77">
        <f t="shared" si="1"/>
        <v>505818275</v>
      </c>
      <c r="R24" s="77">
        <f t="shared" si="1"/>
        <v>505818275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505818275</v>
      </c>
      <c r="X24" s="77">
        <f t="shared" si="1"/>
        <v>386663</v>
      </c>
      <c r="Y24" s="77">
        <f t="shared" si="1"/>
        <v>505431612</v>
      </c>
      <c r="Z24" s="212">
        <f>+IF(X24&lt;&gt;0,+(Y24/X24)*100,0)</f>
        <v>130716.31162019639</v>
      </c>
      <c r="AA24" s="79">
        <f>SUM(AA15:AA23)</f>
        <v>515551</v>
      </c>
    </row>
    <row r="25" spans="1:27" ht="12.75">
      <c r="A25" s="250" t="s">
        <v>159</v>
      </c>
      <c r="B25" s="251"/>
      <c r="C25" s="168">
        <f aca="true" t="shared" si="2" ref="C25:Y25">+C12+C24</f>
        <v>646492767</v>
      </c>
      <c r="D25" s="168">
        <f>+D12+D24</f>
        <v>0</v>
      </c>
      <c r="E25" s="72">
        <f t="shared" si="2"/>
        <v>632997963</v>
      </c>
      <c r="F25" s="73">
        <f t="shared" si="2"/>
        <v>638079</v>
      </c>
      <c r="G25" s="73">
        <f t="shared" si="2"/>
        <v>683009522</v>
      </c>
      <c r="H25" s="73">
        <f t="shared" si="2"/>
        <v>683009522</v>
      </c>
      <c r="I25" s="73">
        <f t="shared" si="2"/>
        <v>683009522</v>
      </c>
      <c r="J25" s="73">
        <f t="shared" si="2"/>
        <v>683009522</v>
      </c>
      <c r="K25" s="73">
        <f t="shared" si="2"/>
        <v>678817404</v>
      </c>
      <c r="L25" s="73">
        <f t="shared" si="2"/>
        <v>712758276</v>
      </c>
      <c r="M25" s="73">
        <f t="shared" si="2"/>
        <v>712758276</v>
      </c>
      <c r="N25" s="73">
        <f t="shared" si="2"/>
        <v>712758276</v>
      </c>
      <c r="O25" s="73">
        <f t="shared" si="2"/>
        <v>712758276</v>
      </c>
      <c r="P25" s="73">
        <f t="shared" si="2"/>
        <v>748396190</v>
      </c>
      <c r="Q25" s="73">
        <f t="shared" si="2"/>
        <v>748396190</v>
      </c>
      <c r="R25" s="73">
        <f t="shared" si="2"/>
        <v>748396190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748396190</v>
      </c>
      <c r="X25" s="73">
        <f t="shared" si="2"/>
        <v>478559</v>
      </c>
      <c r="Y25" s="73">
        <f t="shared" si="2"/>
        <v>747917631</v>
      </c>
      <c r="Z25" s="170">
        <f>+IF(X25&lt;&gt;0,+(Y25/X25)*100,0)</f>
        <v>156285.35478384065</v>
      </c>
      <c r="AA25" s="74">
        <f>+AA12+AA24</f>
        <v>638079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34604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6167559</v>
      </c>
      <c r="D30" s="155"/>
      <c r="E30" s="59">
        <v>4647000</v>
      </c>
      <c r="F30" s="60">
        <v>4647</v>
      </c>
      <c r="G30" s="60">
        <v>5923830</v>
      </c>
      <c r="H30" s="60">
        <v>5923830</v>
      </c>
      <c r="I30" s="60">
        <v>5923830</v>
      </c>
      <c r="J30" s="60">
        <v>5923830</v>
      </c>
      <c r="K30" s="60">
        <v>6475937</v>
      </c>
      <c r="L30" s="60">
        <v>6799734</v>
      </c>
      <c r="M30" s="60">
        <v>6799734</v>
      </c>
      <c r="N30" s="60">
        <v>6799734</v>
      </c>
      <c r="O30" s="60">
        <v>6799734</v>
      </c>
      <c r="P30" s="60">
        <v>7139721</v>
      </c>
      <c r="Q30" s="60">
        <v>7139721</v>
      </c>
      <c r="R30" s="60">
        <v>7139721</v>
      </c>
      <c r="S30" s="60"/>
      <c r="T30" s="60"/>
      <c r="U30" s="60"/>
      <c r="V30" s="60"/>
      <c r="W30" s="60">
        <v>7139721</v>
      </c>
      <c r="X30" s="60">
        <v>3485</v>
      </c>
      <c r="Y30" s="60">
        <v>7136236</v>
      </c>
      <c r="Z30" s="140">
        <v>204770.04</v>
      </c>
      <c r="AA30" s="62">
        <v>4647</v>
      </c>
    </row>
    <row r="31" spans="1:27" ht="12.75">
      <c r="A31" s="249" t="s">
        <v>163</v>
      </c>
      <c r="B31" s="182"/>
      <c r="C31" s="155">
        <v>4496302</v>
      </c>
      <c r="D31" s="155"/>
      <c r="E31" s="59"/>
      <c r="F31" s="60"/>
      <c r="G31" s="60">
        <v>5508881</v>
      </c>
      <c r="H31" s="60">
        <v>5508881</v>
      </c>
      <c r="I31" s="60">
        <v>5508881</v>
      </c>
      <c r="J31" s="60">
        <v>5508881</v>
      </c>
      <c r="K31" s="60">
        <v>4721117</v>
      </c>
      <c r="L31" s="60">
        <v>4957173</v>
      </c>
      <c r="M31" s="60">
        <v>4957173</v>
      </c>
      <c r="N31" s="60">
        <v>4957173</v>
      </c>
      <c r="O31" s="60">
        <v>4957173</v>
      </c>
      <c r="P31" s="60">
        <v>5205032</v>
      </c>
      <c r="Q31" s="60">
        <v>5205032</v>
      </c>
      <c r="R31" s="60">
        <v>5205032</v>
      </c>
      <c r="S31" s="60"/>
      <c r="T31" s="60"/>
      <c r="U31" s="60"/>
      <c r="V31" s="60"/>
      <c r="W31" s="60">
        <v>5205032</v>
      </c>
      <c r="X31" s="60"/>
      <c r="Y31" s="60">
        <v>5205032</v>
      </c>
      <c r="Z31" s="140"/>
      <c r="AA31" s="62"/>
    </row>
    <row r="32" spans="1:27" ht="12.75">
      <c r="A32" s="249" t="s">
        <v>164</v>
      </c>
      <c r="B32" s="182"/>
      <c r="C32" s="155">
        <v>326324829</v>
      </c>
      <c r="D32" s="155"/>
      <c r="E32" s="59">
        <v>103217000</v>
      </c>
      <c r="F32" s="60">
        <v>108298</v>
      </c>
      <c r="G32" s="60">
        <v>214654650</v>
      </c>
      <c r="H32" s="60">
        <v>214654650</v>
      </c>
      <c r="I32" s="60">
        <v>214654650</v>
      </c>
      <c r="J32" s="60">
        <v>214654650</v>
      </c>
      <c r="K32" s="60">
        <v>340947078</v>
      </c>
      <c r="L32" s="60">
        <v>357994432</v>
      </c>
      <c r="M32" s="60">
        <v>357994432</v>
      </c>
      <c r="N32" s="60">
        <v>357994432</v>
      </c>
      <c r="O32" s="60">
        <v>357994432</v>
      </c>
      <c r="P32" s="60">
        <v>375894154</v>
      </c>
      <c r="Q32" s="60">
        <v>375894154</v>
      </c>
      <c r="R32" s="60">
        <v>375894154</v>
      </c>
      <c r="S32" s="60"/>
      <c r="T32" s="60"/>
      <c r="U32" s="60"/>
      <c r="V32" s="60"/>
      <c r="W32" s="60">
        <v>375894154</v>
      </c>
      <c r="X32" s="60">
        <v>81224</v>
      </c>
      <c r="Y32" s="60">
        <v>375812930</v>
      </c>
      <c r="Z32" s="140">
        <v>462687.05</v>
      </c>
      <c r="AA32" s="62">
        <v>108298</v>
      </c>
    </row>
    <row r="33" spans="1:27" ht="12.75">
      <c r="A33" s="249" t="s">
        <v>165</v>
      </c>
      <c r="B33" s="182"/>
      <c r="C33" s="155">
        <v>3418024</v>
      </c>
      <c r="D33" s="155"/>
      <c r="E33" s="59"/>
      <c r="F33" s="60"/>
      <c r="G33" s="60">
        <v>7563150</v>
      </c>
      <c r="H33" s="60">
        <v>7563150</v>
      </c>
      <c r="I33" s="60">
        <v>7563150</v>
      </c>
      <c r="J33" s="60">
        <v>7563150</v>
      </c>
      <c r="K33" s="60">
        <v>5319251</v>
      </c>
      <c r="L33" s="60">
        <v>5585214</v>
      </c>
      <c r="M33" s="60">
        <v>5585214</v>
      </c>
      <c r="N33" s="60">
        <v>5585214</v>
      </c>
      <c r="O33" s="60">
        <v>5585214</v>
      </c>
      <c r="P33" s="60">
        <v>5864475</v>
      </c>
      <c r="Q33" s="60">
        <v>5864475</v>
      </c>
      <c r="R33" s="60">
        <v>5864475</v>
      </c>
      <c r="S33" s="60"/>
      <c r="T33" s="60"/>
      <c r="U33" s="60"/>
      <c r="V33" s="60"/>
      <c r="W33" s="60">
        <v>5864475</v>
      </c>
      <c r="X33" s="60"/>
      <c r="Y33" s="60">
        <v>5864475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340441318</v>
      </c>
      <c r="D34" s="168">
        <f>SUM(D29:D33)</f>
        <v>0</v>
      </c>
      <c r="E34" s="72">
        <f t="shared" si="3"/>
        <v>107864000</v>
      </c>
      <c r="F34" s="73">
        <f t="shared" si="3"/>
        <v>112945</v>
      </c>
      <c r="G34" s="73">
        <f t="shared" si="3"/>
        <v>233650511</v>
      </c>
      <c r="H34" s="73">
        <f t="shared" si="3"/>
        <v>233650511</v>
      </c>
      <c r="I34" s="73">
        <f t="shared" si="3"/>
        <v>233650511</v>
      </c>
      <c r="J34" s="73">
        <f t="shared" si="3"/>
        <v>233650511</v>
      </c>
      <c r="K34" s="73">
        <f t="shared" si="3"/>
        <v>357463383</v>
      </c>
      <c r="L34" s="73">
        <f t="shared" si="3"/>
        <v>375336553</v>
      </c>
      <c r="M34" s="73">
        <f t="shared" si="3"/>
        <v>375336553</v>
      </c>
      <c r="N34" s="73">
        <f t="shared" si="3"/>
        <v>375336553</v>
      </c>
      <c r="O34" s="73">
        <f t="shared" si="3"/>
        <v>375336553</v>
      </c>
      <c r="P34" s="73">
        <f t="shared" si="3"/>
        <v>394103382</v>
      </c>
      <c r="Q34" s="73">
        <f t="shared" si="3"/>
        <v>394103382</v>
      </c>
      <c r="R34" s="73">
        <f t="shared" si="3"/>
        <v>394103382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394103382</v>
      </c>
      <c r="X34" s="73">
        <f t="shared" si="3"/>
        <v>84709</v>
      </c>
      <c r="Y34" s="73">
        <f t="shared" si="3"/>
        <v>394018673</v>
      </c>
      <c r="Z34" s="170">
        <f>+IF(X34&lt;&gt;0,+(Y34/X34)*100,0)</f>
        <v>465143.8135263077</v>
      </c>
      <c r="AA34" s="74">
        <f>SUM(AA29:AA33)</f>
        <v>112945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16108505</v>
      </c>
      <c r="D37" s="155"/>
      <c r="E37" s="59">
        <v>27059000</v>
      </c>
      <c r="F37" s="60">
        <v>27059</v>
      </c>
      <c r="G37" s="60">
        <v>19025595</v>
      </c>
      <c r="H37" s="60">
        <v>19025595</v>
      </c>
      <c r="I37" s="60">
        <v>19025595</v>
      </c>
      <c r="J37" s="60">
        <v>19025595</v>
      </c>
      <c r="K37" s="60">
        <v>16913930</v>
      </c>
      <c r="L37" s="60">
        <v>17759627</v>
      </c>
      <c r="M37" s="60">
        <v>17759627</v>
      </c>
      <c r="N37" s="60">
        <v>17759627</v>
      </c>
      <c r="O37" s="60">
        <v>17759627</v>
      </c>
      <c r="P37" s="60">
        <v>18647608</v>
      </c>
      <c r="Q37" s="60">
        <v>18647608</v>
      </c>
      <c r="R37" s="60">
        <v>18647608</v>
      </c>
      <c r="S37" s="60"/>
      <c r="T37" s="60"/>
      <c r="U37" s="60"/>
      <c r="V37" s="60"/>
      <c r="W37" s="60">
        <v>18647608</v>
      </c>
      <c r="X37" s="60">
        <v>20294</v>
      </c>
      <c r="Y37" s="60">
        <v>18627314</v>
      </c>
      <c r="Z37" s="140">
        <v>91787.3</v>
      </c>
      <c r="AA37" s="62">
        <v>27059</v>
      </c>
    </row>
    <row r="38" spans="1:27" ht="12.75">
      <c r="A38" s="249" t="s">
        <v>165</v>
      </c>
      <c r="B38" s="182"/>
      <c r="C38" s="155">
        <v>25357920</v>
      </c>
      <c r="D38" s="155"/>
      <c r="E38" s="59">
        <v>1658000</v>
      </c>
      <c r="F38" s="60">
        <v>1658</v>
      </c>
      <c r="G38" s="60">
        <v>22374450</v>
      </c>
      <c r="H38" s="60">
        <v>22374450</v>
      </c>
      <c r="I38" s="60">
        <v>22374450</v>
      </c>
      <c r="J38" s="60">
        <v>22374450</v>
      </c>
      <c r="K38" s="60">
        <v>26625816</v>
      </c>
      <c r="L38" s="60">
        <v>27957107</v>
      </c>
      <c r="M38" s="60">
        <v>27957107</v>
      </c>
      <c r="N38" s="60">
        <v>27957107</v>
      </c>
      <c r="O38" s="60">
        <v>27957107</v>
      </c>
      <c r="P38" s="60">
        <v>29354962</v>
      </c>
      <c r="Q38" s="60">
        <v>29354962</v>
      </c>
      <c r="R38" s="60">
        <v>29354962</v>
      </c>
      <c r="S38" s="60"/>
      <c r="T38" s="60"/>
      <c r="U38" s="60"/>
      <c r="V38" s="60"/>
      <c r="W38" s="60">
        <v>29354962</v>
      </c>
      <c r="X38" s="60">
        <v>1244</v>
      </c>
      <c r="Y38" s="60">
        <v>29353718</v>
      </c>
      <c r="Z38" s="140">
        <v>2359623.63</v>
      </c>
      <c r="AA38" s="62">
        <v>1658</v>
      </c>
    </row>
    <row r="39" spans="1:27" ht="12.75">
      <c r="A39" s="250" t="s">
        <v>59</v>
      </c>
      <c r="B39" s="253"/>
      <c r="C39" s="168">
        <f aca="true" t="shared" si="4" ref="C39:Y39">SUM(C37:C38)</f>
        <v>41466425</v>
      </c>
      <c r="D39" s="168">
        <f>SUM(D37:D38)</f>
        <v>0</v>
      </c>
      <c r="E39" s="76">
        <f t="shared" si="4"/>
        <v>28717000</v>
      </c>
      <c r="F39" s="77">
        <f t="shared" si="4"/>
        <v>28717</v>
      </c>
      <c r="G39" s="77">
        <f t="shared" si="4"/>
        <v>41400045</v>
      </c>
      <c r="H39" s="77">
        <f t="shared" si="4"/>
        <v>41400045</v>
      </c>
      <c r="I39" s="77">
        <f t="shared" si="4"/>
        <v>41400045</v>
      </c>
      <c r="J39" s="77">
        <f t="shared" si="4"/>
        <v>41400045</v>
      </c>
      <c r="K39" s="77">
        <f t="shared" si="4"/>
        <v>43539746</v>
      </c>
      <c r="L39" s="77">
        <f t="shared" si="4"/>
        <v>45716734</v>
      </c>
      <c r="M39" s="77">
        <f t="shared" si="4"/>
        <v>45716734</v>
      </c>
      <c r="N39" s="77">
        <f t="shared" si="4"/>
        <v>45716734</v>
      </c>
      <c r="O39" s="77">
        <f t="shared" si="4"/>
        <v>45716734</v>
      </c>
      <c r="P39" s="77">
        <f t="shared" si="4"/>
        <v>48002570</v>
      </c>
      <c r="Q39" s="77">
        <f t="shared" si="4"/>
        <v>48002570</v>
      </c>
      <c r="R39" s="77">
        <f t="shared" si="4"/>
        <v>48002570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48002570</v>
      </c>
      <c r="X39" s="77">
        <f t="shared" si="4"/>
        <v>21538</v>
      </c>
      <c r="Y39" s="77">
        <f t="shared" si="4"/>
        <v>47981032</v>
      </c>
      <c r="Z39" s="212">
        <f>+IF(X39&lt;&gt;0,+(Y39/X39)*100,0)</f>
        <v>222773.85086823287</v>
      </c>
      <c r="AA39" s="79">
        <f>SUM(AA37:AA38)</f>
        <v>28717</v>
      </c>
    </row>
    <row r="40" spans="1:27" ht="12.75">
      <c r="A40" s="250" t="s">
        <v>167</v>
      </c>
      <c r="B40" s="251"/>
      <c r="C40" s="168">
        <f aca="true" t="shared" si="5" ref="C40:Y40">+C34+C39</f>
        <v>381907743</v>
      </c>
      <c r="D40" s="168">
        <f>+D34+D39</f>
        <v>0</v>
      </c>
      <c r="E40" s="72">
        <f t="shared" si="5"/>
        <v>136581000</v>
      </c>
      <c r="F40" s="73">
        <f t="shared" si="5"/>
        <v>141662</v>
      </c>
      <c r="G40" s="73">
        <f t="shared" si="5"/>
        <v>275050556</v>
      </c>
      <c r="H40" s="73">
        <f t="shared" si="5"/>
        <v>275050556</v>
      </c>
      <c r="I40" s="73">
        <f t="shared" si="5"/>
        <v>275050556</v>
      </c>
      <c r="J40" s="73">
        <f t="shared" si="5"/>
        <v>275050556</v>
      </c>
      <c r="K40" s="73">
        <f t="shared" si="5"/>
        <v>401003129</v>
      </c>
      <c r="L40" s="73">
        <f t="shared" si="5"/>
        <v>421053287</v>
      </c>
      <c r="M40" s="73">
        <f t="shared" si="5"/>
        <v>421053287</v>
      </c>
      <c r="N40" s="73">
        <f t="shared" si="5"/>
        <v>421053287</v>
      </c>
      <c r="O40" s="73">
        <f t="shared" si="5"/>
        <v>421053287</v>
      </c>
      <c r="P40" s="73">
        <f t="shared" si="5"/>
        <v>442105952</v>
      </c>
      <c r="Q40" s="73">
        <f t="shared" si="5"/>
        <v>442105952</v>
      </c>
      <c r="R40" s="73">
        <f t="shared" si="5"/>
        <v>442105952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442105952</v>
      </c>
      <c r="X40" s="73">
        <f t="shared" si="5"/>
        <v>106247</v>
      </c>
      <c r="Y40" s="73">
        <f t="shared" si="5"/>
        <v>441999705</v>
      </c>
      <c r="Z40" s="170">
        <f>+IF(X40&lt;&gt;0,+(Y40/X40)*100,0)</f>
        <v>416011.4685591123</v>
      </c>
      <c r="AA40" s="74">
        <f>+AA34+AA39</f>
        <v>141662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264585024</v>
      </c>
      <c r="D42" s="257">
        <f>+D25-D40</f>
        <v>0</v>
      </c>
      <c r="E42" s="258">
        <f t="shared" si="6"/>
        <v>496416963</v>
      </c>
      <c r="F42" s="259">
        <f t="shared" si="6"/>
        <v>496417</v>
      </c>
      <c r="G42" s="259">
        <f t="shared" si="6"/>
        <v>407958966</v>
      </c>
      <c r="H42" s="259">
        <f t="shared" si="6"/>
        <v>407958966</v>
      </c>
      <c r="I42" s="259">
        <f t="shared" si="6"/>
        <v>407958966</v>
      </c>
      <c r="J42" s="259">
        <f t="shared" si="6"/>
        <v>407958966</v>
      </c>
      <c r="K42" s="259">
        <f t="shared" si="6"/>
        <v>277814275</v>
      </c>
      <c r="L42" s="259">
        <f t="shared" si="6"/>
        <v>291704989</v>
      </c>
      <c r="M42" s="259">
        <f t="shared" si="6"/>
        <v>291704989</v>
      </c>
      <c r="N42" s="259">
        <f t="shared" si="6"/>
        <v>291704989</v>
      </c>
      <c r="O42" s="259">
        <f t="shared" si="6"/>
        <v>291704989</v>
      </c>
      <c r="P42" s="259">
        <f t="shared" si="6"/>
        <v>306290238</v>
      </c>
      <c r="Q42" s="259">
        <f t="shared" si="6"/>
        <v>306290238</v>
      </c>
      <c r="R42" s="259">
        <f t="shared" si="6"/>
        <v>306290238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306290238</v>
      </c>
      <c r="X42" s="259">
        <f t="shared" si="6"/>
        <v>372312</v>
      </c>
      <c r="Y42" s="259">
        <f t="shared" si="6"/>
        <v>305917926</v>
      </c>
      <c r="Z42" s="260">
        <f>+IF(X42&lt;&gt;0,+(Y42/X42)*100,0)</f>
        <v>82167.08728163475</v>
      </c>
      <c r="AA42" s="261">
        <f>+AA25-AA40</f>
        <v>496417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264585024</v>
      </c>
      <c r="D45" s="155"/>
      <c r="E45" s="59">
        <v>496337963</v>
      </c>
      <c r="F45" s="60">
        <v>496338</v>
      </c>
      <c r="G45" s="60">
        <v>407880056</v>
      </c>
      <c r="H45" s="60">
        <v>407880056</v>
      </c>
      <c r="I45" s="60">
        <v>407880056</v>
      </c>
      <c r="J45" s="60">
        <v>407880056</v>
      </c>
      <c r="K45" s="60">
        <v>277814275</v>
      </c>
      <c r="L45" s="60">
        <v>291704989</v>
      </c>
      <c r="M45" s="60">
        <v>291704989</v>
      </c>
      <c r="N45" s="60">
        <v>291704989</v>
      </c>
      <c r="O45" s="60">
        <v>291704989</v>
      </c>
      <c r="P45" s="60">
        <v>306290238</v>
      </c>
      <c r="Q45" s="60">
        <v>306290238</v>
      </c>
      <c r="R45" s="60">
        <v>306290238</v>
      </c>
      <c r="S45" s="60"/>
      <c r="T45" s="60"/>
      <c r="U45" s="60"/>
      <c r="V45" s="60"/>
      <c r="W45" s="60">
        <v>306290238</v>
      </c>
      <c r="X45" s="60">
        <v>372254</v>
      </c>
      <c r="Y45" s="60">
        <v>305917984</v>
      </c>
      <c r="Z45" s="139">
        <v>82179.91</v>
      </c>
      <c r="AA45" s="62">
        <v>496338</v>
      </c>
    </row>
    <row r="46" spans="1:27" ht="12.75">
      <c r="A46" s="249" t="s">
        <v>171</v>
      </c>
      <c r="B46" s="182"/>
      <c r="C46" s="155"/>
      <c r="D46" s="155"/>
      <c r="E46" s="59">
        <v>79000</v>
      </c>
      <c r="F46" s="60">
        <v>79</v>
      </c>
      <c r="G46" s="60">
        <v>78910</v>
      </c>
      <c r="H46" s="60">
        <v>78910</v>
      </c>
      <c r="I46" s="60">
        <v>78910</v>
      </c>
      <c r="J46" s="60">
        <v>78910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59</v>
      </c>
      <c r="Y46" s="60">
        <v>-59</v>
      </c>
      <c r="Z46" s="139">
        <v>-100</v>
      </c>
      <c r="AA46" s="62">
        <v>79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264585024</v>
      </c>
      <c r="D48" s="217">
        <f>SUM(D45:D47)</f>
        <v>0</v>
      </c>
      <c r="E48" s="264">
        <f t="shared" si="7"/>
        <v>496416963</v>
      </c>
      <c r="F48" s="219">
        <f t="shared" si="7"/>
        <v>496417</v>
      </c>
      <c r="G48" s="219">
        <f t="shared" si="7"/>
        <v>407958966</v>
      </c>
      <c r="H48" s="219">
        <f t="shared" si="7"/>
        <v>407958966</v>
      </c>
      <c r="I48" s="219">
        <f t="shared" si="7"/>
        <v>407958966</v>
      </c>
      <c r="J48" s="219">
        <f t="shared" si="7"/>
        <v>407958966</v>
      </c>
      <c r="K48" s="219">
        <f t="shared" si="7"/>
        <v>277814275</v>
      </c>
      <c r="L48" s="219">
        <f t="shared" si="7"/>
        <v>291704989</v>
      </c>
      <c r="M48" s="219">
        <f t="shared" si="7"/>
        <v>291704989</v>
      </c>
      <c r="N48" s="219">
        <f t="shared" si="7"/>
        <v>291704989</v>
      </c>
      <c r="O48" s="219">
        <f t="shared" si="7"/>
        <v>291704989</v>
      </c>
      <c r="P48" s="219">
        <f t="shared" si="7"/>
        <v>306290238</v>
      </c>
      <c r="Q48" s="219">
        <f t="shared" si="7"/>
        <v>306290238</v>
      </c>
      <c r="R48" s="219">
        <f t="shared" si="7"/>
        <v>306290238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306290238</v>
      </c>
      <c r="X48" s="219">
        <f t="shared" si="7"/>
        <v>372313</v>
      </c>
      <c r="Y48" s="219">
        <f t="shared" si="7"/>
        <v>305917925</v>
      </c>
      <c r="Z48" s="265">
        <f>+IF(X48&lt;&gt;0,+(Y48/X48)*100,0)</f>
        <v>82166.86631946776</v>
      </c>
      <c r="AA48" s="232">
        <f>SUM(AA45:AA47)</f>
        <v>496417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13396397</v>
      </c>
      <c r="D6" s="155"/>
      <c r="E6" s="59">
        <v>15016000</v>
      </c>
      <c r="F6" s="60">
        <v>13138000</v>
      </c>
      <c r="G6" s="60">
        <v>2543786</v>
      </c>
      <c r="H6" s="60">
        <v>956284</v>
      </c>
      <c r="I6" s="60">
        <v>839242</v>
      </c>
      <c r="J6" s="60">
        <v>4339312</v>
      </c>
      <c r="K6" s="60">
        <v>703387</v>
      </c>
      <c r="L6" s="60">
        <v>953605</v>
      </c>
      <c r="M6" s="60">
        <v>553565</v>
      </c>
      <c r="N6" s="60">
        <v>2210557</v>
      </c>
      <c r="O6" s="60">
        <v>722742</v>
      </c>
      <c r="P6" s="60">
        <v>783639</v>
      </c>
      <c r="Q6" s="60">
        <v>940082</v>
      </c>
      <c r="R6" s="60">
        <v>2446463</v>
      </c>
      <c r="S6" s="60"/>
      <c r="T6" s="60"/>
      <c r="U6" s="60"/>
      <c r="V6" s="60"/>
      <c r="W6" s="60">
        <v>8996332</v>
      </c>
      <c r="X6" s="60">
        <v>10671000</v>
      </c>
      <c r="Y6" s="60">
        <v>-1674668</v>
      </c>
      <c r="Z6" s="140">
        <v>-15.69</v>
      </c>
      <c r="AA6" s="62">
        <v>13138000</v>
      </c>
    </row>
    <row r="7" spans="1:27" ht="12.75">
      <c r="A7" s="249" t="s">
        <v>32</v>
      </c>
      <c r="B7" s="182"/>
      <c r="C7" s="155">
        <v>101234883</v>
      </c>
      <c r="D7" s="155"/>
      <c r="E7" s="59">
        <v>102411000</v>
      </c>
      <c r="F7" s="60">
        <v>89656000</v>
      </c>
      <c r="G7" s="60">
        <v>8825961</v>
      </c>
      <c r="H7" s="60">
        <v>8550362</v>
      </c>
      <c r="I7" s="60">
        <v>9328466</v>
      </c>
      <c r="J7" s="60">
        <v>26704789</v>
      </c>
      <c r="K7" s="60">
        <v>8661271</v>
      </c>
      <c r="L7" s="60">
        <v>10259855</v>
      </c>
      <c r="M7" s="60">
        <v>7690893</v>
      </c>
      <c r="N7" s="60">
        <v>26612019</v>
      </c>
      <c r="O7" s="60">
        <v>8192160</v>
      </c>
      <c r="P7" s="60">
        <v>6360296</v>
      </c>
      <c r="Q7" s="60">
        <v>12353676</v>
      </c>
      <c r="R7" s="60">
        <v>26906132</v>
      </c>
      <c r="S7" s="60"/>
      <c r="T7" s="60"/>
      <c r="U7" s="60"/>
      <c r="V7" s="60"/>
      <c r="W7" s="60">
        <v>80222940</v>
      </c>
      <c r="X7" s="60">
        <v>67020000</v>
      </c>
      <c r="Y7" s="60">
        <v>13202940</v>
      </c>
      <c r="Z7" s="140">
        <v>19.7</v>
      </c>
      <c r="AA7" s="62">
        <v>89656000</v>
      </c>
    </row>
    <row r="8" spans="1:27" ht="12.75">
      <c r="A8" s="249" t="s">
        <v>178</v>
      </c>
      <c r="B8" s="182"/>
      <c r="C8" s="155">
        <v>111311786</v>
      </c>
      <c r="D8" s="155"/>
      <c r="E8" s="59">
        <v>34563000</v>
      </c>
      <c r="F8" s="60">
        <v>8369000</v>
      </c>
      <c r="G8" s="60">
        <v>1239301</v>
      </c>
      <c r="H8" s="60">
        <v>484350</v>
      </c>
      <c r="I8" s="60">
        <v>402116</v>
      </c>
      <c r="J8" s="60">
        <v>2125767</v>
      </c>
      <c r="K8" s="60">
        <v>394819</v>
      </c>
      <c r="L8" s="60">
        <v>349916</v>
      </c>
      <c r="M8" s="60">
        <v>285726</v>
      </c>
      <c r="N8" s="60">
        <v>1030461</v>
      </c>
      <c r="O8" s="60">
        <v>11742809</v>
      </c>
      <c r="P8" s="60">
        <v>15815435</v>
      </c>
      <c r="Q8" s="60">
        <v>1623983</v>
      </c>
      <c r="R8" s="60">
        <v>29182227</v>
      </c>
      <c r="S8" s="60"/>
      <c r="T8" s="60"/>
      <c r="U8" s="60"/>
      <c r="V8" s="60"/>
      <c r="W8" s="60">
        <v>32338455</v>
      </c>
      <c r="X8" s="60">
        <v>4804000</v>
      </c>
      <c r="Y8" s="60">
        <v>27534455</v>
      </c>
      <c r="Z8" s="140">
        <v>573.16</v>
      </c>
      <c r="AA8" s="62">
        <v>8369000</v>
      </c>
    </row>
    <row r="9" spans="1:27" ht="12.75">
      <c r="A9" s="249" t="s">
        <v>179</v>
      </c>
      <c r="B9" s="182"/>
      <c r="C9" s="155">
        <v>50346000</v>
      </c>
      <c r="D9" s="155"/>
      <c r="E9" s="59">
        <v>97852000</v>
      </c>
      <c r="F9" s="60">
        <v>117853000</v>
      </c>
      <c r="G9" s="60">
        <v>8157000</v>
      </c>
      <c r="H9" s="60">
        <v>21859000</v>
      </c>
      <c r="I9" s="60">
        <v>4295000</v>
      </c>
      <c r="J9" s="60">
        <v>34311000</v>
      </c>
      <c r="K9" s="60"/>
      <c r="L9" s="60">
        <v>4531000</v>
      </c>
      <c r="M9" s="60">
        <v>31498000</v>
      </c>
      <c r="N9" s="60">
        <v>36029000</v>
      </c>
      <c r="O9" s="60"/>
      <c r="P9" s="60"/>
      <c r="Q9" s="60">
        <v>23200000</v>
      </c>
      <c r="R9" s="60">
        <v>23200000</v>
      </c>
      <c r="S9" s="60"/>
      <c r="T9" s="60"/>
      <c r="U9" s="60"/>
      <c r="V9" s="60"/>
      <c r="W9" s="60">
        <v>93540000</v>
      </c>
      <c r="X9" s="60">
        <v>77469000</v>
      </c>
      <c r="Y9" s="60">
        <v>16071000</v>
      </c>
      <c r="Z9" s="140">
        <v>20.75</v>
      </c>
      <c r="AA9" s="62">
        <v>117853000</v>
      </c>
    </row>
    <row r="10" spans="1:27" ht="12.75">
      <c r="A10" s="249" t="s">
        <v>180</v>
      </c>
      <c r="B10" s="182"/>
      <c r="C10" s="155">
        <v>14318000</v>
      </c>
      <c r="D10" s="155"/>
      <c r="E10" s="59">
        <v>38814000</v>
      </c>
      <c r="F10" s="60">
        <v>38814000</v>
      </c>
      <c r="G10" s="60"/>
      <c r="H10" s="60"/>
      <c r="I10" s="60"/>
      <c r="J10" s="60"/>
      <c r="K10" s="60">
        <v>8918000</v>
      </c>
      <c r="L10" s="60"/>
      <c r="M10" s="60">
        <v>12538000</v>
      </c>
      <c r="N10" s="60">
        <v>21456000</v>
      </c>
      <c r="O10" s="60"/>
      <c r="P10" s="60"/>
      <c r="Q10" s="60">
        <v>14358000</v>
      </c>
      <c r="R10" s="60">
        <v>14358000</v>
      </c>
      <c r="S10" s="60"/>
      <c r="T10" s="60"/>
      <c r="U10" s="60"/>
      <c r="V10" s="60"/>
      <c r="W10" s="60">
        <v>35814000</v>
      </c>
      <c r="X10" s="60"/>
      <c r="Y10" s="60">
        <v>35814000</v>
      </c>
      <c r="Z10" s="140"/>
      <c r="AA10" s="62">
        <v>38814000</v>
      </c>
    </row>
    <row r="11" spans="1:27" ht="12.75">
      <c r="A11" s="249" t="s">
        <v>181</v>
      </c>
      <c r="B11" s="182"/>
      <c r="C11" s="155">
        <v>2749956</v>
      </c>
      <c r="D11" s="155"/>
      <c r="E11" s="59">
        <v>2668000</v>
      </c>
      <c r="F11" s="60">
        <v>2656000</v>
      </c>
      <c r="G11" s="60">
        <v>207246</v>
      </c>
      <c r="H11" s="60">
        <v>191988</v>
      </c>
      <c r="I11" s="60">
        <v>208198</v>
      </c>
      <c r="J11" s="60">
        <v>607432</v>
      </c>
      <c r="K11" s="60">
        <v>205950</v>
      </c>
      <c r="L11" s="60">
        <v>210918</v>
      </c>
      <c r="M11" s="60">
        <v>224422</v>
      </c>
      <c r="N11" s="60">
        <v>641290</v>
      </c>
      <c r="O11" s="60"/>
      <c r="P11" s="60">
        <v>290501</v>
      </c>
      <c r="Q11" s="60">
        <v>10240</v>
      </c>
      <c r="R11" s="60">
        <v>300741</v>
      </c>
      <c r="S11" s="60"/>
      <c r="T11" s="60"/>
      <c r="U11" s="60"/>
      <c r="V11" s="60"/>
      <c r="W11" s="60">
        <v>1549463</v>
      </c>
      <c r="X11" s="60">
        <v>1738000</v>
      </c>
      <c r="Y11" s="60">
        <v>-188537</v>
      </c>
      <c r="Z11" s="140">
        <v>-10.85</v>
      </c>
      <c r="AA11" s="62">
        <v>2656000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-253833225</v>
      </c>
      <c r="D14" s="155"/>
      <c r="E14" s="59">
        <v>-245722033</v>
      </c>
      <c r="F14" s="60">
        <v>-252454000</v>
      </c>
      <c r="G14" s="60">
        <v>-20509382</v>
      </c>
      <c r="H14" s="60">
        <v>-10434855</v>
      </c>
      <c r="I14" s="60">
        <v>-36692544</v>
      </c>
      <c r="J14" s="60">
        <v>-67636781</v>
      </c>
      <c r="K14" s="60">
        <v>-14812558</v>
      </c>
      <c r="L14" s="60">
        <v>-14376540</v>
      </c>
      <c r="M14" s="60">
        <v>-54302486</v>
      </c>
      <c r="N14" s="60">
        <v>-83491584</v>
      </c>
      <c r="O14" s="60">
        <v>-13939454</v>
      </c>
      <c r="P14" s="60">
        <v>-24448298</v>
      </c>
      <c r="Q14" s="60">
        <v>-45264322</v>
      </c>
      <c r="R14" s="60">
        <v>-83652074</v>
      </c>
      <c r="S14" s="60"/>
      <c r="T14" s="60"/>
      <c r="U14" s="60"/>
      <c r="V14" s="60"/>
      <c r="W14" s="60">
        <v>-234780439</v>
      </c>
      <c r="X14" s="60">
        <v>-157537000</v>
      </c>
      <c r="Y14" s="60">
        <v>-77243439</v>
      </c>
      <c r="Z14" s="140">
        <v>49.03</v>
      </c>
      <c r="AA14" s="62">
        <v>-252454000</v>
      </c>
    </row>
    <row r="15" spans="1:27" ht="12.75">
      <c r="A15" s="249" t="s">
        <v>40</v>
      </c>
      <c r="B15" s="182"/>
      <c r="C15" s="155">
        <v>-2646592</v>
      </c>
      <c r="D15" s="155"/>
      <c r="E15" s="59">
        <v>-1937800</v>
      </c>
      <c r="F15" s="60">
        <v>-1938000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-1938000</v>
      </c>
    </row>
    <row r="16" spans="1:27" ht="12.75">
      <c r="A16" s="249" t="s">
        <v>42</v>
      </c>
      <c r="B16" s="182"/>
      <c r="C16" s="155">
        <v>-7001009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29876196</v>
      </c>
      <c r="D17" s="168">
        <f t="shared" si="0"/>
        <v>0</v>
      </c>
      <c r="E17" s="72">
        <f t="shared" si="0"/>
        <v>43664167</v>
      </c>
      <c r="F17" s="73">
        <f t="shared" si="0"/>
        <v>16094000</v>
      </c>
      <c r="G17" s="73">
        <f t="shared" si="0"/>
        <v>463912</v>
      </c>
      <c r="H17" s="73">
        <f t="shared" si="0"/>
        <v>21607129</v>
      </c>
      <c r="I17" s="73">
        <f t="shared" si="0"/>
        <v>-21619522</v>
      </c>
      <c r="J17" s="73">
        <f t="shared" si="0"/>
        <v>451519</v>
      </c>
      <c r="K17" s="73">
        <f t="shared" si="0"/>
        <v>4070869</v>
      </c>
      <c r="L17" s="73">
        <f t="shared" si="0"/>
        <v>1928754</v>
      </c>
      <c r="M17" s="73">
        <f t="shared" si="0"/>
        <v>-1511880</v>
      </c>
      <c r="N17" s="73">
        <f t="shared" si="0"/>
        <v>4487743</v>
      </c>
      <c r="O17" s="73">
        <f t="shared" si="0"/>
        <v>6718257</v>
      </c>
      <c r="P17" s="73">
        <f t="shared" si="0"/>
        <v>-1198427</v>
      </c>
      <c r="Q17" s="73">
        <f t="shared" si="0"/>
        <v>7221659</v>
      </c>
      <c r="R17" s="73">
        <f t="shared" si="0"/>
        <v>12741489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17680751</v>
      </c>
      <c r="X17" s="73">
        <f t="shared" si="0"/>
        <v>4165000</v>
      </c>
      <c r="Y17" s="73">
        <f t="shared" si="0"/>
        <v>13515751</v>
      </c>
      <c r="Z17" s="170">
        <f>+IF(X17&lt;&gt;0,+(Y17/X17)*100,0)</f>
        <v>324.5078271308524</v>
      </c>
      <c r="AA17" s="74">
        <f>SUM(AA6:AA16)</f>
        <v>16094000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33001000</v>
      </c>
      <c r="G21" s="159">
        <v>732000</v>
      </c>
      <c r="H21" s="159">
        <v>420500</v>
      </c>
      <c r="I21" s="159">
        <v>146500</v>
      </c>
      <c r="J21" s="60">
        <v>1299000</v>
      </c>
      <c r="K21" s="159">
        <v>438025</v>
      </c>
      <c r="L21" s="159">
        <v>95000</v>
      </c>
      <c r="M21" s="60">
        <v>775100</v>
      </c>
      <c r="N21" s="159">
        <v>1308125</v>
      </c>
      <c r="O21" s="159">
        <v>190000</v>
      </c>
      <c r="P21" s="159">
        <v>1624789</v>
      </c>
      <c r="Q21" s="60">
        <v>26316</v>
      </c>
      <c r="R21" s="159">
        <v>1841105</v>
      </c>
      <c r="S21" s="159"/>
      <c r="T21" s="60"/>
      <c r="U21" s="159"/>
      <c r="V21" s="159"/>
      <c r="W21" s="159">
        <v>4448230</v>
      </c>
      <c r="X21" s="60">
        <v>10896000</v>
      </c>
      <c r="Y21" s="159">
        <v>-6447770</v>
      </c>
      <c r="Z21" s="141">
        <v>-59.18</v>
      </c>
      <c r="AA21" s="225">
        <v>33001000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-23976692</v>
      </c>
      <c r="D26" s="155"/>
      <c r="E26" s="59">
        <v>-38814000</v>
      </c>
      <c r="F26" s="60">
        <v>-38814000</v>
      </c>
      <c r="G26" s="60">
        <v>-60699</v>
      </c>
      <c r="H26" s="60">
        <v>-385250</v>
      </c>
      <c r="I26" s="60">
        <v>-1007759</v>
      </c>
      <c r="J26" s="60">
        <v>-1453708</v>
      </c>
      <c r="K26" s="60">
        <v>-1833995</v>
      </c>
      <c r="L26" s="60">
        <v>-911427</v>
      </c>
      <c r="M26" s="60">
        <v>-98484</v>
      </c>
      <c r="N26" s="60">
        <v>-2843906</v>
      </c>
      <c r="O26" s="60">
        <v>-5323408</v>
      </c>
      <c r="P26" s="60">
        <v>-812598</v>
      </c>
      <c r="Q26" s="60">
        <v>-6326138</v>
      </c>
      <c r="R26" s="60">
        <v>-12462144</v>
      </c>
      <c r="S26" s="60"/>
      <c r="T26" s="60"/>
      <c r="U26" s="60"/>
      <c r="V26" s="60"/>
      <c r="W26" s="60">
        <v>-16759758</v>
      </c>
      <c r="X26" s="60"/>
      <c r="Y26" s="60">
        <v>-16759758</v>
      </c>
      <c r="Z26" s="140"/>
      <c r="AA26" s="62">
        <v>-38814000</v>
      </c>
    </row>
    <row r="27" spans="1:27" ht="12.75">
      <c r="A27" s="250" t="s">
        <v>192</v>
      </c>
      <c r="B27" s="251"/>
      <c r="C27" s="168">
        <f aca="true" t="shared" si="1" ref="C27:Y27">SUM(C21:C26)</f>
        <v>-23976692</v>
      </c>
      <c r="D27" s="168">
        <f>SUM(D21:D26)</f>
        <v>0</v>
      </c>
      <c r="E27" s="72">
        <f t="shared" si="1"/>
        <v>-38814000</v>
      </c>
      <c r="F27" s="73">
        <f t="shared" si="1"/>
        <v>-5813000</v>
      </c>
      <c r="G27" s="73">
        <f t="shared" si="1"/>
        <v>671301</v>
      </c>
      <c r="H27" s="73">
        <f t="shared" si="1"/>
        <v>35250</v>
      </c>
      <c r="I27" s="73">
        <f t="shared" si="1"/>
        <v>-861259</v>
      </c>
      <c r="J27" s="73">
        <f t="shared" si="1"/>
        <v>-154708</v>
      </c>
      <c r="K27" s="73">
        <f t="shared" si="1"/>
        <v>-1395970</v>
      </c>
      <c r="L27" s="73">
        <f t="shared" si="1"/>
        <v>-816427</v>
      </c>
      <c r="M27" s="73">
        <f t="shared" si="1"/>
        <v>676616</v>
      </c>
      <c r="N27" s="73">
        <f t="shared" si="1"/>
        <v>-1535781</v>
      </c>
      <c r="O27" s="73">
        <f t="shared" si="1"/>
        <v>-5133408</v>
      </c>
      <c r="P27" s="73">
        <f t="shared" si="1"/>
        <v>812191</v>
      </c>
      <c r="Q27" s="73">
        <f t="shared" si="1"/>
        <v>-6299822</v>
      </c>
      <c r="R27" s="73">
        <f t="shared" si="1"/>
        <v>-10621039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-12311528</v>
      </c>
      <c r="X27" s="73">
        <f t="shared" si="1"/>
        <v>10896000</v>
      </c>
      <c r="Y27" s="73">
        <f t="shared" si="1"/>
        <v>-23207528</v>
      </c>
      <c r="Z27" s="170">
        <f>+IF(X27&lt;&gt;0,+(Y27/X27)*100,0)</f>
        <v>-212.99126284875186</v>
      </c>
      <c r="AA27" s="74">
        <f>SUM(AA21:AA26)</f>
        <v>-5813000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171623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-6809941</v>
      </c>
      <c r="D35" s="155"/>
      <c r="E35" s="59">
        <v>-8200000</v>
      </c>
      <c r="F35" s="60">
        <v>-8200000</v>
      </c>
      <c r="G35" s="60"/>
      <c r="H35" s="60"/>
      <c r="I35" s="60"/>
      <c r="J35" s="60"/>
      <c r="K35" s="60">
        <v>-2881000</v>
      </c>
      <c r="L35" s="60"/>
      <c r="M35" s="60"/>
      <c r="N35" s="60">
        <v>-2881000</v>
      </c>
      <c r="O35" s="60"/>
      <c r="P35" s="60"/>
      <c r="Q35" s="60">
        <v>-1595367</v>
      </c>
      <c r="R35" s="60">
        <v>-1595367</v>
      </c>
      <c r="S35" s="60"/>
      <c r="T35" s="60"/>
      <c r="U35" s="60"/>
      <c r="V35" s="60"/>
      <c r="W35" s="60">
        <v>-4476367</v>
      </c>
      <c r="X35" s="60"/>
      <c r="Y35" s="60">
        <v>-4476367</v>
      </c>
      <c r="Z35" s="140"/>
      <c r="AA35" s="62">
        <v>-8200000</v>
      </c>
    </row>
    <row r="36" spans="1:27" ht="12.75">
      <c r="A36" s="250" t="s">
        <v>198</v>
      </c>
      <c r="B36" s="251"/>
      <c r="C36" s="168">
        <f aca="true" t="shared" si="2" ref="C36:Y36">SUM(C31:C35)</f>
        <v>-6638318</v>
      </c>
      <c r="D36" s="168">
        <f>SUM(D31:D35)</f>
        <v>0</v>
      </c>
      <c r="E36" s="72">
        <f t="shared" si="2"/>
        <v>-8200000</v>
      </c>
      <c r="F36" s="73">
        <f t="shared" si="2"/>
        <v>-8200000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-2881000</v>
      </c>
      <c r="L36" s="73">
        <f t="shared" si="2"/>
        <v>0</v>
      </c>
      <c r="M36" s="73">
        <f t="shared" si="2"/>
        <v>0</v>
      </c>
      <c r="N36" s="73">
        <f t="shared" si="2"/>
        <v>-2881000</v>
      </c>
      <c r="O36" s="73">
        <f t="shared" si="2"/>
        <v>0</v>
      </c>
      <c r="P36" s="73">
        <f t="shared" si="2"/>
        <v>0</v>
      </c>
      <c r="Q36" s="73">
        <f t="shared" si="2"/>
        <v>-1595367</v>
      </c>
      <c r="R36" s="73">
        <f t="shared" si="2"/>
        <v>-1595367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-4476367</v>
      </c>
      <c r="X36" s="73">
        <f t="shared" si="2"/>
        <v>0</v>
      </c>
      <c r="Y36" s="73">
        <f t="shared" si="2"/>
        <v>-4476367</v>
      </c>
      <c r="Z36" s="170">
        <f>+IF(X36&lt;&gt;0,+(Y36/X36)*100,0)</f>
        <v>0</v>
      </c>
      <c r="AA36" s="74">
        <f>SUM(AA31:AA35)</f>
        <v>-8200000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-738814</v>
      </c>
      <c r="D38" s="153">
        <f>+D17+D27+D36</f>
        <v>0</v>
      </c>
      <c r="E38" s="99">
        <f t="shared" si="3"/>
        <v>-3349833</v>
      </c>
      <c r="F38" s="100">
        <f t="shared" si="3"/>
        <v>2081000</v>
      </c>
      <c r="G38" s="100">
        <f t="shared" si="3"/>
        <v>1135213</v>
      </c>
      <c r="H38" s="100">
        <f t="shared" si="3"/>
        <v>21642379</v>
      </c>
      <c r="I38" s="100">
        <f t="shared" si="3"/>
        <v>-22480781</v>
      </c>
      <c r="J38" s="100">
        <f t="shared" si="3"/>
        <v>296811</v>
      </c>
      <c r="K38" s="100">
        <f t="shared" si="3"/>
        <v>-206101</v>
      </c>
      <c r="L38" s="100">
        <f t="shared" si="3"/>
        <v>1112327</v>
      </c>
      <c r="M38" s="100">
        <f t="shared" si="3"/>
        <v>-835264</v>
      </c>
      <c r="N38" s="100">
        <f t="shared" si="3"/>
        <v>70962</v>
      </c>
      <c r="O38" s="100">
        <f t="shared" si="3"/>
        <v>1584849</v>
      </c>
      <c r="P38" s="100">
        <f t="shared" si="3"/>
        <v>-386236</v>
      </c>
      <c r="Q38" s="100">
        <f t="shared" si="3"/>
        <v>-673530</v>
      </c>
      <c r="R38" s="100">
        <f t="shared" si="3"/>
        <v>525083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892856</v>
      </c>
      <c r="X38" s="100">
        <f t="shared" si="3"/>
        <v>15061000</v>
      </c>
      <c r="Y38" s="100">
        <f t="shared" si="3"/>
        <v>-14168144</v>
      </c>
      <c r="Z38" s="137">
        <f>+IF(X38&lt;&gt;0,+(Y38/X38)*100,0)</f>
        <v>-94.0717349445588</v>
      </c>
      <c r="AA38" s="102">
        <f>+AA17+AA27+AA36</f>
        <v>2081000</v>
      </c>
    </row>
    <row r="39" spans="1:27" ht="12.75">
      <c r="A39" s="249" t="s">
        <v>200</v>
      </c>
      <c r="B39" s="182"/>
      <c r="C39" s="153">
        <v>1523711</v>
      </c>
      <c r="D39" s="153"/>
      <c r="E39" s="99">
        <v>4389227</v>
      </c>
      <c r="F39" s="100">
        <v>785000</v>
      </c>
      <c r="G39" s="100">
        <v>784897</v>
      </c>
      <c r="H39" s="100">
        <v>1920110</v>
      </c>
      <c r="I39" s="100">
        <v>23562489</v>
      </c>
      <c r="J39" s="100">
        <v>784897</v>
      </c>
      <c r="K39" s="100">
        <v>1081708</v>
      </c>
      <c r="L39" s="100">
        <v>875607</v>
      </c>
      <c r="M39" s="100">
        <v>1987934</v>
      </c>
      <c r="N39" s="100">
        <v>1081708</v>
      </c>
      <c r="O39" s="100">
        <v>1152670</v>
      </c>
      <c r="P39" s="100">
        <v>2737519</v>
      </c>
      <c r="Q39" s="100">
        <v>2351283</v>
      </c>
      <c r="R39" s="100">
        <v>1152670</v>
      </c>
      <c r="S39" s="100"/>
      <c r="T39" s="100"/>
      <c r="U39" s="100"/>
      <c r="V39" s="100"/>
      <c r="W39" s="100">
        <v>784897</v>
      </c>
      <c r="X39" s="100">
        <v>785000</v>
      </c>
      <c r="Y39" s="100">
        <v>-103</v>
      </c>
      <c r="Z39" s="137">
        <v>-0.01</v>
      </c>
      <c r="AA39" s="102">
        <v>785000</v>
      </c>
    </row>
    <row r="40" spans="1:27" ht="12.75">
      <c r="A40" s="269" t="s">
        <v>201</v>
      </c>
      <c r="B40" s="256"/>
      <c r="C40" s="257">
        <v>784897</v>
      </c>
      <c r="D40" s="257"/>
      <c r="E40" s="258">
        <v>1039394</v>
      </c>
      <c r="F40" s="259">
        <v>2866000</v>
      </c>
      <c r="G40" s="259">
        <v>1920110</v>
      </c>
      <c r="H40" s="259">
        <v>23562489</v>
      </c>
      <c r="I40" s="259">
        <v>1081708</v>
      </c>
      <c r="J40" s="259">
        <v>1081708</v>
      </c>
      <c r="K40" s="259">
        <v>875607</v>
      </c>
      <c r="L40" s="259">
        <v>1987934</v>
      </c>
      <c r="M40" s="259">
        <v>1152670</v>
      </c>
      <c r="N40" s="259">
        <v>1152670</v>
      </c>
      <c r="O40" s="259">
        <v>2737519</v>
      </c>
      <c r="P40" s="259">
        <v>2351283</v>
      </c>
      <c r="Q40" s="259">
        <v>1677753</v>
      </c>
      <c r="R40" s="259">
        <v>1677753</v>
      </c>
      <c r="S40" s="259"/>
      <c r="T40" s="259"/>
      <c r="U40" s="259"/>
      <c r="V40" s="259"/>
      <c r="W40" s="259">
        <v>1677753</v>
      </c>
      <c r="X40" s="259">
        <v>15846000</v>
      </c>
      <c r="Y40" s="259">
        <v>-14168247</v>
      </c>
      <c r="Z40" s="260">
        <v>-89.41</v>
      </c>
      <c r="AA40" s="261">
        <v>2866000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29450000</v>
      </c>
      <c r="D5" s="200">
        <f t="shared" si="0"/>
        <v>0</v>
      </c>
      <c r="E5" s="106">
        <f t="shared" si="0"/>
        <v>38814000</v>
      </c>
      <c r="F5" s="106">
        <f t="shared" si="0"/>
        <v>40064000</v>
      </c>
      <c r="G5" s="106">
        <f t="shared" si="0"/>
        <v>60699</v>
      </c>
      <c r="H5" s="106">
        <f t="shared" si="0"/>
        <v>385250</v>
      </c>
      <c r="I5" s="106">
        <f t="shared" si="0"/>
        <v>1007759</v>
      </c>
      <c r="J5" s="106">
        <f t="shared" si="0"/>
        <v>1453708</v>
      </c>
      <c r="K5" s="106">
        <f t="shared" si="0"/>
        <v>1833995</v>
      </c>
      <c r="L5" s="106">
        <f t="shared" si="0"/>
        <v>911428</v>
      </c>
      <c r="M5" s="106">
        <f t="shared" si="0"/>
        <v>98484</v>
      </c>
      <c r="N5" s="106">
        <f t="shared" si="0"/>
        <v>2843907</v>
      </c>
      <c r="O5" s="106">
        <f t="shared" si="0"/>
        <v>5323407</v>
      </c>
      <c r="P5" s="106">
        <f t="shared" si="0"/>
        <v>812599</v>
      </c>
      <c r="Q5" s="106">
        <f t="shared" si="0"/>
        <v>6326138</v>
      </c>
      <c r="R5" s="106">
        <f t="shared" si="0"/>
        <v>12462144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16759759</v>
      </c>
      <c r="X5" s="106">
        <f t="shared" si="0"/>
        <v>30048000</v>
      </c>
      <c r="Y5" s="106">
        <f t="shared" si="0"/>
        <v>-13288241</v>
      </c>
      <c r="Z5" s="201">
        <f>+IF(X5&lt;&gt;0,+(Y5/X5)*100,0)</f>
        <v>-44.2233792598509</v>
      </c>
      <c r="AA5" s="199">
        <f>SUM(AA11:AA18)</f>
        <v>40064000</v>
      </c>
    </row>
    <row r="6" spans="1:27" ht="12.75">
      <c r="A6" s="291" t="s">
        <v>205</v>
      </c>
      <c r="B6" s="142"/>
      <c r="C6" s="62"/>
      <c r="D6" s="156"/>
      <c r="E6" s="60">
        <v>17556000</v>
      </c>
      <c r="F6" s="60">
        <v>17556000</v>
      </c>
      <c r="G6" s="60"/>
      <c r="H6" s="60"/>
      <c r="I6" s="60"/>
      <c r="J6" s="60"/>
      <c r="K6" s="60"/>
      <c r="L6" s="60">
        <v>211738</v>
      </c>
      <c r="M6" s="60"/>
      <c r="N6" s="60">
        <v>211738</v>
      </c>
      <c r="O6" s="60">
        <v>4101042</v>
      </c>
      <c r="P6" s="60"/>
      <c r="Q6" s="60">
        <v>3291642</v>
      </c>
      <c r="R6" s="60">
        <v>7392684</v>
      </c>
      <c r="S6" s="60"/>
      <c r="T6" s="60"/>
      <c r="U6" s="60"/>
      <c r="V6" s="60"/>
      <c r="W6" s="60">
        <v>7604422</v>
      </c>
      <c r="X6" s="60">
        <v>13167000</v>
      </c>
      <c r="Y6" s="60">
        <v>-5562578</v>
      </c>
      <c r="Z6" s="140">
        <v>-42.25</v>
      </c>
      <c r="AA6" s="155">
        <v>17556000</v>
      </c>
    </row>
    <row r="7" spans="1:27" ht="12.75">
      <c r="A7" s="291" t="s">
        <v>206</v>
      </c>
      <c r="B7" s="142"/>
      <c r="C7" s="62">
        <v>1500000</v>
      </c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2250000</v>
      </c>
      <c r="Y7" s="60">
        <v>-2250000</v>
      </c>
      <c r="Z7" s="140">
        <v>-100</v>
      </c>
      <c r="AA7" s="155">
        <v>3000000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13423000</v>
      </c>
      <c r="D10" s="156"/>
      <c r="E10" s="60">
        <v>2530000</v>
      </c>
      <c r="F10" s="60">
        <v>2530000</v>
      </c>
      <c r="G10" s="60">
        <v>60699</v>
      </c>
      <c r="H10" s="60">
        <v>84360</v>
      </c>
      <c r="I10" s="60">
        <v>60269</v>
      </c>
      <c r="J10" s="60">
        <v>205328</v>
      </c>
      <c r="K10" s="60">
        <v>73550</v>
      </c>
      <c r="L10" s="60">
        <v>73021</v>
      </c>
      <c r="M10" s="60">
        <v>98484</v>
      </c>
      <c r="N10" s="60">
        <v>245055</v>
      </c>
      <c r="O10" s="60">
        <v>70368</v>
      </c>
      <c r="P10" s="60">
        <v>71856</v>
      </c>
      <c r="Q10" s="60">
        <v>74593</v>
      </c>
      <c r="R10" s="60">
        <v>216817</v>
      </c>
      <c r="S10" s="60"/>
      <c r="T10" s="60"/>
      <c r="U10" s="60"/>
      <c r="V10" s="60"/>
      <c r="W10" s="60">
        <v>667200</v>
      </c>
      <c r="X10" s="60">
        <v>1897500</v>
      </c>
      <c r="Y10" s="60">
        <v>-1230300</v>
      </c>
      <c r="Z10" s="140">
        <v>-64.84</v>
      </c>
      <c r="AA10" s="155">
        <v>2530000</v>
      </c>
    </row>
    <row r="11" spans="1:27" ht="12.75">
      <c r="A11" s="292" t="s">
        <v>210</v>
      </c>
      <c r="B11" s="142"/>
      <c r="C11" s="293">
        <f aca="true" t="shared" si="1" ref="C11:Y11">SUM(C6:C10)</f>
        <v>14923000</v>
      </c>
      <c r="D11" s="294">
        <f t="shared" si="1"/>
        <v>0</v>
      </c>
      <c r="E11" s="295">
        <f t="shared" si="1"/>
        <v>23086000</v>
      </c>
      <c r="F11" s="295">
        <f t="shared" si="1"/>
        <v>23086000</v>
      </c>
      <c r="G11" s="295">
        <f t="shared" si="1"/>
        <v>60699</v>
      </c>
      <c r="H11" s="295">
        <f t="shared" si="1"/>
        <v>84360</v>
      </c>
      <c r="I11" s="295">
        <f t="shared" si="1"/>
        <v>60269</v>
      </c>
      <c r="J11" s="295">
        <f t="shared" si="1"/>
        <v>205328</v>
      </c>
      <c r="K11" s="295">
        <f t="shared" si="1"/>
        <v>73550</v>
      </c>
      <c r="L11" s="295">
        <f t="shared" si="1"/>
        <v>284759</v>
      </c>
      <c r="M11" s="295">
        <f t="shared" si="1"/>
        <v>98484</v>
      </c>
      <c r="N11" s="295">
        <f t="shared" si="1"/>
        <v>456793</v>
      </c>
      <c r="O11" s="295">
        <f t="shared" si="1"/>
        <v>4171410</v>
      </c>
      <c r="P11" s="295">
        <f t="shared" si="1"/>
        <v>71856</v>
      </c>
      <c r="Q11" s="295">
        <f t="shared" si="1"/>
        <v>3366235</v>
      </c>
      <c r="R11" s="295">
        <f t="shared" si="1"/>
        <v>7609501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8271622</v>
      </c>
      <c r="X11" s="295">
        <f t="shared" si="1"/>
        <v>17314500</v>
      </c>
      <c r="Y11" s="295">
        <f t="shared" si="1"/>
        <v>-9042878</v>
      </c>
      <c r="Z11" s="296">
        <f>+IF(X11&lt;&gt;0,+(Y11/X11)*100,0)</f>
        <v>-52.22719685812469</v>
      </c>
      <c r="AA11" s="297">
        <f>SUM(AA6:AA10)</f>
        <v>23086000</v>
      </c>
    </row>
    <row r="12" spans="1:27" ht="12.75">
      <c r="A12" s="298" t="s">
        <v>211</v>
      </c>
      <c r="B12" s="136"/>
      <c r="C12" s="62">
        <v>6500000</v>
      </c>
      <c r="D12" s="156"/>
      <c r="E12" s="60">
        <v>15728000</v>
      </c>
      <c r="F12" s="60">
        <v>15728000</v>
      </c>
      <c r="G12" s="60"/>
      <c r="H12" s="60">
        <v>300890</v>
      </c>
      <c r="I12" s="60">
        <v>947490</v>
      </c>
      <c r="J12" s="60">
        <v>1248380</v>
      </c>
      <c r="K12" s="60">
        <v>1760445</v>
      </c>
      <c r="L12" s="60">
        <v>626669</v>
      </c>
      <c r="M12" s="60"/>
      <c r="N12" s="60">
        <v>2387114</v>
      </c>
      <c r="O12" s="60">
        <v>1151997</v>
      </c>
      <c r="P12" s="60">
        <v>740743</v>
      </c>
      <c r="Q12" s="60">
        <v>2959903</v>
      </c>
      <c r="R12" s="60">
        <v>4852643</v>
      </c>
      <c r="S12" s="60"/>
      <c r="T12" s="60"/>
      <c r="U12" s="60"/>
      <c r="V12" s="60"/>
      <c r="W12" s="60">
        <v>8488137</v>
      </c>
      <c r="X12" s="60">
        <v>11796000</v>
      </c>
      <c r="Y12" s="60">
        <v>-3307863</v>
      </c>
      <c r="Z12" s="140">
        <v>-28.04</v>
      </c>
      <c r="AA12" s="155">
        <v>15728000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8027000</v>
      </c>
      <c r="D15" s="156"/>
      <c r="E15" s="60"/>
      <c r="F15" s="60">
        <v>1250000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937500</v>
      </c>
      <c r="Y15" s="60">
        <v>-937500</v>
      </c>
      <c r="Z15" s="140">
        <v>-100</v>
      </c>
      <c r="AA15" s="155">
        <v>1250000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1250000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1250000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1250000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17556000</v>
      </c>
      <c r="F36" s="60">
        <f t="shared" si="4"/>
        <v>17556000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211738</v>
      </c>
      <c r="M36" s="60">
        <f t="shared" si="4"/>
        <v>0</v>
      </c>
      <c r="N36" s="60">
        <f t="shared" si="4"/>
        <v>211738</v>
      </c>
      <c r="O36" s="60">
        <f t="shared" si="4"/>
        <v>4101042</v>
      </c>
      <c r="P36" s="60">
        <f t="shared" si="4"/>
        <v>0</v>
      </c>
      <c r="Q36" s="60">
        <f t="shared" si="4"/>
        <v>3291642</v>
      </c>
      <c r="R36" s="60">
        <f t="shared" si="4"/>
        <v>7392684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7604422</v>
      </c>
      <c r="X36" s="60">
        <f t="shared" si="4"/>
        <v>13167000</v>
      </c>
      <c r="Y36" s="60">
        <f t="shared" si="4"/>
        <v>-5562578</v>
      </c>
      <c r="Z36" s="140">
        <f aca="true" t="shared" si="5" ref="Z36:Z49">+IF(X36&lt;&gt;0,+(Y36/X36)*100,0)</f>
        <v>-42.24635832004253</v>
      </c>
      <c r="AA36" s="155">
        <f>AA6+AA21</f>
        <v>17556000</v>
      </c>
    </row>
    <row r="37" spans="1:27" ht="12.75">
      <c r="A37" s="291" t="s">
        <v>206</v>
      </c>
      <c r="B37" s="142"/>
      <c r="C37" s="62">
        <f t="shared" si="4"/>
        <v>1500000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2250000</v>
      </c>
      <c r="Y37" s="60">
        <f t="shared" si="4"/>
        <v>-2250000</v>
      </c>
      <c r="Z37" s="140">
        <f t="shared" si="5"/>
        <v>-100</v>
      </c>
      <c r="AA37" s="155">
        <f>AA7+AA22</f>
        <v>3000000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13423000</v>
      </c>
      <c r="D40" s="156">
        <f t="shared" si="4"/>
        <v>0</v>
      </c>
      <c r="E40" s="60">
        <f t="shared" si="4"/>
        <v>3780000</v>
      </c>
      <c r="F40" s="60">
        <f t="shared" si="4"/>
        <v>2530000</v>
      </c>
      <c r="G40" s="60">
        <f t="shared" si="4"/>
        <v>60699</v>
      </c>
      <c r="H40" s="60">
        <f t="shared" si="4"/>
        <v>84360</v>
      </c>
      <c r="I40" s="60">
        <f t="shared" si="4"/>
        <v>60269</v>
      </c>
      <c r="J40" s="60">
        <f t="shared" si="4"/>
        <v>205328</v>
      </c>
      <c r="K40" s="60">
        <f t="shared" si="4"/>
        <v>73550</v>
      </c>
      <c r="L40" s="60">
        <f t="shared" si="4"/>
        <v>73021</v>
      </c>
      <c r="M40" s="60">
        <f t="shared" si="4"/>
        <v>98484</v>
      </c>
      <c r="N40" s="60">
        <f t="shared" si="4"/>
        <v>245055</v>
      </c>
      <c r="O40" s="60">
        <f t="shared" si="4"/>
        <v>70368</v>
      </c>
      <c r="P40" s="60">
        <f t="shared" si="4"/>
        <v>71856</v>
      </c>
      <c r="Q40" s="60">
        <f t="shared" si="4"/>
        <v>74593</v>
      </c>
      <c r="R40" s="60">
        <f t="shared" si="4"/>
        <v>216817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667200</v>
      </c>
      <c r="X40" s="60">
        <f t="shared" si="4"/>
        <v>1897500</v>
      </c>
      <c r="Y40" s="60">
        <f t="shared" si="4"/>
        <v>-1230300</v>
      </c>
      <c r="Z40" s="140">
        <f t="shared" si="5"/>
        <v>-64.83794466403162</v>
      </c>
      <c r="AA40" s="155">
        <f>AA10+AA25</f>
        <v>2530000</v>
      </c>
    </row>
    <row r="41" spans="1:27" ht="12.75">
      <c r="A41" s="292" t="s">
        <v>210</v>
      </c>
      <c r="B41" s="142"/>
      <c r="C41" s="293">
        <f aca="true" t="shared" si="6" ref="C41:Y41">SUM(C36:C40)</f>
        <v>14923000</v>
      </c>
      <c r="D41" s="294">
        <f t="shared" si="6"/>
        <v>0</v>
      </c>
      <c r="E41" s="295">
        <f t="shared" si="6"/>
        <v>24336000</v>
      </c>
      <c r="F41" s="295">
        <f t="shared" si="6"/>
        <v>23086000</v>
      </c>
      <c r="G41" s="295">
        <f t="shared" si="6"/>
        <v>60699</v>
      </c>
      <c r="H41" s="295">
        <f t="shared" si="6"/>
        <v>84360</v>
      </c>
      <c r="I41" s="295">
        <f t="shared" si="6"/>
        <v>60269</v>
      </c>
      <c r="J41" s="295">
        <f t="shared" si="6"/>
        <v>205328</v>
      </c>
      <c r="K41" s="295">
        <f t="shared" si="6"/>
        <v>73550</v>
      </c>
      <c r="L41" s="295">
        <f t="shared" si="6"/>
        <v>284759</v>
      </c>
      <c r="M41" s="295">
        <f t="shared" si="6"/>
        <v>98484</v>
      </c>
      <c r="N41" s="295">
        <f t="shared" si="6"/>
        <v>456793</v>
      </c>
      <c r="O41" s="295">
        <f t="shared" si="6"/>
        <v>4171410</v>
      </c>
      <c r="P41" s="295">
        <f t="shared" si="6"/>
        <v>71856</v>
      </c>
      <c r="Q41" s="295">
        <f t="shared" si="6"/>
        <v>3366235</v>
      </c>
      <c r="R41" s="295">
        <f t="shared" si="6"/>
        <v>7609501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8271622</v>
      </c>
      <c r="X41" s="295">
        <f t="shared" si="6"/>
        <v>17314500</v>
      </c>
      <c r="Y41" s="295">
        <f t="shared" si="6"/>
        <v>-9042878</v>
      </c>
      <c r="Z41" s="296">
        <f t="shared" si="5"/>
        <v>-52.22719685812469</v>
      </c>
      <c r="AA41" s="297">
        <f>SUM(AA36:AA40)</f>
        <v>23086000</v>
      </c>
    </row>
    <row r="42" spans="1:27" ht="12.75">
      <c r="A42" s="298" t="s">
        <v>211</v>
      </c>
      <c r="B42" s="136"/>
      <c r="C42" s="95">
        <f aca="true" t="shared" si="7" ref="C42:Y48">C12+C27</f>
        <v>6500000</v>
      </c>
      <c r="D42" s="129">
        <f t="shared" si="7"/>
        <v>0</v>
      </c>
      <c r="E42" s="54">
        <f t="shared" si="7"/>
        <v>15728000</v>
      </c>
      <c r="F42" s="54">
        <f t="shared" si="7"/>
        <v>15728000</v>
      </c>
      <c r="G42" s="54">
        <f t="shared" si="7"/>
        <v>0</v>
      </c>
      <c r="H42" s="54">
        <f t="shared" si="7"/>
        <v>300890</v>
      </c>
      <c r="I42" s="54">
        <f t="shared" si="7"/>
        <v>947490</v>
      </c>
      <c r="J42" s="54">
        <f t="shared" si="7"/>
        <v>1248380</v>
      </c>
      <c r="K42" s="54">
        <f t="shared" si="7"/>
        <v>1760445</v>
      </c>
      <c r="L42" s="54">
        <f t="shared" si="7"/>
        <v>626669</v>
      </c>
      <c r="M42" s="54">
        <f t="shared" si="7"/>
        <v>0</v>
      </c>
      <c r="N42" s="54">
        <f t="shared" si="7"/>
        <v>2387114</v>
      </c>
      <c r="O42" s="54">
        <f t="shared" si="7"/>
        <v>1151997</v>
      </c>
      <c r="P42" s="54">
        <f t="shared" si="7"/>
        <v>740743</v>
      </c>
      <c r="Q42" s="54">
        <f t="shared" si="7"/>
        <v>2959903</v>
      </c>
      <c r="R42" s="54">
        <f t="shared" si="7"/>
        <v>4852643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8488137</v>
      </c>
      <c r="X42" s="54">
        <f t="shared" si="7"/>
        <v>11796000</v>
      </c>
      <c r="Y42" s="54">
        <f t="shared" si="7"/>
        <v>-3307863</v>
      </c>
      <c r="Z42" s="184">
        <f t="shared" si="5"/>
        <v>-28.042243133265515</v>
      </c>
      <c r="AA42" s="130">
        <f aca="true" t="shared" si="8" ref="AA42:AA48">AA12+AA27</f>
        <v>15728000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8027000</v>
      </c>
      <c r="D45" s="129">
        <f t="shared" si="7"/>
        <v>0</v>
      </c>
      <c r="E45" s="54">
        <f t="shared" si="7"/>
        <v>0</v>
      </c>
      <c r="F45" s="54">
        <f t="shared" si="7"/>
        <v>1250000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937500</v>
      </c>
      <c r="Y45" s="54">
        <f t="shared" si="7"/>
        <v>-937500</v>
      </c>
      <c r="Z45" s="184">
        <f t="shared" si="5"/>
        <v>-100</v>
      </c>
      <c r="AA45" s="130">
        <f t="shared" si="8"/>
        <v>1250000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29450000</v>
      </c>
      <c r="D49" s="218">
        <f t="shared" si="9"/>
        <v>0</v>
      </c>
      <c r="E49" s="220">
        <f t="shared" si="9"/>
        <v>40064000</v>
      </c>
      <c r="F49" s="220">
        <f t="shared" si="9"/>
        <v>40064000</v>
      </c>
      <c r="G49" s="220">
        <f t="shared" si="9"/>
        <v>60699</v>
      </c>
      <c r="H49" s="220">
        <f t="shared" si="9"/>
        <v>385250</v>
      </c>
      <c r="I49" s="220">
        <f t="shared" si="9"/>
        <v>1007759</v>
      </c>
      <c r="J49" s="220">
        <f t="shared" si="9"/>
        <v>1453708</v>
      </c>
      <c r="K49" s="220">
        <f t="shared" si="9"/>
        <v>1833995</v>
      </c>
      <c r="L49" s="220">
        <f t="shared" si="9"/>
        <v>911428</v>
      </c>
      <c r="M49" s="220">
        <f t="shared" si="9"/>
        <v>98484</v>
      </c>
      <c r="N49" s="220">
        <f t="shared" si="9"/>
        <v>2843907</v>
      </c>
      <c r="O49" s="220">
        <f t="shared" si="9"/>
        <v>5323407</v>
      </c>
      <c r="P49" s="220">
        <f t="shared" si="9"/>
        <v>812599</v>
      </c>
      <c r="Q49" s="220">
        <f t="shared" si="9"/>
        <v>6326138</v>
      </c>
      <c r="R49" s="220">
        <f t="shared" si="9"/>
        <v>12462144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16759759</v>
      </c>
      <c r="X49" s="220">
        <f t="shared" si="9"/>
        <v>30048000</v>
      </c>
      <c r="Y49" s="220">
        <f t="shared" si="9"/>
        <v>-13288241</v>
      </c>
      <c r="Z49" s="221">
        <f t="shared" si="5"/>
        <v>-44.2233792598509</v>
      </c>
      <c r="AA49" s="222">
        <f>SUM(AA41:AA48)</f>
        <v>40064000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18860000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7505000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7505000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11355000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89958</v>
      </c>
      <c r="H67" s="60"/>
      <c r="I67" s="60">
        <v>777282</v>
      </c>
      <c r="J67" s="60">
        <v>867240</v>
      </c>
      <c r="K67" s="60">
        <v>553388</v>
      </c>
      <c r="L67" s="60">
        <v>765983</v>
      </c>
      <c r="M67" s="60">
        <v>2911566</v>
      </c>
      <c r="N67" s="60">
        <v>4230937</v>
      </c>
      <c r="O67" s="60">
        <v>459000</v>
      </c>
      <c r="P67" s="60"/>
      <c r="Q67" s="60">
        <v>7938650</v>
      </c>
      <c r="R67" s="60">
        <v>8397650</v>
      </c>
      <c r="S67" s="60"/>
      <c r="T67" s="60"/>
      <c r="U67" s="60"/>
      <c r="V67" s="60"/>
      <c r="W67" s="60">
        <v>13495827</v>
      </c>
      <c r="X67" s="60"/>
      <c r="Y67" s="60">
        <v>13495827</v>
      </c>
      <c r="Z67" s="140"/>
      <c r="AA67" s="155"/>
    </row>
    <row r="68" spans="1:27" ht="12.75">
      <c r="A68" s="311" t="s">
        <v>43</v>
      </c>
      <c r="B68" s="316"/>
      <c r="C68" s="62">
        <v>17828000</v>
      </c>
      <c r="D68" s="156">
        <v>18860000</v>
      </c>
      <c r="E68" s="60">
        <v>26711478</v>
      </c>
      <c r="F68" s="60">
        <v>18860000</v>
      </c>
      <c r="G68" s="60"/>
      <c r="H68" s="60"/>
      <c r="I68" s="60"/>
      <c r="J68" s="60"/>
      <c r="K68" s="60"/>
      <c r="L68" s="60">
        <v>217591</v>
      </c>
      <c r="M68" s="60">
        <v>489418</v>
      </c>
      <c r="N68" s="60">
        <v>707009</v>
      </c>
      <c r="O68" s="60">
        <v>67153</v>
      </c>
      <c r="P68" s="60">
        <v>311649</v>
      </c>
      <c r="Q68" s="60">
        <v>24044</v>
      </c>
      <c r="R68" s="60">
        <v>402846</v>
      </c>
      <c r="S68" s="60"/>
      <c r="T68" s="60"/>
      <c r="U68" s="60"/>
      <c r="V68" s="60"/>
      <c r="W68" s="60">
        <v>1109855</v>
      </c>
      <c r="X68" s="60">
        <v>14145000</v>
      </c>
      <c r="Y68" s="60">
        <v>-13035145</v>
      </c>
      <c r="Z68" s="140">
        <v>-92.15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17828000</v>
      </c>
      <c r="D69" s="218">
        <f t="shared" si="12"/>
        <v>18860000</v>
      </c>
      <c r="E69" s="220">
        <f t="shared" si="12"/>
        <v>26711478</v>
      </c>
      <c r="F69" s="220">
        <f t="shared" si="12"/>
        <v>18860000</v>
      </c>
      <c r="G69" s="220">
        <f t="shared" si="12"/>
        <v>89958</v>
      </c>
      <c r="H69" s="220">
        <f t="shared" si="12"/>
        <v>0</v>
      </c>
      <c r="I69" s="220">
        <f t="shared" si="12"/>
        <v>777282</v>
      </c>
      <c r="J69" s="220">
        <f t="shared" si="12"/>
        <v>867240</v>
      </c>
      <c r="K69" s="220">
        <f t="shared" si="12"/>
        <v>553388</v>
      </c>
      <c r="L69" s="220">
        <f t="shared" si="12"/>
        <v>983574</v>
      </c>
      <c r="M69" s="220">
        <f t="shared" si="12"/>
        <v>3400984</v>
      </c>
      <c r="N69" s="220">
        <f t="shared" si="12"/>
        <v>4937946</v>
      </c>
      <c r="O69" s="220">
        <f t="shared" si="12"/>
        <v>526153</v>
      </c>
      <c r="P69" s="220">
        <f t="shared" si="12"/>
        <v>311649</v>
      </c>
      <c r="Q69" s="220">
        <f t="shared" si="12"/>
        <v>7962694</v>
      </c>
      <c r="R69" s="220">
        <f t="shared" si="12"/>
        <v>8800496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14605682</v>
      </c>
      <c r="X69" s="220">
        <f t="shared" si="12"/>
        <v>14145000</v>
      </c>
      <c r="Y69" s="220">
        <f t="shared" si="12"/>
        <v>460682</v>
      </c>
      <c r="Z69" s="221">
        <f>+IF(X69&lt;&gt;0,+(Y69/X69)*100,0)</f>
        <v>3.2568540120183807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14923000</v>
      </c>
      <c r="D5" s="357">
        <f t="shared" si="0"/>
        <v>0</v>
      </c>
      <c r="E5" s="356">
        <f t="shared" si="0"/>
        <v>23086000</v>
      </c>
      <c r="F5" s="358">
        <f t="shared" si="0"/>
        <v>23086000</v>
      </c>
      <c r="G5" s="358">
        <f t="shared" si="0"/>
        <v>60699</v>
      </c>
      <c r="H5" s="356">
        <f t="shared" si="0"/>
        <v>84360</v>
      </c>
      <c r="I5" s="356">
        <f t="shared" si="0"/>
        <v>60269</v>
      </c>
      <c r="J5" s="358">
        <f t="shared" si="0"/>
        <v>205328</v>
      </c>
      <c r="K5" s="358">
        <f t="shared" si="0"/>
        <v>73550</v>
      </c>
      <c r="L5" s="356">
        <f t="shared" si="0"/>
        <v>284759</v>
      </c>
      <c r="M5" s="356">
        <f t="shared" si="0"/>
        <v>98484</v>
      </c>
      <c r="N5" s="358">
        <f t="shared" si="0"/>
        <v>456793</v>
      </c>
      <c r="O5" s="358">
        <f t="shared" si="0"/>
        <v>4171410</v>
      </c>
      <c r="P5" s="356">
        <f t="shared" si="0"/>
        <v>71856</v>
      </c>
      <c r="Q5" s="356">
        <f t="shared" si="0"/>
        <v>3366235</v>
      </c>
      <c r="R5" s="358">
        <f t="shared" si="0"/>
        <v>7609501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8271622</v>
      </c>
      <c r="X5" s="356">
        <f t="shared" si="0"/>
        <v>17314500</v>
      </c>
      <c r="Y5" s="358">
        <f t="shared" si="0"/>
        <v>-9042878</v>
      </c>
      <c r="Z5" s="359">
        <f>+IF(X5&lt;&gt;0,+(Y5/X5)*100,0)</f>
        <v>-52.22719685812469</v>
      </c>
      <c r="AA5" s="360">
        <f>+AA6+AA8+AA11+AA13+AA15</f>
        <v>23086000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17556000</v>
      </c>
      <c r="F6" s="59">
        <f t="shared" si="1"/>
        <v>17556000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211738</v>
      </c>
      <c r="M6" s="60">
        <f t="shared" si="1"/>
        <v>0</v>
      </c>
      <c r="N6" s="59">
        <f t="shared" si="1"/>
        <v>211738</v>
      </c>
      <c r="O6" s="59">
        <f t="shared" si="1"/>
        <v>4101042</v>
      </c>
      <c r="P6" s="60">
        <f t="shared" si="1"/>
        <v>0</v>
      </c>
      <c r="Q6" s="60">
        <f t="shared" si="1"/>
        <v>3291642</v>
      </c>
      <c r="R6" s="59">
        <f t="shared" si="1"/>
        <v>7392684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7604422</v>
      </c>
      <c r="X6" s="60">
        <f t="shared" si="1"/>
        <v>13167000</v>
      </c>
      <c r="Y6" s="59">
        <f t="shared" si="1"/>
        <v>-5562578</v>
      </c>
      <c r="Z6" s="61">
        <f>+IF(X6&lt;&gt;0,+(Y6/X6)*100,0)</f>
        <v>-42.24635832004253</v>
      </c>
      <c r="AA6" s="62">
        <f t="shared" si="1"/>
        <v>17556000</v>
      </c>
    </row>
    <row r="7" spans="1:27" ht="12.75">
      <c r="A7" s="291" t="s">
        <v>229</v>
      </c>
      <c r="B7" s="142"/>
      <c r="C7" s="60"/>
      <c r="D7" s="340"/>
      <c r="E7" s="60">
        <v>17556000</v>
      </c>
      <c r="F7" s="59">
        <v>17556000</v>
      </c>
      <c r="G7" s="59"/>
      <c r="H7" s="60"/>
      <c r="I7" s="60"/>
      <c r="J7" s="59"/>
      <c r="K7" s="59"/>
      <c r="L7" s="60">
        <v>211738</v>
      </c>
      <c r="M7" s="60"/>
      <c r="N7" s="59">
        <v>211738</v>
      </c>
      <c r="O7" s="59">
        <v>4101042</v>
      </c>
      <c r="P7" s="60"/>
      <c r="Q7" s="60">
        <v>3291642</v>
      </c>
      <c r="R7" s="59">
        <v>7392684</v>
      </c>
      <c r="S7" s="59"/>
      <c r="T7" s="60"/>
      <c r="U7" s="60"/>
      <c r="V7" s="59"/>
      <c r="W7" s="59">
        <v>7604422</v>
      </c>
      <c r="X7" s="60">
        <v>13167000</v>
      </c>
      <c r="Y7" s="59">
        <v>-5562578</v>
      </c>
      <c r="Z7" s="61">
        <v>-42.25</v>
      </c>
      <c r="AA7" s="62">
        <v>17556000</v>
      </c>
    </row>
    <row r="8" spans="1:27" ht="12.75">
      <c r="A8" s="361" t="s">
        <v>206</v>
      </c>
      <c r="B8" s="142"/>
      <c r="C8" s="60">
        <f aca="true" t="shared" si="2" ref="C8:Y8">SUM(C9:C10)</f>
        <v>1500000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2250000</v>
      </c>
      <c r="Y8" s="59">
        <f t="shared" si="2"/>
        <v>-2250000</v>
      </c>
      <c r="Z8" s="61">
        <f>+IF(X8&lt;&gt;0,+(Y8/X8)*100,0)</f>
        <v>-100</v>
      </c>
      <c r="AA8" s="62">
        <f>SUM(AA9:AA10)</f>
        <v>3000000</v>
      </c>
    </row>
    <row r="9" spans="1:27" ht="12.75">
      <c r="A9" s="291" t="s">
        <v>230</v>
      </c>
      <c r="B9" s="142"/>
      <c r="C9" s="60"/>
      <c r="D9" s="340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2250000</v>
      </c>
      <c r="Y9" s="59">
        <v>-2250000</v>
      </c>
      <c r="Z9" s="61">
        <v>-100</v>
      </c>
      <c r="AA9" s="62">
        <v>3000000</v>
      </c>
    </row>
    <row r="10" spans="1:27" ht="12.75">
      <c r="A10" s="291" t="s">
        <v>231</v>
      </c>
      <c r="B10" s="142"/>
      <c r="C10" s="60">
        <v>1500000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13423000</v>
      </c>
      <c r="D15" s="340">
        <f t="shared" si="5"/>
        <v>0</v>
      </c>
      <c r="E15" s="60">
        <f t="shared" si="5"/>
        <v>2530000</v>
      </c>
      <c r="F15" s="59">
        <f t="shared" si="5"/>
        <v>2530000</v>
      </c>
      <c r="G15" s="59">
        <f t="shared" si="5"/>
        <v>60699</v>
      </c>
      <c r="H15" s="60">
        <f t="shared" si="5"/>
        <v>84360</v>
      </c>
      <c r="I15" s="60">
        <f t="shared" si="5"/>
        <v>60269</v>
      </c>
      <c r="J15" s="59">
        <f t="shared" si="5"/>
        <v>205328</v>
      </c>
      <c r="K15" s="59">
        <f t="shared" si="5"/>
        <v>73550</v>
      </c>
      <c r="L15" s="60">
        <f t="shared" si="5"/>
        <v>73021</v>
      </c>
      <c r="M15" s="60">
        <f t="shared" si="5"/>
        <v>98484</v>
      </c>
      <c r="N15" s="59">
        <f t="shared" si="5"/>
        <v>245055</v>
      </c>
      <c r="O15" s="59">
        <f t="shared" si="5"/>
        <v>70368</v>
      </c>
      <c r="P15" s="60">
        <f t="shared" si="5"/>
        <v>71856</v>
      </c>
      <c r="Q15" s="60">
        <f t="shared" si="5"/>
        <v>74593</v>
      </c>
      <c r="R15" s="59">
        <f t="shared" si="5"/>
        <v>216817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667200</v>
      </c>
      <c r="X15" s="60">
        <f t="shared" si="5"/>
        <v>1897500</v>
      </c>
      <c r="Y15" s="59">
        <f t="shared" si="5"/>
        <v>-1230300</v>
      </c>
      <c r="Z15" s="61">
        <f>+IF(X15&lt;&gt;0,+(Y15/X15)*100,0)</f>
        <v>-64.83794466403162</v>
      </c>
      <c r="AA15" s="62">
        <f>SUM(AA16:AA20)</f>
        <v>2530000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13423000</v>
      </c>
      <c r="D20" s="340"/>
      <c r="E20" s="60">
        <v>2530000</v>
      </c>
      <c r="F20" s="59">
        <v>2530000</v>
      </c>
      <c r="G20" s="59">
        <v>60699</v>
      </c>
      <c r="H20" s="60">
        <v>84360</v>
      </c>
      <c r="I20" s="60">
        <v>60269</v>
      </c>
      <c r="J20" s="59">
        <v>205328</v>
      </c>
      <c r="K20" s="59">
        <v>73550</v>
      </c>
      <c r="L20" s="60">
        <v>73021</v>
      </c>
      <c r="M20" s="60">
        <v>98484</v>
      </c>
      <c r="N20" s="59">
        <v>245055</v>
      </c>
      <c r="O20" s="59">
        <v>70368</v>
      </c>
      <c r="P20" s="60">
        <v>71856</v>
      </c>
      <c r="Q20" s="60">
        <v>74593</v>
      </c>
      <c r="R20" s="59">
        <v>216817</v>
      </c>
      <c r="S20" s="59"/>
      <c r="T20" s="60"/>
      <c r="U20" s="60"/>
      <c r="V20" s="59"/>
      <c r="W20" s="59">
        <v>667200</v>
      </c>
      <c r="X20" s="60">
        <v>1897500</v>
      </c>
      <c r="Y20" s="59">
        <v>-1230300</v>
      </c>
      <c r="Z20" s="61">
        <v>-64.84</v>
      </c>
      <c r="AA20" s="62">
        <v>2530000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6500000</v>
      </c>
      <c r="D22" s="344">
        <f t="shared" si="6"/>
        <v>0</v>
      </c>
      <c r="E22" s="343">
        <f t="shared" si="6"/>
        <v>15728000</v>
      </c>
      <c r="F22" s="345">
        <f t="shared" si="6"/>
        <v>15728000</v>
      </c>
      <c r="G22" s="345">
        <f t="shared" si="6"/>
        <v>0</v>
      </c>
      <c r="H22" s="343">
        <f t="shared" si="6"/>
        <v>300890</v>
      </c>
      <c r="I22" s="343">
        <f t="shared" si="6"/>
        <v>947490</v>
      </c>
      <c r="J22" s="345">
        <f t="shared" si="6"/>
        <v>1248380</v>
      </c>
      <c r="K22" s="345">
        <f t="shared" si="6"/>
        <v>1760445</v>
      </c>
      <c r="L22" s="343">
        <f t="shared" si="6"/>
        <v>626669</v>
      </c>
      <c r="M22" s="343">
        <f t="shared" si="6"/>
        <v>0</v>
      </c>
      <c r="N22" s="345">
        <f t="shared" si="6"/>
        <v>2387114</v>
      </c>
      <c r="O22" s="345">
        <f t="shared" si="6"/>
        <v>1151997</v>
      </c>
      <c r="P22" s="343">
        <f t="shared" si="6"/>
        <v>740743</v>
      </c>
      <c r="Q22" s="343">
        <f t="shared" si="6"/>
        <v>2959903</v>
      </c>
      <c r="R22" s="345">
        <f t="shared" si="6"/>
        <v>4852643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8488137</v>
      </c>
      <c r="X22" s="343">
        <f t="shared" si="6"/>
        <v>11796000</v>
      </c>
      <c r="Y22" s="345">
        <f t="shared" si="6"/>
        <v>-3307863</v>
      </c>
      <c r="Z22" s="336">
        <f>+IF(X22&lt;&gt;0,+(Y22/X22)*100,0)</f>
        <v>-28.042243133265515</v>
      </c>
      <c r="AA22" s="350">
        <f>SUM(AA23:AA32)</f>
        <v>15728000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6500000</v>
      </c>
      <c r="D24" s="340"/>
      <c r="E24" s="60">
        <v>6608000</v>
      </c>
      <c r="F24" s="59">
        <v>6608000</v>
      </c>
      <c r="G24" s="59"/>
      <c r="H24" s="60">
        <v>300890</v>
      </c>
      <c r="I24" s="60">
        <v>947490</v>
      </c>
      <c r="J24" s="59">
        <v>1248380</v>
      </c>
      <c r="K24" s="59">
        <v>1760445</v>
      </c>
      <c r="L24" s="60">
        <v>626669</v>
      </c>
      <c r="M24" s="60"/>
      <c r="N24" s="59">
        <v>2387114</v>
      </c>
      <c r="O24" s="59">
        <v>884097</v>
      </c>
      <c r="P24" s="60">
        <v>740743</v>
      </c>
      <c r="Q24" s="60"/>
      <c r="R24" s="59">
        <v>1624840</v>
      </c>
      <c r="S24" s="59"/>
      <c r="T24" s="60"/>
      <c r="U24" s="60"/>
      <c r="V24" s="59"/>
      <c r="W24" s="59">
        <v>5260334</v>
      </c>
      <c r="X24" s="60">
        <v>4956000</v>
      </c>
      <c r="Y24" s="59">
        <v>304334</v>
      </c>
      <c r="Z24" s="61">
        <v>6.14</v>
      </c>
      <c r="AA24" s="62">
        <v>6608000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>
        <v>267900</v>
      </c>
      <c r="P26" s="362"/>
      <c r="Q26" s="362"/>
      <c r="R26" s="364">
        <v>267900</v>
      </c>
      <c r="S26" s="364"/>
      <c r="T26" s="362"/>
      <c r="U26" s="362"/>
      <c r="V26" s="364"/>
      <c r="W26" s="364">
        <v>267900</v>
      </c>
      <c r="X26" s="362"/>
      <c r="Y26" s="364">
        <v>267900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9120000</v>
      </c>
      <c r="F27" s="59">
        <v>9120000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2959903</v>
      </c>
      <c r="R27" s="59">
        <v>2959903</v>
      </c>
      <c r="S27" s="59"/>
      <c r="T27" s="60"/>
      <c r="U27" s="60"/>
      <c r="V27" s="59"/>
      <c r="W27" s="59">
        <v>2959903</v>
      </c>
      <c r="X27" s="60">
        <v>6840000</v>
      </c>
      <c r="Y27" s="59">
        <v>-3880097</v>
      </c>
      <c r="Z27" s="61">
        <v>-56.73</v>
      </c>
      <c r="AA27" s="62">
        <v>9120000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8027000</v>
      </c>
      <c r="D40" s="344">
        <f t="shared" si="9"/>
        <v>0</v>
      </c>
      <c r="E40" s="343">
        <f t="shared" si="9"/>
        <v>0</v>
      </c>
      <c r="F40" s="345">
        <f t="shared" si="9"/>
        <v>1250000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937500</v>
      </c>
      <c r="Y40" s="345">
        <f t="shared" si="9"/>
        <v>-937500</v>
      </c>
      <c r="Z40" s="336">
        <f>+IF(X40&lt;&gt;0,+(Y40/X40)*100,0)</f>
        <v>-100</v>
      </c>
      <c r="AA40" s="350">
        <f>SUM(AA41:AA49)</f>
        <v>1250000</v>
      </c>
    </row>
    <row r="41" spans="1:27" ht="12.75">
      <c r="A41" s="361" t="s">
        <v>248</v>
      </c>
      <c r="B41" s="142"/>
      <c r="C41" s="362"/>
      <c r="D41" s="363"/>
      <c r="E41" s="362"/>
      <c r="F41" s="364">
        <v>1250000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937500</v>
      </c>
      <c r="Y41" s="364">
        <v>-937500</v>
      </c>
      <c r="Z41" s="365">
        <v>-100</v>
      </c>
      <c r="AA41" s="366">
        <v>1250000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3027000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5000000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29450000</v>
      </c>
      <c r="D60" s="346">
        <f t="shared" si="14"/>
        <v>0</v>
      </c>
      <c r="E60" s="219">
        <f t="shared" si="14"/>
        <v>38814000</v>
      </c>
      <c r="F60" s="264">
        <f t="shared" si="14"/>
        <v>40064000</v>
      </c>
      <c r="G60" s="264">
        <f t="shared" si="14"/>
        <v>60699</v>
      </c>
      <c r="H60" s="219">
        <f t="shared" si="14"/>
        <v>385250</v>
      </c>
      <c r="I60" s="219">
        <f t="shared" si="14"/>
        <v>1007759</v>
      </c>
      <c r="J60" s="264">
        <f t="shared" si="14"/>
        <v>1453708</v>
      </c>
      <c r="K60" s="264">
        <f t="shared" si="14"/>
        <v>1833995</v>
      </c>
      <c r="L60" s="219">
        <f t="shared" si="14"/>
        <v>911428</v>
      </c>
      <c r="M60" s="219">
        <f t="shared" si="14"/>
        <v>98484</v>
      </c>
      <c r="N60" s="264">
        <f t="shared" si="14"/>
        <v>2843907</v>
      </c>
      <c r="O60" s="264">
        <f t="shared" si="14"/>
        <v>5323407</v>
      </c>
      <c r="P60" s="219">
        <f t="shared" si="14"/>
        <v>812599</v>
      </c>
      <c r="Q60" s="219">
        <f t="shared" si="14"/>
        <v>6326138</v>
      </c>
      <c r="R60" s="264">
        <f t="shared" si="14"/>
        <v>12462144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16759759</v>
      </c>
      <c r="X60" s="219">
        <f t="shared" si="14"/>
        <v>30048000</v>
      </c>
      <c r="Y60" s="264">
        <f t="shared" si="14"/>
        <v>-13288241</v>
      </c>
      <c r="Z60" s="337">
        <f>+IF(X60&lt;&gt;0,+(Y60/X60)*100,0)</f>
        <v>-44.2233792598509</v>
      </c>
      <c r="AA60" s="232">
        <f>+AA57+AA54+AA51+AA40+AA37+AA34+AA22+AA5</f>
        <v>40064000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2017-05-05T09:10:07Z</dcterms:created>
  <dcterms:modified xsi:type="dcterms:W3CDTF">2017-05-05T09:10:10Z</dcterms:modified>
  <cp:category/>
  <cp:version/>
  <cp:contentType/>
  <cp:contentStatus/>
</cp:coreProperties>
</file>