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<sst xmlns="http://schemas.openxmlformats.org/spreadsheetml/2006/main" count="857" uniqueCount="303">
  <si>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Thulamela(LIM343)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</si>
  <si>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</si>
  <si>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</si>
  <si>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</si>
  <si>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</si>
  <si>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</si>
  <si>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</si>
  <si>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</si>
  <si>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</si>
  <si>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</si>
  <si>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</si>
  <si>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</si>
  <si>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</si>
  <si>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</si>
  <si>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</si>
  <si>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</si>
  <si>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</si>
  <si>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</si>
  <si>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</si>
  <si>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</si>
  <si>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</si>
  <si>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</si>
  <si>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</si>
  <si>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</si>
  <si>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</si>
  <si>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</si>
  <si>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</si>
  <si>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</si>
  <si>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</si>
  <si>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</si>
  <si>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</si>
  <si>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</si>
  <si>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</si>
  <si>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</si>
  <si>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</si>
  <si>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</si>
  <si>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</si>
  <si>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</si>
  <si>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</si>
  <si>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</si>
  <si>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</si>
  <si>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</si>
  <si>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</si>
  <si>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</si>
  <si>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</si>
  <si>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</si>
  <si>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</si>
  <si>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</si>
  <si>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</si>
  <si>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</si>
  <si>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</si>
  <si>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</si>
  <si>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</si>
  <si>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</si>
  <si>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</si>
  <si>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</si>
  <si>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</si>
  <si>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</si>
  <si>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</si>
  <si>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</si>
  <si>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</si>
  <si>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</si>
  <si>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</si>
  <si>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</si>
  <si>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</si>
  <si>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</si>
  <si>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</si>
  <si>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</si>
  <si>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</si>
  <si>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</si>
  <si>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Thulamela(LIM343)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</si>
  <si>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</si>
  <si>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</si>
  <si>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</si>
  <si>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</si>
  <si>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</si>
  <si>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</si>
  <si>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</si>
  <si>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</si>
  <si>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</si>
  <si>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</si>
  <si>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</si>
  <si>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</si>
  <si>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</si>
  <si>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</si>
  <si>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</si>
  <si>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</si>
  <si>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</si>
  <si>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</si>
  <si>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</si>
  <si>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</si>
  <si>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</si>
  <si>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</si>
  <si>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</si>
  <si>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</si>
  <si>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</si>
  <si>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</si>
  <si>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</si>
  <si>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</si>
  <si>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</si>
  <si>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Thulamela(LIM343)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</si>
  <si>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</si>
  <si>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</si>
  <si>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</si>
  <si>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</si>
  <si>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</si>
  <si>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</si>
  <si>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</si>
  <si>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</si>
  <si>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</si>
  <si>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</si>
  <si>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</si>
  <si>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</si>
  <si>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</si>
  <si>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</si>
  <si>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</si>
  <si>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</si>
  <si>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</si>
  <si>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</si>
  <si>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</si>
  <si>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</si>
  <si>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</si>
  <si>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</si>
  <si>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</si>
  <si>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</si>
  <si>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</si>
  <si>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</si>
  <si>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</si>
  <si>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</si>
  <si>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Thulamela(LIM343)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</si>
  <si>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</si>
  <si>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</si>
  <si>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</si>
  <si>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</si>
  <si>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</si>
  <si>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</si>
  <si>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</si>
  <si>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</si>
  <si>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</si>
  <si>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</si>
  <si>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Thulamela(LIM343)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</si>
  <si>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</si>
  <si>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</si>
  <si>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</si>
  <si>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</si>
  <si>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</si>
  <si>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</si>
  <si>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</si>
  <si>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</si>
  <si>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</si>
  <si>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</si>
  <si>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</si>
  <si>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</si>
  <si>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</si>
  <si>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</si>
  <si>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</si>
  <si>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</si>
  <si>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</si>
  <si>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</si>
  <si>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</si>
  <si>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</si>
  <si>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</si>
  <si>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</si>
  <si>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</si>
  <si>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</si>
  <si>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</si>
  <si>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</si>
  <si>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</si>
  <si>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</si>
  <si>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</si>
  <si>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</si>
  <si>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</si>
  <si>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</si>
  <si>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</si>
  <si>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Thulamela(LIM343)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</si>
  <si>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</si>
  <si>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</si>
  <si>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</si>
  <si>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</si>
  <si>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</si>
  <si>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</si>
  <si>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</si>
  <si>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</si>
  <si>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</si>
  <si>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</si>
  <si>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</si>
  <si>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</si>
  <si>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</si>
  <si>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</si>
  <si>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</si>
  <si>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</si>
  <si>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</si>
  <si>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</si>
  <si>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</si>
  <si>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</si>
  <si>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</si>
  <si>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</si>
  <si>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</si>
  <si>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</si>
  <si>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</si>
  <si>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</si>
  <si>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</si>
  <si>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Thulamela(LIM343)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</si>
  <si>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</si>
  <si>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</si>
  <si>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</si>
  <si>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</si>
  <si>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</si>
  <si>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</si>
  <si>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</si>
  <si>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</si>
  <si>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</si>
  <si>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</si>
  <si>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</si>
  <si>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</si>
  <si>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</si>
  <si>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</si>
  <si>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</si>
  <si>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</si>
  <si>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</si>
  <si>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</si>
  <si>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</si>
  <si>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</si>
  <si>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</si>
  <si>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</si>
  <si>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</si>
  <si>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</si>
  <si>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Thulamela(LIM343)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</si>
  <si>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</si>
  <si>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</si>
  <si>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</si>
  <si>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</si>
  <si>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</si>
  <si>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</si>
  <si>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</si>
  <si>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</si>
  <si>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</si>
  <si>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</si>
  <si>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</si>
  <si>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</si>
  <si>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</si>
  <si>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</si>
  <si>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</si>
  <si>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</si>
  <si>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</si>
  <si>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</si>
  <si>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</si>
  <si>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</si>
  <si>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</si>
  <si>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</si>
  <si>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</si>
  <si>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</si>
  <si>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</si>
  <si>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</si>
  <si>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</si>
  <si>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</si>
  <si>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</si>
  <si>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</si>
  <si>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</si>
  <si>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</si>
  <si>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</si>
  <si>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</si>
  <si>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</si>
  <si>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Thulamela(LIM343)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</si>
  <si>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</si>
  <si>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</si>
  <si>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Limpopo: Thulamela(LIM343)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</si>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</sst>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46877998</v>
      </c>
      <c r="C5" s="19">
        <v>0</v>
      </c>
      <c r="D5" s="59">
        <v>56756000</v>
      </c>
      <c r="E5" s="60">
        <v>56756000</v>
      </c>
      <c r="F5" s="60">
        <v>4284028</v>
      </c>
      <c r="G5" s="60">
        <v>4284028</v>
      </c>
      <c r="H5" s="60">
        <v>4202172</v>
      </c>
      <c r="I5" s="60">
        <v>12770228</v>
      </c>
      <c r="J5" s="60">
        <v>4199865</v>
      </c>
      <c r="K5" s="60">
        <v>4190020</v>
      </c>
      <c r="L5" s="60">
        <v>4155525</v>
      </c>
      <c r="M5" s="60">
        <v>12545410</v>
      </c>
      <c r="N5" s="60">
        <v>4187234</v>
      </c>
      <c r="O5" s="60">
        <v>4172921</v>
      </c>
      <c r="P5" s="60">
        <v>4175407</v>
      </c>
      <c r="Q5" s="60">
        <v>12535562</v>
      </c>
      <c r="R5" s="60">
        <v>0</v>
      </c>
      <c r="S5" s="60">
        <v>0</v>
      </c>
      <c r="T5" s="60">
        <v>0</v>
      </c>
      <c r="U5" s="60">
        <v>0</v>
      </c>
      <c r="V5" s="60">
        <v>37851200</v>
      </c>
      <c r="W5" s="60">
        <v>38988000</v>
      </c>
      <c r="X5" s="60">
        <v>-1136800</v>
      </c>
      <c r="Y5" s="61">
        <v>-2.92</v>
      </c>
      <c r="Z5" s="62">
        <v>56756000</v>
      </c>
    </row>
    <row r="6" spans="1:26" ht="12.75">
      <c r="A6" s="58" t="s">
        <v>32</v>
      </c>
      <c r="B6" s="19">
        <v>50566078</v>
      </c>
      <c r="C6" s="19">
        <v>0</v>
      </c>
      <c r="D6" s="59">
        <v>58644000</v>
      </c>
      <c r="E6" s="60">
        <v>58644000</v>
      </c>
      <c r="F6" s="60">
        <v>4157609</v>
      </c>
      <c r="G6" s="60">
        <v>3881627</v>
      </c>
      <c r="H6" s="60">
        <v>4570118</v>
      </c>
      <c r="I6" s="60">
        <v>12609354</v>
      </c>
      <c r="J6" s="60">
        <v>4333670</v>
      </c>
      <c r="K6" s="60">
        <v>4524150</v>
      </c>
      <c r="L6" s="60">
        <v>4517663</v>
      </c>
      <c r="M6" s="60">
        <v>13375483</v>
      </c>
      <c r="N6" s="60">
        <v>4520473</v>
      </c>
      <c r="O6" s="60">
        <v>4546193</v>
      </c>
      <c r="P6" s="60">
        <v>4580321</v>
      </c>
      <c r="Q6" s="60">
        <v>13646987</v>
      </c>
      <c r="R6" s="60">
        <v>0</v>
      </c>
      <c r="S6" s="60">
        <v>0</v>
      </c>
      <c r="T6" s="60">
        <v>0</v>
      </c>
      <c r="U6" s="60">
        <v>0</v>
      </c>
      <c r="V6" s="60">
        <v>39631824</v>
      </c>
      <c r="W6" s="60">
        <v>43848000</v>
      </c>
      <c r="X6" s="60">
        <v>-4216176</v>
      </c>
      <c r="Y6" s="61">
        <v>-9.62</v>
      </c>
      <c r="Z6" s="62">
        <v>58644000</v>
      </c>
    </row>
    <row r="7" spans="1:26" ht="12.75">
      <c r="A7" s="58" t="s">
        <v>33</v>
      </c>
      <c r="B7" s="19">
        <v>24016073</v>
      </c>
      <c r="C7" s="19">
        <v>0</v>
      </c>
      <c r="D7" s="59">
        <v>32000000</v>
      </c>
      <c r="E7" s="60">
        <v>32000000</v>
      </c>
      <c r="F7" s="60">
        <v>1820360</v>
      </c>
      <c r="G7" s="60">
        <v>1799808</v>
      </c>
      <c r="H7" s="60">
        <v>2143008</v>
      </c>
      <c r="I7" s="60">
        <v>5763176</v>
      </c>
      <c r="J7" s="60">
        <v>2123220</v>
      </c>
      <c r="K7" s="60">
        <v>2135161</v>
      </c>
      <c r="L7" s="60">
        <v>2021181</v>
      </c>
      <c r="M7" s="60">
        <v>6279562</v>
      </c>
      <c r="N7" s="60">
        <v>2456939</v>
      </c>
      <c r="O7" s="60">
        <v>2335282</v>
      </c>
      <c r="P7" s="60">
        <v>2336523</v>
      </c>
      <c r="Q7" s="60">
        <v>7128744</v>
      </c>
      <c r="R7" s="60">
        <v>0</v>
      </c>
      <c r="S7" s="60">
        <v>0</v>
      </c>
      <c r="T7" s="60">
        <v>0</v>
      </c>
      <c r="U7" s="60">
        <v>0</v>
      </c>
      <c r="V7" s="60">
        <v>19171482</v>
      </c>
      <c r="W7" s="60">
        <v>22500000</v>
      </c>
      <c r="X7" s="60">
        <v>-3328518</v>
      </c>
      <c r="Y7" s="61">
        <v>-14.79</v>
      </c>
      <c r="Z7" s="62">
        <v>32000000</v>
      </c>
    </row>
    <row r="8" spans="1:26" ht="12.75">
      <c r="A8" s="58" t="s">
        <v>34</v>
      </c>
      <c r="B8" s="19">
        <v>501426532</v>
      </c>
      <c r="C8" s="19">
        <v>0</v>
      </c>
      <c r="D8" s="59">
        <v>406232000</v>
      </c>
      <c r="E8" s="60">
        <v>406232000</v>
      </c>
      <c r="F8" s="60">
        <v>73995000</v>
      </c>
      <c r="G8" s="60">
        <v>84283000</v>
      </c>
      <c r="H8" s="60">
        <v>2372000</v>
      </c>
      <c r="I8" s="60">
        <v>160650000</v>
      </c>
      <c r="J8" s="60">
        <v>0</v>
      </c>
      <c r="K8" s="60">
        <v>0</v>
      </c>
      <c r="L8" s="60">
        <v>112377000</v>
      </c>
      <c r="M8" s="60">
        <v>112377000</v>
      </c>
      <c r="N8" s="60">
        <v>0</v>
      </c>
      <c r="O8" s="60">
        <v>0</v>
      </c>
      <c r="P8" s="60">
        <v>84283000</v>
      </c>
      <c r="Q8" s="60">
        <v>84283000</v>
      </c>
      <c r="R8" s="60">
        <v>0</v>
      </c>
      <c r="S8" s="60">
        <v>0</v>
      </c>
      <c r="T8" s="60">
        <v>0</v>
      </c>
      <c r="U8" s="60">
        <v>0</v>
      </c>
      <c r="V8" s="60">
        <v>357310000</v>
      </c>
      <c r="W8" s="60">
        <v>398457000</v>
      </c>
      <c r="X8" s="60">
        <v>-41147000</v>
      </c>
      <c r="Y8" s="61">
        <v>-10.33</v>
      </c>
      <c r="Z8" s="62">
        <v>406232000</v>
      </c>
    </row>
    <row r="9" spans="1:26" ht="12.75">
      <c r="A9" s="58" t="s">
        <v>35</v>
      </c>
      <c r="B9" s="19">
        <v>56209798</v>
      </c>
      <c r="C9" s="19">
        <v>0</v>
      </c>
      <c r="D9" s="59">
        <v>150585000</v>
      </c>
      <c r="E9" s="60">
        <v>150585000</v>
      </c>
      <c r="F9" s="60">
        <v>6173365</v>
      </c>
      <c r="G9" s="60">
        <v>5132286</v>
      </c>
      <c r="H9" s="60">
        <v>3784346</v>
      </c>
      <c r="I9" s="60">
        <v>15089997</v>
      </c>
      <c r="J9" s="60">
        <v>4237430</v>
      </c>
      <c r="K9" s="60">
        <v>3649057</v>
      </c>
      <c r="L9" s="60">
        <v>3924508</v>
      </c>
      <c r="M9" s="60">
        <v>11810995</v>
      </c>
      <c r="N9" s="60">
        <v>4360347</v>
      </c>
      <c r="O9" s="60">
        <v>3671891</v>
      </c>
      <c r="P9" s="60">
        <v>3588833</v>
      </c>
      <c r="Q9" s="60">
        <v>11621071</v>
      </c>
      <c r="R9" s="60">
        <v>0</v>
      </c>
      <c r="S9" s="60">
        <v>0</v>
      </c>
      <c r="T9" s="60">
        <v>0</v>
      </c>
      <c r="U9" s="60">
        <v>0</v>
      </c>
      <c r="V9" s="60">
        <v>38522063</v>
      </c>
      <c r="W9" s="60">
        <v>48704500</v>
      </c>
      <c r="X9" s="60">
        <v>-10182437</v>
      </c>
      <c r="Y9" s="61">
        <v>-20.91</v>
      </c>
      <c r="Z9" s="62">
        <v>150585000</v>
      </c>
    </row>
    <row r="10" spans="1:26" ht="22.5">
      <c r="A10" s="63" t="s">
        <v>278</v>
      </c>
      <c r="B10" s="64">
        <f>SUM(B5:B9)</f>
        <v>679096479</v>
      </c>
      <c r="C10" s="64">
        <f>SUM(C5:C9)</f>
        <v>0</v>
      </c>
      <c r="D10" s="65">
        <f aca="true" t="shared" si="0" ref="D10:Z10">SUM(D5:D9)</f>
        <v>704217000</v>
      </c>
      <c r="E10" s="66">
        <f t="shared" si="0"/>
        <v>704217000</v>
      </c>
      <c r="F10" s="66">
        <f t="shared" si="0"/>
        <v>90430362</v>
      </c>
      <c r="G10" s="66">
        <f t="shared" si="0"/>
        <v>99380749</v>
      </c>
      <c r="H10" s="66">
        <f t="shared" si="0"/>
        <v>17071644</v>
      </c>
      <c r="I10" s="66">
        <f t="shared" si="0"/>
        <v>206882755</v>
      </c>
      <c r="J10" s="66">
        <f t="shared" si="0"/>
        <v>14894185</v>
      </c>
      <c r="K10" s="66">
        <f t="shared" si="0"/>
        <v>14498388</v>
      </c>
      <c r="L10" s="66">
        <f t="shared" si="0"/>
        <v>126995877</v>
      </c>
      <c r="M10" s="66">
        <f t="shared" si="0"/>
        <v>156388450</v>
      </c>
      <c r="N10" s="66">
        <f t="shared" si="0"/>
        <v>15524993</v>
      </c>
      <c r="O10" s="66">
        <f t="shared" si="0"/>
        <v>14726287</v>
      </c>
      <c r="P10" s="66">
        <f t="shared" si="0"/>
        <v>98964084</v>
      </c>
      <c r="Q10" s="66">
        <f t="shared" si="0"/>
        <v>129215364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492486569</v>
      </c>
      <c r="W10" s="66">
        <f t="shared" si="0"/>
        <v>552497500</v>
      </c>
      <c r="X10" s="66">
        <f t="shared" si="0"/>
        <v>-60010931</v>
      </c>
      <c r="Y10" s="67">
        <f>+IF(W10&lt;&gt;0,(X10/W10)*100,0)</f>
        <v>-10.861756116543514</v>
      </c>
      <c r="Z10" s="68">
        <f t="shared" si="0"/>
        <v>704217000</v>
      </c>
    </row>
    <row r="11" spans="1:26" ht="12.75">
      <c r="A11" s="58" t="s">
        <v>37</v>
      </c>
      <c r="B11" s="19">
        <v>201571622</v>
      </c>
      <c r="C11" s="19">
        <v>0</v>
      </c>
      <c r="D11" s="59">
        <v>223804304</v>
      </c>
      <c r="E11" s="60">
        <v>223804304</v>
      </c>
      <c r="F11" s="60">
        <v>17059658</v>
      </c>
      <c r="G11" s="60">
        <v>17657010</v>
      </c>
      <c r="H11" s="60">
        <v>16841117</v>
      </c>
      <c r="I11" s="60">
        <v>51557785</v>
      </c>
      <c r="J11" s="60">
        <v>18153802</v>
      </c>
      <c r="K11" s="60">
        <v>15868676</v>
      </c>
      <c r="L11" s="60">
        <v>16396328</v>
      </c>
      <c r="M11" s="60">
        <v>50418806</v>
      </c>
      <c r="N11" s="60">
        <v>16383990</v>
      </c>
      <c r="O11" s="60">
        <v>16671302</v>
      </c>
      <c r="P11" s="60">
        <v>16218552</v>
      </c>
      <c r="Q11" s="60">
        <v>49273844</v>
      </c>
      <c r="R11" s="60">
        <v>0</v>
      </c>
      <c r="S11" s="60">
        <v>0</v>
      </c>
      <c r="T11" s="60">
        <v>0</v>
      </c>
      <c r="U11" s="60">
        <v>0</v>
      </c>
      <c r="V11" s="60">
        <v>151250435</v>
      </c>
      <c r="W11" s="60">
        <v>135054000</v>
      </c>
      <c r="X11" s="60">
        <v>16196435</v>
      </c>
      <c r="Y11" s="61">
        <v>11.99</v>
      </c>
      <c r="Z11" s="62">
        <v>223804304</v>
      </c>
    </row>
    <row r="12" spans="1:26" ht="12.75">
      <c r="A12" s="58" t="s">
        <v>38</v>
      </c>
      <c r="B12" s="19">
        <v>24818390</v>
      </c>
      <c r="C12" s="19">
        <v>0</v>
      </c>
      <c r="D12" s="59">
        <v>26560000</v>
      </c>
      <c r="E12" s="60">
        <v>26560000</v>
      </c>
      <c r="F12" s="60">
        <v>2086115</v>
      </c>
      <c r="G12" s="60">
        <v>1989972</v>
      </c>
      <c r="H12" s="60">
        <v>2053609</v>
      </c>
      <c r="I12" s="60">
        <v>6129696</v>
      </c>
      <c r="J12" s="60">
        <v>2237345</v>
      </c>
      <c r="K12" s="60">
        <v>2120812</v>
      </c>
      <c r="L12" s="60">
        <v>2155203</v>
      </c>
      <c r="M12" s="60">
        <v>6513360</v>
      </c>
      <c r="N12" s="60">
        <v>2155203</v>
      </c>
      <c r="O12" s="60">
        <v>2690637</v>
      </c>
      <c r="P12" s="60">
        <v>2206694</v>
      </c>
      <c r="Q12" s="60">
        <v>7052534</v>
      </c>
      <c r="R12" s="60">
        <v>0</v>
      </c>
      <c r="S12" s="60">
        <v>0</v>
      </c>
      <c r="T12" s="60">
        <v>0</v>
      </c>
      <c r="U12" s="60">
        <v>0</v>
      </c>
      <c r="V12" s="60">
        <v>19695590</v>
      </c>
      <c r="W12" s="60">
        <v>19917000</v>
      </c>
      <c r="X12" s="60">
        <v>-221410</v>
      </c>
      <c r="Y12" s="61">
        <v>-1.11</v>
      </c>
      <c r="Z12" s="62">
        <v>26560000</v>
      </c>
    </row>
    <row r="13" spans="1:26" ht="12.75">
      <c r="A13" s="58" t="s">
        <v>279</v>
      </c>
      <c r="B13" s="19">
        <v>447400413</v>
      </c>
      <c r="C13" s="19">
        <v>0</v>
      </c>
      <c r="D13" s="59">
        <v>74376085</v>
      </c>
      <c r="E13" s="60">
        <v>74376085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58410000</v>
      </c>
      <c r="X13" s="60">
        <v>-58410000</v>
      </c>
      <c r="Y13" s="61">
        <v>-100</v>
      </c>
      <c r="Z13" s="62">
        <v>74376085</v>
      </c>
    </row>
    <row r="14" spans="1:26" ht="12.75">
      <c r="A14" s="58" t="s">
        <v>40</v>
      </c>
      <c r="B14" s="19">
        <v>877980</v>
      </c>
      <c r="C14" s="19">
        <v>0</v>
      </c>
      <c r="D14" s="59">
        <v>500000</v>
      </c>
      <c r="E14" s="60">
        <v>500000</v>
      </c>
      <c r="F14" s="60">
        <v>0</v>
      </c>
      <c r="G14" s="60">
        <v>0</v>
      </c>
      <c r="H14" s="60">
        <v>0</v>
      </c>
      <c r="I14" s="60">
        <v>0</v>
      </c>
      <c r="J14" s="60">
        <v>43811</v>
      </c>
      <c r="K14" s="60">
        <v>54470</v>
      </c>
      <c r="L14" s="60">
        <v>45574</v>
      </c>
      <c r="M14" s="60">
        <v>143855</v>
      </c>
      <c r="N14" s="60">
        <v>39569</v>
      </c>
      <c r="O14" s="60">
        <v>37434</v>
      </c>
      <c r="P14" s="60">
        <v>35784</v>
      </c>
      <c r="Q14" s="60">
        <v>112787</v>
      </c>
      <c r="R14" s="60">
        <v>0</v>
      </c>
      <c r="S14" s="60">
        <v>0</v>
      </c>
      <c r="T14" s="60">
        <v>0</v>
      </c>
      <c r="U14" s="60">
        <v>0</v>
      </c>
      <c r="V14" s="60">
        <v>256642</v>
      </c>
      <c r="W14" s="60"/>
      <c r="X14" s="60">
        <v>256642</v>
      </c>
      <c r="Y14" s="61">
        <v>0</v>
      </c>
      <c r="Z14" s="62">
        <v>500000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242378834</v>
      </c>
      <c r="C17" s="19">
        <v>0</v>
      </c>
      <c r="D17" s="59">
        <v>287607380</v>
      </c>
      <c r="E17" s="60">
        <v>287607380</v>
      </c>
      <c r="F17" s="60">
        <v>4370110</v>
      </c>
      <c r="G17" s="60">
        <v>8241877</v>
      </c>
      <c r="H17" s="60">
        <v>7806154</v>
      </c>
      <c r="I17" s="60">
        <v>20418141</v>
      </c>
      <c r="J17" s="60">
        <v>9460788</v>
      </c>
      <c r="K17" s="60">
        <v>12883933</v>
      </c>
      <c r="L17" s="60">
        <v>15826925</v>
      </c>
      <c r="M17" s="60">
        <v>38171646</v>
      </c>
      <c r="N17" s="60">
        <v>3471092</v>
      </c>
      <c r="O17" s="60">
        <v>3099986</v>
      </c>
      <c r="P17" s="60">
        <v>12587333</v>
      </c>
      <c r="Q17" s="60">
        <v>19158411</v>
      </c>
      <c r="R17" s="60">
        <v>0</v>
      </c>
      <c r="S17" s="60">
        <v>0</v>
      </c>
      <c r="T17" s="60">
        <v>0</v>
      </c>
      <c r="U17" s="60">
        <v>0</v>
      </c>
      <c r="V17" s="60">
        <v>77748198</v>
      </c>
      <c r="W17" s="60">
        <v>221085000</v>
      </c>
      <c r="X17" s="60">
        <v>-143336802</v>
      </c>
      <c r="Y17" s="61">
        <v>-64.83</v>
      </c>
      <c r="Z17" s="62">
        <v>287607380</v>
      </c>
    </row>
    <row r="18" spans="1:26" ht="12.75">
      <c r="A18" s="70" t="s">
        <v>44</v>
      </c>
      <c r="B18" s="71">
        <f>SUM(B11:B17)</f>
        <v>917047239</v>
      </c>
      <c r="C18" s="71">
        <f>SUM(C11:C17)</f>
        <v>0</v>
      </c>
      <c r="D18" s="72">
        <f aca="true" t="shared" si="1" ref="D18:Z18">SUM(D11:D17)</f>
        <v>612847769</v>
      </c>
      <c r="E18" s="73">
        <f t="shared" si="1"/>
        <v>612847769</v>
      </c>
      <c r="F18" s="73">
        <f t="shared" si="1"/>
        <v>23515883</v>
      </c>
      <c r="G18" s="73">
        <f t="shared" si="1"/>
        <v>27888859</v>
      </c>
      <c r="H18" s="73">
        <f t="shared" si="1"/>
        <v>26700880</v>
      </c>
      <c r="I18" s="73">
        <f t="shared" si="1"/>
        <v>78105622</v>
      </c>
      <c r="J18" s="73">
        <f t="shared" si="1"/>
        <v>29895746</v>
      </c>
      <c r="K18" s="73">
        <f t="shared" si="1"/>
        <v>30927891</v>
      </c>
      <c r="L18" s="73">
        <f t="shared" si="1"/>
        <v>34424030</v>
      </c>
      <c r="M18" s="73">
        <f t="shared" si="1"/>
        <v>95247667</v>
      </c>
      <c r="N18" s="73">
        <f t="shared" si="1"/>
        <v>22049854</v>
      </c>
      <c r="O18" s="73">
        <f t="shared" si="1"/>
        <v>22499359</v>
      </c>
      <c r="P18" s="73">
        <f t="shared" si="1"/>
        <v>31048363</v>
      </c>
      <c r="Q18" s="73">
        <f t="shared" si="1"/>
        <v>75597576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248950865</v>
      </c>
      <c r="W18" s="73">
        <f t="shared" si="1"/>
        <v>434466000</v>
      </c>
      <c r="X18" s="73">
        <f t="shared" si="1"/>
        <v>-185515135</v>
      </c>
      <c r="Y18" s="67">
        <f>+IF(W18&lt;&gt;0,(X18/W18)*100,0)</f>
        <v>-42.699574880427924</v>
      </c>
      <c r="Z18" s="74">
        <f t="shared" si="1"/>
        <v>612847769</v>
      </c>
    </row>
    <row r="19" spans="1:26" ht="12.75">
      <c r="A19" s="70" t="s">
        <v>45</v>
      </c>
      <c r="B19" s="75">
        <f>+B10-B18</f>
        <v>-237950760</v>
      </c>
      <c r="C19" s="75">
        <f>+C10-C18</f>
        <v>0</v>
      </c>
      <c r="D19" s="76">
        <f aca="true" t="shared" si="2" ref="D19:Z19">+D10-D18</f>
        <v>91369231</v>
      </c>
      <c r="E19" s="77">
        <f t="shared" si="2"/>
        <v>91369231</v>
      </c>
      <c r="F19" s="77">
        <f t="shared" si="2"/>
        <v>66914479</v>
      </c>
      <c r="G19" s="77">
        <f t="shared" si="2"/>
        <v>71491890</v>
      </c>
      <c r="H19" s="77">
        <f t="shared" si="2"/>
        <v>-9629236</v>
      </c>
      <c r="I19" s="77">
        <f t="shared" si="2"/>
        <v>128777133</v>
      </c>
      <c r="J19" s="77">
        <f t="shared" si="2"/>
        <v>-15001561</v>
      </c>
      <c r="K19" s="77">
        <f t="shared" si="2"/>
        <v>-16429503</v>
      </c>
      <c r="L19" s="77">
        <f t="shared" si="2"/>
        <v>92571847</v>
      </c>
      <c r="M19" s="77">
        <f t="shared" si="2"/>
        <v>61140783</v>
      </c>
      <c r="N19" s="77">
        <f t="shared" si="2"/>
        <v>-6524861</v>
      </c>
      <c r="O19" s="77">
        <f t="shared" si="2"/>
        <v>-7773072</v>
      </c>
      <c r="P19" s="77">
        <f t="shared" si="2"/>
        <v>67915721</v>
      </c>
      <c r="Q19" s="77">
        <f t="shared" si="2"/>
        <v>53617788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243535704</v>
      </c>
      <c r="W19" s="77">
        <f>IF(E10=E18,0,W10-W18)</f>
        <v>118031500</v>
      </c>
      <c r="X19" s="77">
        <f t="shared" si="2"/>
        <v>125504204</v>
      </c>
      <c r="Y19" s="78">
        <f>+IF(W19&lt;&gt;0,(X19/W19)*100,0)</f>
        <v>106.33110991557338</v>
      </c>
      <c r="Z19" s="79">
        <f t="shared" si="2"/>
        <v>91369231</v>
      </c>
    </row>
    <row r="20" spans="1:26" ht="12.75">
      <c r="A20" s="58" t="s">
        <v>46</v>
      </c>
      <c r="B20" s="19">
        <v>125084263</v>
      </c>
      <c r="C20" s="19">
        <v>0</v>
      </c>
      <c r="D20" s="59">
        <v>110661000</v>
      </c>
      <c r="E20" s="60">
        <v>110661000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94661000</v>
      </c>
      <c r="X20" s="60">
        <v>-94661000</v>
      </c>
      <c r="Y20" s="61">
        <v>-100</v>
      </c>
      <c r="Z20" s="62">
        <v>110661000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-112866497</v>
      </c>
      <c r="C22" s="86">
        <f>SUM(C19:C21)</f>
        <v>0</v>
      </c>
      <c r="D22" s="87">
        <f aca="true" t="shared" si="3" ref="D22:Z22">SUM(D19:D21)</f>
        <v>202030231</v>
      </c>
      <c r="E22" s="88">
        <f t="shared" si="3"/>
        <v>202030231</v>
      </c>
      <c r="F22" s="88">
        <f t="shared" si="3"/>
        <v>66914479</v>
      </c>
      <c r="G22" s="88">
        <f t="shared" si="3"/>
        <v>71491890</v>
      </c>
      <c r="H22" s="88">
        <f t="shared" si="3"/>
        <v>-9629236</v>
      </c>
      <c r="I22" s="88">
        <f t="shared" si="3"/>
        <v>128777133</v>
      </c>
      <c r="J22" s="88">
        <f t="shared" si="3"/>
        <v>-15001561</v>
      </c>
      <c r="K22" s="88">
        <f t="shared" si="3"/>
        <v>-16429503</v>
      </c>
      <c r="L22" s="88">
        <f t="shared" si="3"/>
        <v>92571847</v>
      </c>
      <c r="M22" s="88">
        <f t="shared" si="3"/>
        <v>61140783</v>
      </c>
      <c r="N22" s="88">
        <f t="shared" si="3"/>
        <v>-6524861</v>
      </c>
      <c r="O22" s="88">
        <f t="shared" si="3"/>
        <v>-7773072</v>
      </c>
      <c r="P22" s="88">
        <f t="shared" si="3"/>
        <v>67915721</v>
      </c>
      <c r="Q22" s="88">
        <f t="shared" si="3"/>
        <v>53617788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243535704</v>
      </c>
      <c r="W22" s="88">
        <f t="shared" si="3"/>
        <v>212692500</v>
      </c>
      <c r="X22" s="88">
        <f t="shared" si="3"/>
        <v>30843204</v>
      </c>
      <c r="Y22" s="89">
        <f>+IF(W22&lt;&gt;0,(X22/W22)*100,0)</f>
        <v>14.501312458126167</v>
      </c>
      <c r="Z22" s="90">
        <f t="shared" si="3"/>
        <v>202030231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-112866497</v>
      </c>
      <c r="C24" s="75">
        <f>SUM(C22:C23)</f>
        <v>0</v>
      </c>
      <c r="D24" s="76">
        <f aca="true" t="shared" si="4" ref="D24:Z24">SUM(D22:D23)</f>
        <v>202030231</v>
      </c>
      <c r="E24" s="77">
        <f t="shared" si="4"/>
        <v>202030231</v>
      </c>
      <c r="F24" s="77">
        <f t="shared" si="4"/>
        <v>66914479</v>
      </c>
      <c r="G24" s="77">
        <f t="shared" si="4"/>
        <v>71491890</v>
      </c>
      <c r="H24" s="77">
        <f t="shared" si="4"/>
        <v>-9629236</v>
      </c>
      <c r="I24" s="77">
        <f t="shared" si="4"/>
        <v>128777133</v>
      </c>
      <c r="J24" s="77">
        <f t="shared" si="4"/>
        <v>-15001561</v>
      </c>
      <c r="K24" s="77">
        <f t="shared" si="4"/>
        <v>-16429503</v>
      </c>
      <c r="L24" s="77">
        <f t="shared" si="4"/>
        <v>92571847</v>
      </c>
      <c r="M24" s="77">
        <f t="shared" si="4"/>
        <v>61140783</v>
      </c>
      <c r="N24" s="77">
        <f t="shared" si="4"/>
        <v>-6524861</v>
      </c>
      <c r="O24" s="77">
        <f t="shared" si="4"/>
        <v>-7773072</v>
      </c>
      <c r="P24" s="77">
        <f t="shared" si="4"/>
        <v>67915721</v>
      </c>
      <c r="Q24" s="77">
        <f t="shared" si="4"/>
        <v>53617788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243535704</v>
      </c>
      <c r="W24" s="77">
        <f t="shared" si="4"/>
        <v>212692500</v>
      </c>
      <c r="X24" s="77">
        <f t="shared" si="4"/>
        <v>30843204</v>
      </c>
      <c r="Y24" s="78">
        <f>+IF(W24&lt;&gt;0,(X24/W24)*100,0)</f>
        <v>14.501312458126167</v>
      </c>
      <c r="Z24" s="79">
        <f t="shared" si="4"/>
        <v>202030231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262258967</v>
      </c>
      <c r="C27" s="22">
        <v>0</v>
      </c>
      <c r="D27" s="99">
        <v>202030000</v>
      </c>
      <c r="E27" s="100">
        <v>202030000</v>
      </c>
      <c r="F27" s="100">
        <v>7640421</v>
      </c>
      <c r="G27" s="100">
        <v>8141454</v>
      </c>
      <c r="H27" s="100">
        <v>24150443</v>
      </c>
      <c r="I27" s="100">
        <v>39932318</v>
      </c>
      <c r="J27" s="100">
        <v>3258611</v>
      </c>
      <c r="K27" s="100">
        <v>15106870</v>
      </c>
      <c r="L27" s="100">
        <v>11100374</v>
      </c>
      <c r="M27" s="100">
        <v>29465855</v>
      </c>
      <c r="N27" s="100">
        <v>363432</v>
      </c>
      <c r="O27" s="100">
        <v>8779832</v>
      </c>
      <c r="P27" s="100">
        <v>10746793</v>
      </c>
      <c r="Q27" s="100">
        <v>19890057</v>
      </c>
      <c r="R27" s="100">
        <v>0</v>
      </c>
      <c r="S27" s="100">
        <v>0</v>
      </c>
      <c r="T27" s="100">
        <v>0</v>
      </c>
      <c r="U27" s="100">
        <v>0</v>
      </c>
      <c r="V27" s="100">
        <v>89288230</v>
      </c>
      <c r="W27" s="100">
        <v>151522500</v>
      </c>
      <c r="X27" s="100">
        <v>-62234270</v>
      </c>
      <c r="Y27" s="101">
        <v>-41.07</v>
      </c>
      <c r="Z27" s="102">
        <v>202030000</v>
      </c>
    </row>
    <row r="28" spans="1:26" ht="12.75">
      <c r="A28" s="103" t="s">
        <v>46</v>
      </c>
      <c r="B28" s="19">
        <v>252799866</v>
      </c>
      <c r="C28" s="19">
        <v>0</v>
      </c>
      <c r="D28" s="59">
        <v>110661000</v>
      </c>
      <c r="E28" s="60">
        <v>110661000</v>
      </c>
      <c r="F28" s="60">
        <v>0</v>
      </c>
      <c r="G28" s="60">
        <v>0</v>
      </c>
      <c r="H28" s="60">
        <v>13336110</v>
      </c>
      <c r="I28" s="60">
        <v>13336110</v>
      </c>
      <c r="J28" s="60">
        <v>0</v>
      </c>
      <c r="K28" s="60">
        <v>13083964</v>
      </c>
      <c r="L28" s="60">
        <v>5773950</v>
      </c>
      <c r="M28" s="60">
        <v>18857914</v>
      </c>
      <c r="N28" s="60">
        <v>0</v>
      </c>
      <c r="O28" s="60">
        <v>5825213</v>
      </c>
      <c r="P28" s="60">
        <v>4049377</v>
      </c>
      <c r="Q28" s="60">
        <v>9874590</v>
      </c>
      <c r="R28" s="60">
        <v>0</v>
      </c>
      <c r="S28" s="60">
        <v>0</v>
      </c>
      <c r="T28" s="60">
        <v>0</v>
      </c>
      <c r="U28" s="60">
        <v>0</v>
      </c>
      <c r="V28" s="60">
        <v>42068614</v>
      </c>
      <c r="W28" s="60">
        <v>82995750</v>
      </c>
      <c r="X28" s="60">
        <v>-40927136</v>
      </c>
      <c r="Y28" s="61">
        <v>-49.31</v>
      </c>
      <c r="Z28" s="62">
        <v>110661000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9459101</v>
      </c>
      <c r="C31" s="19">
        <v>0</v>
      </c>
      <c r="D31" s="59">
        <v>91369000</v>
      </c>
      <c r="E31" s="60">
        <v>91369000</v>
      </c>
      <c r="F31" s="60">
        <v>7640421</v>
      </c>
      <c r="G31" s="60">
        <v>8141454</v>
      </c>
      <c r="H31" s="60">
        <v>10814333</v>
      </c>
      <c r="I31" s="60">
        <v>26596208</v>
      </c>
      <c r="J31" s="60">
        <v>3258611</v>
      </c>
      <c r="K31" s="60">
        <v>2022906</v>
      </c>
      <c r="L31" s="60">
        <v>5326424</v>
      </c>
      <c r="M31" s="60">
        <v>10607941</v>
      </c>
      <c r="N31" s="60">
        <v>363432</v>
      </c>
      <c r="O31" s="60">
        <v>2954619</v>
      </c>
      <c r="P31" s="60">
        <v>6697416</v>
      </c>
      <c r="Q31" s="60">
        <v>10015467</v>
      </c>
      <c r="R31" s="60">
        <v>0</v>
      </c>
      <c r="S31" s="60">
        <v>0</v>
      </c>
      <c r="T31" s="60">
        <v>0</v>
      </c>
      <c r="U31" s="60">
        <v>0</v>
      </c>
      <c r="V31" s="60">
        <v>47219616</v>
      </c>
      <c r="W31" s="60">
        <v>68526750</v>
      </c>
      <c r="X31" s="60">
        <v>-21307134</v>
      </c>
      <c r="Y31" s="61">
        <v>-31.09</v>
      </c>
      <c r="Z31" s="62">
        <v>91369000</v>
      </c>
    </row>
    <row r="32" spans="1:26" ht="12.75">
      <c r="A32" s="70" t="s">
        <v>54</v>
      </c>
      <c r="B32" s="22">
        <f>SUM(B28:B31)</f>
        <v>262258967</v>
      </c>
      <c r="C32" s="22">
        <f>SUM(C28:C31)</f>
        <v>0</v>
      </c>
      <c r="D32" s="99">
        <f aca="true" t="shared" si="5" ref="D32:Z32">SUM(D28:D31)</f>
        <v>202030000</v>
      </c>
      <c r="E32" s="100">
        <f t="shared" si="5"/>
        <v>202030000</v>
      </c>
      <c r="F32" s="100">
        <f t="shared" si="5"/>
        <v>7640421</v>
      </c>
      <c r="G32" s="100">
        <f t="shared" si="5"/>
        <v>8141454</v>
      </c>
      <c r="H32" s="100">
        <f t="shared" si="5"/>
        <v>24150443</v>
      </c>
      <c r="I32" s="100">
        <f t="shared" si="5"/>
        <v>39932318</v>
      </c>
      <c r="J32" s="100">
        <f t="shared" si="5"/>
        <v>3258611</v>
      </c>
      <c r="K32" s="100">
        <f t="shared" si="5"/>
        <v>15106870</v>
      </c>
      <c r="L32" s="100">
        <f t="shared" si="5"/>
        <v>11100374</v>
      </c>
      <c r="M32" s="100">
        <f t="shared" si="5"/>
        <v>29465855</v>
      </c>
      <c r="N32" s="100">
        <f t="shared" si="5"/>
        <v>363432</v>
      </c>
      <c r="O32" s="100">
        <f t="shared" si="5"/>
        <v>8779832</v>
      </c>
      <c r="P32" s="100">
        <f t="shared" si="5"/>
        <v>10746793</v>
      </c>
      <c r="Q32" s="100">
        <f t="shared" si="5"/>
        <v>19890057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89288230</v>
      </c>
      <c r="W32" s="100">
        <f t="shared" si="5"/>
        <v>151522500</v>
      </c>
      <c r="X32" s="100">
        <f t="shared" si="5"/>
        <v>-62234270</v>
      </c>
      <c r="Y32" s="101">
        <f>+IF(W32&lt;&gt;0,(X32/W32)*100,0)</f>
        <v>-41.07262617763038</v>
      </c>
      <c r="Z32" s="102">
        <f t="shared" si="5"/>
        <v>202030000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514526201</v>
      </c>
      <c r="C35" s="19">
        <v>0</v>
      </c>
      <c r="D35" s="59">
        <v>875890550</v>
      </c>
      <c r="E35" s="60">
        <v>875890550</v>
      </c>
      <c r="F35" s="60">
        <v>1172472764</v>
      </c>
      <c r="G35" s="60">
        <v>639404471</v>
      </c>
      <c r="H35" s="60">
        <v>976112046</v>
      </c>
      <c r="I35" s="60">
        <v>976112046</v>
      </c>
      <c r="J35" s="60">
        <v>930835247</v>
      </c>
      <c r="K35" s="60">
        <v>898263793</v>
      </c>
      <c r="L35" s="60">
        <v>1009221596</v>
      </c>
      <c r="M35" s="60">
        <v>1009221596</v>
      </c>
      <c r="N35" s="60">
        <v>988929324</v>
      </c>
      <c r="O35" s="60">
        <v>966249105</v>
      </c>
      <c r="P35" s="60">
        <v>1058950276</v>
      </c>
      <c r="Q35" s="60">
        <v>1058950276</v>
      </c>
      <c r="R35" s="60">
        <v>0</v>
      </c>
      <c r="S35" s="60">
        <v>0</v>
      </c>
      <c r="T35" s="60">
        <v>0</v>
      </c>
      <c r="U35" s="60">
        <v>0</v>
      </c>
      <c r="V35" s="60">
        <v>1058950276</v>
      </c>
      <c r="W35" s="60">
        <v>656917913</v>
      </c>
      <c r="X35" s="60">
        <v>402032363</v>
      </c>
      <c r="Y35" s="61">
        <v>61.2</v>
      </c>
      <c r="Z35" s="62">
        <v>875890550</v>
      </c>
    </row>
    <row r="36" spans="1:26" ht="12.75">
      <c r="A36" s="58" t="s">
        <v>57</v>
      </c>
      <c r="B36" s="19">
        <v>1587285911</v>
      </c>
      <c r="C36" s="19">
        <v>0</v>
      </c>
      <c r="D36" s="59">
        <v>1142126000</v>
      </c>
      <c r="E36" s="60">
        <v>1142126000</v>
      </c>
      <c r="F36" s="60">
        <v>1866122732</v>
      </c>
      <c r="G36" s="60">
        <v>3402683366</v>
      </c>
      <c r="H36" s="60">
        <v>3426833809</v>
      </c>
      <c r="I36" s="60">
        <v>3426833809</v>
      </c>
      <c r="J36" s="60">
        <v>3430092420</v>
      </c>
      <c r="K36" s="60">
        <v>3386901490</v>
      </c>
      <c r="L36" s="60">
        <v>3460672959</v>
      </c>
      <c r="M36" s="60">
        <v>3460672959</v>
      </c>
      <c r="N36" s="60">
        <v>3387973598</v>
      </c>
      <c r="O36" s="60">
        <v>1619031650</v>
      </c>
      <c r="P36" s="60">
        <v>1587285916</v>
      </c>
      <c r="Q36" s="60">
        <v>1587285916</v>
      </c>
      <c r="R36" s="60">
        <v>0</v>
      </c>
      <c r="S36" s="60">
        <v>0</v>
      </c>
      <c r="T36" s="60">
        <v>0</v>
      </c>
      <c r="U36" s="60">
        <v>0</v>
      </c>
      <c r="V36" s="60">
        <v>1587285916</v>
      </c>
      <c r="W36" s="60">
        <v>856594500</v>
      </c>
      <c r="X36" s="60">
        <v>730691416</v>
      </c>
      <c r="Y36" s="61">
        <v>85.3</v>
      </c>
      <c r="Z36" s="62">
        <v>1142126000</v>
      </c>
    </row>
    <row r="37" spans="1:26" ht="12.75">
      <c r="A37" s="58" t="s">
        <v>58</v>
      </c>
      <c r="B37" s="19">
        <v>131284109</v>
      </c>
      <c r="C37" s="19">
        <v>0</v>
      </c>
      <c r="D37" s="59">
        <v>60800000</v>
      </c>
      <c r="E37" s="60">
        <v>60800000</v>
      </c>
      <c r="F37" s="60">
        <v>107452508</v>
      </c>
      <c r="G37" s="60">
        <v>107636283</v>
      </c>
      <c r="H37" s="60">
        <v>57569058</v>
      </c>
      <c r="I37" s="60">
        <v>57569058</v>
      </c>
      <c r="J37" s="60">
        <v>74837858</v>
      </c>
      <c r="K37" s="60">
        <v>14415202</v>
      </c>
      <c r="L37" s="60">
        <v>160574878</v>
      </c>
      <c r="M37" s="60">
        <v>160574878</v>
      </c>
      <c r="N37" s="60">
        <v>180883199</v>
      </c>
      <c r="O37" s="60">
        <v>127756594</v>
      </c>
      <c r="P37" s="60">
        <v>186227383</v>
      </c>
      <c r="Q37" s="60">
        <v>186227383</v>
      </c>
      <c r="R37" s="60">
        <v>0</v>
      </c>
      <c r="S37" s="60">
        <v>0</v>
      </c>
      <c r="T37" s="60">
        <v>0</v>
      </c>
      <c r="U37" s="60">
        <v>0</v>
      </c>
      <c r="V37" s="60">
        <v>186227383</v>
      </c>
      <c r="W37" s="60">
        <v>45600000</v>
      </c>
      <c r="X37" s="60">
        <v>140627383</v>
      </c>
      <c r="Y37" s="61">
        <v>308.39</v>
      </c>
      <c r="Z37" s="62">
        <v>60800000</v>
      </c>
    </row>
    <row r="38" spans="1:26" ht="12.75">
      <c r="A38" s="58" t="s">
        <v>59</v>
      </c>
      <c r="B38" s="19">
        <v>23892505</v>
      </c>
      <c r="C38" s="19">
        <v>0</v>
      </c>
      <c r="D38" s="59">
        <v>25000000</v>
      </c>
      <c r="E38" s="60">
        <v>25000000</v>
      </c>
      <c r="F38" s="60">
        <v>0</v>
      </c>
      <c r="G38" s="60">
        <v>0</v>
      </c>
      <c r="H38" s="60">
        <v>3157399</v>
      </c>
      <c r="I38" s="60">
        <v>3157399</v>
      </c>
      <c r="J38" s="60">
        <v>3157399</v>
      </c>
      <c r="K38" s="60">
        <v>2932117</v>
      </c>
      <c r="L38" s="60">
        <v>2817112</v>
      </c>
      <c r="M38" s="60">
        <v>2817112</v>
      </c>
      <c r="N38" s="60">
        <v>2700502</v>
      </c>
      <c r="O38" s="60">
        <v>2582264</v>
      </c>
      <c r="P38" s="60">
        <v>2462375</v>
      </c>
      <c r="Q38" s="60">
        <v>2462375</v>
      </c>
      <c r="R38" s="60">
        <v>0</v>
      </c>
      <c r="S38" s="60">
        <v>0</v>
      </c>
      <c r="T38" s="60">
        <v>0</v>
      </c>
      <c r="U38" s="60">
        <v>0</v>
      </c>
      <c r="V38" s="60">
        <v>2462375</v>
      </c>
      <c r="W38" s="60">
        <v>18750000</v>
      </c>
      <c r="X38" s="60">
        <v>-16287625</v>
      </c>
      <c r="Y38" s="61">
        <v>-86.87</v>
      </c>
      <c r="Z38" s="62">
        <v>25000000</v>
      </c>
    </row>
    <row r="39" spans="1:26" ht="12.75">
      <c r="A39" s="58" t="s">
        <v>60</v>
      </c>
      <c r="B39" s="19">
        <v>1946635498</v>
      </c>
      <c r="C39" s="19">
        <v>0</v>
      </c>
      <c r="D39" s="59">
        <v>1932216550</v>
      </c>
      <c r="E39" s="60">
        <v>1932216550</v>
      </c>
      <c r="F39" s="60">
        <v>2931142988</v>
      </c>
      <c r="G39" s="60">
        <v>3934451554</v>
      </c>
      <c r="H39" s="60">
        <v>4342219398</v>
      </c>
      <c r="I39" s="60">
        <v>4342219398</v>
      </c>
      <c r="J39" s="60">
        <v>4282932410</v>
      </c>
      <c r="K39" s="60">
        <v>4267817964</v>
      </c>
      <c r="L39" s="60">
        <v>4306502565</v>
      </c>
      <c r="M39" s="60">
        <v>4306502565</v>
      </c>
      <c r="N39" s="60">
        <v>4193319221</v>
      </c>
      <c r="O39" s="60">
        <v>2454941897</v>
      </c>
      <c r="P39" s="60">
        <v>2457546434</v>
      </c>
      <c r="Q39" s="60">
        <v>2457546434</v>
      </c>
      <c r="R39" s="60">
        <v>0</v>
      </c>
      <c r="S39" s="60">
        <v>0</v>
      </c>
      <c r="T39" s="60">
        <v>0</v>
      </c>
      <c r="U39" s="60">
        <v>0</v>
      </c>
      <c r="V39" s="60">
        <v>2457546434</v>
      </c>
      <c r="W39" s="60">
        <v>1449162413</v>
      </c>
      <c r="X39" s="60">
        <v>1008384021</v>
      </c>
      <c r="Y39" s="61">
        <v>69.58</v>
      </c>
      <c r="Z39" s="62">
        <v>1932216550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404937739</v>
      </c>
      <c r="C42" s="19">
        <v>0</v>
      </c>
      <c r="D42" s="59">
        <v>206420589</v>
      </c>
      <c r="E42" s="60">
        <v>206420589</v>
      </c>
      <c r="F42" s="60">
        <v>-34646210</v>
      </c>
      <c r="G42" s="60">
        <v>40570560</v>
      </c>
      <c r="H42" s="60">
        <v>-30578389</v>
      </c>
      <c r="I42" s="60">
        <v>-24654039</v>
      </c>
      <c r="J42" s="60">
        <v>12356996</v>
      </c>
      <c r="K42" s="60">
        <v>-19452128</v>
      </c>
      <c r="L42" s="60">
        <v>114129854</v>
      </c>
      <c r="M42" s="60">
        <v>107034722</v>
      </c>
      <c r="N42" s="60">
        <v>8714562</v>
      </c>
      <c r="O42" s="60">
        <v>-23367695</v>
      </c>
      <c r="P42" s="60">
        <v>95120487</v>
      </c>
      <c r="Q42" s="60">
        <v>80467354</v>
      </c>
      <c r="R42" s="60">
        <v>0</v>
      </c>
      <c r="S42" s="60">
        <v>0</v>
      </c>
      <c r="T42" s="60">
        <v>0</v>
      </c>
      <c r="U42" s="60">
        <v>0</v>
      </c>
      <c r="V42" s="60">
        <v>162848037</v>
      </c>
      <c r="W42" s="60">
        <v>284552000</v>
      </c>
      <c r="X42" s="60">
        <v>-121703963</v>
      </c>
      <c r="Y42" s="61">
        <v>-42.77</v>
      </c>
      <c r="Z42" s="62">
        <v>206420589</v>
      </c>
    </row>
    <row r="43" spans="1:26" ht="12.75">
      <c r="A43" s="58" t="s">
        <v>63</v>
      </c>
      <c r="B43" s="19">
        <v>-258408146</v>
      </c>
      <c r="C43" s="19">
        <v>0</v>
      </c>
      <c r="D43" s="59">
        <v>-200830000</v>
      </c>
      <c r="E43" s="60">
        <v>-200830000</v>
      </c>
      <c r="F43" s="60">
        <v>-7640421</v>
      </c>
      <c r="G43" s="60">
        <v>-8141454</v>
      </c>
      <c r="H43" s="60">
        <v>-24150443</v>
      </c>
      <c r="I43" s="60">
        <v>-39932318</v>
      </c>
      <c r="J43" s="60">
        <v>-3258611</v>
      </c>
      <c r="K43" s="60">
        <v>-15106870</v>
      </c>
      <c r="L43" s="60">
        <v>-11100374</v>
      </c>
      <c r="M43" s="60">
        <v>-29465855</v>
      </c>
      <c r="N43" s="60">
        <v>-363432</v>
      </c>
      <c r="O43" s="60">
        <v>-8779832</v>
      </c>
      <c r="P43" s="60">
        <v>-10746793</v>
      </c>
      <c r="Q43" s="60">
        <v>-19890057</v>
      </c>
      <c r="R43" s="60">
        <v>0</v>
      </c>
      <c r="S43" s="60">
        <v>0</v>
      </c>
      <c r="T43" s="60">
        <v>0</v>
      </c>
      <c r="U43" s="60">
        <v>0</v>
      </c>
      <c r="V43" s="60">
        <v>-89288230</v>
      </c>
      <c r="W43" s="60">
        <v>-163939000</v>
      </c>
      <c r="X43" s="60">
        <v>74650770</v>
      </c>
      <c r="Y43" s="61">
        <v>-45.54</v>
      </c>
      <c r="Z43" s="62">
        <v>-200830000</v>
      </c>
    </row>
    <row r="44" spans="1:26" ht="12.75">
      <c r="A44" s="58" t="s">
        <v>64</v>
      </c>
      <c r="B44" s="19">
        <v>-28374096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431422340</v>
      </c>
      <c r="C45" s="22">
        <v>0</v>
      </c>
      <c r="D45" s="99">
        <v>205590589</v>
      </c>
      <c r="E45" s="100">
        <v>205590589</v>
      </c>
      <c r="F45" s="100">
        <v>407165859</v>
      </c>
      <c r="G45" s="100">
        <v>439594965</v>
      </c>
      <c r="H45" s="100">
        <v>384866133</v>
      </c>
      <c r="I45" s="100">
        <v>384866133</v>
      </c>
      <c r="J45" s="100">
        <v>393964518</v>
      </c>
      <c r="K45" s="100">
        <v>359405520</v>
      </c>
      <c r="L45" s="100">
        <v>462435000</v>
      </c>
      <c r="M45" s="100">
        <v>462435000</v>
      </c>
      <c r="N45" s="100">
        <v>470786130</v>
      </c>
      <c r="O45" s="100">
        <v>438638603</v>
      </c>
      <c r="P45" s="100">
        <v>523012297</v>
      </c>
      <c r="Q45" s="100">
        <v>523012297</v>
      </c>
      <c r="R45" s="100">
        <v>0</v>
      </c>
      <c r="S45" s="100">
        <v>0</v>
      </c>
      <c r="T45" s="100">
        <v>0</v>
      </c>
      <c r="U45" s="100">
        <v>0</v>
      </c>
      <c r="V45" s="100">
        <v>523012297</v>
      </c>
      <c r="W45" s="100">
        <v>320613000</v>
      </c>
      <c r="X45" s="100">
        <v>202399297</v>
      </c>
      <c r="Y45" s="101">
        <v>63.13</v>
      </c>
      <c r="Z45" s="102">
        <v>205590589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10626750</v>
      </c>
      <c r="C49" s="52">
        <v>0</v>
      </c>
      <c r="D49" s="129">
        <v>7460516</v>
      </c>
      <c r="E49" s="54">
        <v>7274558</v>
      </c>
      <c r="F49" s="54">
        <v>0</v>
      </c>
      <c r="G49" s="54">
        <v>0</v>
      </c>
      <c r="H49" s="54">
        <v>0</v>
      </c>
      <c r="I49" s="54">
        <v>8090819</v>
      </c>
      <c r="J49" s="54">
        <v>0</v>
      </c>
      <c r="K49" s="54">
        <v>0</v>
      </c>
      <c r="L49" s="54">
        <v>0</v>
      </c>
      <c r="M49" s="54">
        <v>7862394</v>
      </c>
      <c r="N49" s="54">
        <v>0</v>
      </c>
      <c r="O49" s="54">
        <v>0</v>
      </c>
      <c r="P49" s="54">
        <v>0</v>
      </c>
      <c r="Q49" s="54">
        <v>3991991</v>
      </c>
      <c r="R49" s="54">
        <v>0</v>
      </c>
      <c r="S49" s="54">
        <v>0</v>
      </c>
      <c r="T49" s="54">
        <v>0</v>
      </c>
      <c r="U49" s="54">
        <v>0</v>
      </c>
      <c r="V49" s="54">
        <v>27943935</v>
      </c>
      <c r="W49" s="54">
        <v>367263151</v>
      </c>
      <c r="X49" s="54">
        <v>440514114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338775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338775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47.94201648316939</v>
      </c>
      <c r="C58" s="5">
        <f>IF(C67=0,0,+(C76/C67)*100)</f>
        <v>0</v>
      </c>
      <c r="D58" s="6">
        <f aca="true" t="shared" si="6" ref="D58:Z58">IF(D67=0,0,+(D76/D67)*100)</f>
        <v>38.55360904449307</v>
      </c>
      <c r="E58" s="7">
        <f t="shared" si="6"/>
        <v>38.55360904449307</v>
      </c>
      <c r="F58" s="7">
        <f t="shared" si="6"/>
        <v>28.417832794772437</v>
      </c>
      <c r="G58" s="7">
        <f t="shared" si="6"/>
        <v>56.74906764273344</v>
      </c>
      <c r="H58" s="7">
        <f t="shared" si="6"/>
        <v>31.95673369913542</v>
      </c>
      <c r="I58" s="7">
        <f t="shared" si="6"/>
        <v>38.94756166679066</v>
      </c>
      <c r="J58" s="7">
        <f t="shared" si="6"/>
        <v>33.40555845008983</v>
      </c>
      <c r="K58" s="7">
        <f t="shared" si="6"/>
        <v>38.8619008110614</v>
      </c>
      <c r="L58" s="7">
        <f t="shared" si="6"/>
        <v>25.298375847470894</v>
      </c>
      <c r="M58" s="7">
        <f t="shared" si="6"/>
        <v>32.49400702667659</v>
      </c>
      <c r="N58" s="7">
        <f t="shared" si="6"/>
        <v>44.79714850963695</v>
      </c>
      <c r="O58" s="7">
        <f t="shared" si="6"/>
        <v>39.13168998362083</v>
      </c>
      <c r="P58" s="7">
        <f t="shared" si="6"/>
        <v>58.20203745754521</v>
      </c>
      <c r="Q58" s="7">
        <f t="shared" si="6"/>
        <v>47.40246541524137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39.655817930740284</v>
      </c>
      <c r="W58" s="7">
        <f t="shared" si="6"/>
        <v>40.001816200508536</v>
      </c>
      <c r="X58" s="7">
        <f t="shared" si="6"/>
        <v>0</v>
      </c>
      <c r="Y58" s="7">
        <f t="shared" si="6"/>
        <v>0</v>
      </c>
      <c r="Z58" s="8">
        <f t="shared" si="6"/>
        <v>38.55360904449307</v>
      </c>
    </row>
    <row r="59" spans="1:26" ht="12.75">
      <c r="A59" s="37" t="s">
        <v>31</v>
      </c>
      <c r="B59" s="9">
        <f aca="true" t="shared" si="7" ref="B59:Z66">IF(B68=0,0,+(B77/B68)*100)</f>
        <v>30.376203352370123</v>
      </c>
      <c r="C59" s="9">
        <f t="shared" si="7"/>
        <v>0</v>
      </c>
      <c r="D59" s="2">
        <f t="shared" si="7"/>
        <v>36.63577066741842</v>
      </c>
      <c r="E59" s="10">
        <f t="shared" si="7"/>
        <v>36.63577066741842</v>
      </c>
      <c r="F59" s="10">
        <f t="shared" si="7"/>
        <v>37.59191116397932</v>
      </c>
      <c r="G59" s="10">
        <f t="shared" si="7"/>
        <v>92.97903748528255</v>
      </c>
      <c r="H59" s="10">
        <f t="shared" si="7"/>
        <v>42.47044147645551</v>
      </c>
      <c r="I59" s="10">
        <f t="shared" si="7"/>
        <v>57.77795823222577</v>
      </c>
      <c r="J59" s="10">
        <f t="shared" si="7"/>
        <v>47.66865125426651</v>
      </c>
      <c r="K59" s="10">
        <f t="shared" si="7"/>
        <v>63.61621185579066</v>
      </c>
      <c r="L59" s="10">
        <f t="shared" si="7"/>
        <v>33.47836915913152</v>
      </c>
      <c r="M59" s="10">
        <f t="shared" si="7"/>
        <v>48.29457945176762</v>
      </c>
      <c r="N59" s="10">
        <f t="shared" si="7"/>
        <v>47.30299285877025</v>
      </c>
      <c r="O59" s="10">
        <f t="shared" si="7"/>
        <v>55.44945614834309</v>
      </c>
      <c r="P59" s="10">
        <f t="shared" si="7"/>
        <v>103.92725786971187</v>
      </c>
      <c r="Q59" s="10">
        <f t="shared" si="7"/>
        <v>68.87553186686006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58.310079997463745</v>
      </c>
      <c r="W59" s="10">
        <f t="shared" si="7"/>
        <v>40.004616805170826</v>
      </c>
      <c r="X59" s="10">
        <f t="shared" si="7"/>
        <v>0</v>
      </c>
      <c r="Y59" s="10">
        <f t="shared" si="7"/>
        <v>0</v>
      </c>
      <c r="Z59" s="11">
        <f t="shared" si="7"/>
        <v>36.63577066741842</v>
      </c>
    </row>
    <row r="60" spans="1:26" ht="12.75">
      <c r="A60" s="38" t="s">
        <v>32</v>
      </c>
      <c r="B60" s="12">
        <f t="shared" si="7"/>
        <v>83.12892291152183</v>
      </c>
      <c r="C60" s="12">
        <f t="shared" si="7"/>
        <v>0</v>
      </c>
      <c r="D60" s="3">
        <f t="shared" si="7"/>
        <v>39.87449696473638</v>
      </c>
      <c r="E60" s="13">
        <f t="shared" si="7"/>
        <v>39.87449696473638</v>
      </c>
      <c r="F60" s="13">
        <f t="shared" si="7"/>
        <v>29.375008568626825</v>
      </c>
      <c r="G60" s="13">
        <f t="shared" si="7"/>
        <v>44.39808358711437</v>
      </c>
      <c r="H60" s="13">
        <f t="shared" si="7"/>
        <v>33.470295515345555</v>
      </c>
      <c r="I60" s="13">
        <f t="shared" si="7"/>
        <v>35.48395897204568</v>
      </c>
      <c r="J60" s="13">
        <f t="shared" si="7"/>
        <v>32.342425703849166</v>
      </c>
      <c r="K60" s="13">
        <f t="shared" si="7"/>
        <v>29.419338439264838</v>
      </c>
      <c r="L60" s="13">
        <f t="shared" si="7"/>
        <v>26.699888858465098</v>
      </c>
      <c r="M60" s="13">
        <f t="shared" si="7"/>
        <v>29.447908535340368</v>
      </c>
      <c r="N60" s="13">
        <f t="shared" si="7"/>
        <v>60.33552241103973</v>
      </c>
      <c r="O60" s="13">
        <f t="shared" si="7"/>
        <v>36.316386039923955</v>
      </c>
      <c r="P60" s="13">
        <f t="shared" si="7"/>
        <v>35.48546051685024</v>
      </c>
      <c r="Q60" s="13">
        <f t="shared" si="7"/>
        <v>43.99368153571188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36.37710441992274</v>
      </c>
      <c r="W60" s="13">
        <f t="shared" si="7"/>
        <v>40.00410509031199</v>
      </c>
      <c r="X60" s="13">
        <f t="shared" si="7"/>
        <v>0</v>
      </c>
      <c r="Y60" s="13">
        <f t="shared" si="7"/>
        <v>0</v>
      </c>
      <c r="Z60" s="14">
        <f t="shared" si="7"/>
        <v>39.87449696473638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39.65256797583081</v>
      </c>
      <c r="E64" s="13">
        <f t="shared" si="7"/>
        <v>39.65256797583081</v>
      </c>
      <c r="F64" s="13">
        <f t="shared" si="7"/>
        <v>9.323122977653743</v>
      </c>
      <c r="G64" s="13">
        <f t="shared" si="7"/>
        <v>9.051127272146447</v>
      </c>
      <c r="H64" s="13">
        <f t="shared" si="7"/>
        <v>8.876576053397308</v>
      </c>
      <c r="I64" s="13">
        <f t="shared" si="7"/>
        <v>9.07754671650903</v>
      </c>
      <c r="J64" s="13">
        <f t="shared" si="7"/>
        <v>8.587155920963063</v>
      </c>
      <c r="K64" s="13">
        <f t="shared" si="7"/>
        <v>8.2237989456583</v>
      </c>
      <c r="L64" s="13">
        <f t="shared" si="7"/>
        <v>7.856562120724808</v>
      </c>
      <c r="M64" s="13">
        <f t="shared" si="7"/>
        <v>8.217490164654242</v>
      </c>
      <c r="N64" s="13">
        <f t="shared" si="7"/>
        <v>7.34943002645962</v>
      </c>
      <c r="O64" s="13">
        <f t="shared" si="7"/>
        <v>10.13093812779176</v>
      </c>
      <c r="P64" s="13">
        <f t="shared" si="7"/>
        <v>9.782611306063483</v>
      </c>
      <c r="Q64" s="13">
        <f t="shared" si="7"/>
        <v>9.092673716183652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8.79249211441795</v>
      </c>
      <c r="W64" s="13">
        <f t="shared" si="7"/>
        <v>40</v>
      </c>
      <c r="X64" s="13">
        <f t="shared" si="7"/>
        <v>0</v>
      </c>
      <c r="Y64" s="13">
        <f t="shared" si="7"/>
        <v>0</v>
      </c>
      <c r="Z64" s="14">
        <f t="shared" si="7"/>
        <v>39.65256797583081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40</v>
      </c>
      <c r="E65" s="13">
        <f t="shared" si="7"/>
        <v>40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40.0064061499039</v>
      </c>
      <c r="X65" s="13">
        <f t="shared" si="7"/>
        <v>0</v>
      </c>
      <c r="Y65" s="13">
        <f t="shared" si="7"/>
        <v>0</v>
      </c>
      <c r="Z65" s="14">
        <f t="shared" si="7"/>
        <v>40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40</v>
      </c>
      <c r="E66" s="16">
        <f t="shared" si="7"/>
        <v>40</v>
      </c>
      <c r="F66" s="16">
        <f t="shared" si="7"/>
        <v>5.346423714927054</v>
      </c>
      <c r="G66" s="16">
        <f t="shared" si="7"/>
        <v>6.306356296645673</v>
      </c>
      <c r="H66" s="16">
        <f t="shared" si="7"/>
        <v>4.995549345803959</v>
      </c>
      <c r="I66" s="16">
        <f t="shared" si="7"/>
        <v>5.579791740812212</v>
      </c>
      <c r="J66" s="16">
        <f t="shared" si="7"/>
        <v>4.534644336041209</v>
      </c>
      <c r="K66" s="16">
        <f t="shared" si="7"/>
        <v>5.1445361792305</v>
      </c>
      <c r="L66" s="16">
        <f t="shared" si="7"/>
        <v>4.759760669847345</v>
      </c>
      <c r="M66" s="16">
        <f t="shared" si="7"/>
        <v>4.806347490616305</v>
      </c>
      <c r="N66" s="16">
        <f t="shared" si="7"/>
        <v>4.144458336627341</v>
      </c>
      <c r="O66" s="16">
        <f t="shared" si="7"/>
        <v>10.514951713572989</v>
      </c>
      <c r="P66" s="16">
        <f t="shared" si="7"/>
        <v>14.35556087198131</v>
      </c>
      <c r="Q66" s="16">
        <f t="shared" si="7"/>
        <v>9.660289214381729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6.704953649328956</v>
      </c>
      <c r="W66" s="16">
        <f t="shared" si="7"/>
        <v>39.98893805309734</v>
      </c>
      <c r="X66" s="16">
        <f t="shared" si="7"/>
        <v>0</v>
      </c>
      <c r="Y66" s="16">
        <f t="shared" si="7"/>
        <v>0</v>
      </c>
      <c r="Z66" s="17">
        <f t="shared" si="7"/>
        <v>40</v>
      </c>
    </row>
    <row r="67" spans="1:26" ht="12.75" hidden="1">
      <c r="A67" s="41" t="s">
        <v>286</v>
      </c>
      <c r="B67" s="24">
        <v>117380945</v>
      </c>
      <c r="C67" s="24"/>
      <c r="D67" s="25">
        <v>137100000</v>
      </c>
      <c r="E67" s="26">
        <v>137100000</v>
      </c>
      <c r="F67" s="26">
        <v>10317620</v>
      </c>
      <c r="G67" s="26">
        <v>10292192</v>
      </c>
      <c r="H67" s="26">
        <v>10667517</v>
      </c>
      <c r="I67" s="26">
        <v>31277329</v>
      </c>
      <c r="J67" s="26">
        <v>10448812</v>
      </c>
      <c r="K67" s="26">
        <v>10523371</v>
      </c>
      <c r="L67" s="26">
        <v>10636501</v>
      </c>
      <c r="M67" s="26">
        <v>31608684</v>
      </c>
      <c r="N67" s="26">
        <v>10693636</v>
      </c>
      <c r="O67" s="26">
        <v>10651334</v>
      </c>
      <c r="P67" s="26">
        <v>10737009</v>
      </c>
      <c r="Q67" s="26">
        <v>32081979</v>
      </c>
      <c r="R67" s="26"/>
      <c r="S67" s="26"/>
      <c r="T67" s="26"/>
      <c r="U67" s="26"/>
      <c r="V67" s="26">
        <v>94967992</v>
      </c>
      <c r="W67" s="26">
        <v>99108000</v>
      </c>
      <c r="X67" s="26"/>
      <c r="Y67" s="25"/>
      <c r="Z67" s="27">
        <v>137100000</v>
      </c>
    </row>
    <row r="68" spans="1:26" ht="12.75" hidden="1">
      <c r="A68" s="37" t="s">
        <v>31</v>
      </c>
      <c r="B68" s="19">
        <v>46877998</v>
      </c>
      <c r="C68" s="19"/>
      <c r="D68" s="20">
        <v>56756000</v>
      </c>
      <c r="E68" s="21">
        <v>56756000</v>
      </c>
      <c r="F68" s="21">
        <v>4284028</v>
      </c>
      <c r="G68" s="21">
        <v>4284028</v>
      </c>
      <c r="H68" s="21">
        <v>4202172</v>
      </c>
      <c r="I68" s="21">
        <v>12770228</v>
      </c>
      <c r="J68" s="21">
        <v>4199865</v>
      </c>
      <c r="K68" s="21">
        <v>4190020</v>
      </c>
      <c r="L68" s="21">
        <v>4155525</v>
      </c>
      <c r="M68" s="21">
        <v>12545410</v>
      </c>
      <c r="N68" s="21">
        <v>4187234</v>
      </c>
      <c r="O68" s="21">
        <v>4172921</v>
      </c>
      <c r="P68" s="21">
        <v>4175407</v>
      </c>
      <c r="Q68" s="21">
        <v>12535562</v>
      </c>
      <c r="R68" s="21"/>
      <c r="S68" s="21"/>
      <c r="T68" s="21"/>
      <c r="U68" s="21"/>
      <c r="V68" s="21">
        <v>37851200</v>
      </c>
      <c r="W68" s="21">
        <v>38988000</v>
      </c>
      <c r="X68" s="21"/>
      <c r="Y68" s="20"/>
      <c r="Z68" s="23">
        <v>56756000</v>
      </c>
    </row>
    <row r="69" spans="1:26" ht="12.75" hidden="1">
      <c r="A69" s="38" t="s">
        <v>32</v>
      </c>
      <c r="B69" s="19">
        <v>50566078</v>
      </c>
      <c r="C69" s="19"/>
      <c r="D69" s="20">
        <v>58644000</v>
      </c>
      <c r="E69" s="21">
        <v>58644000</v>
      </c>
      <c r="F69" s="21">
        <v>4157609</v>
      </c>
      <c r="G69" s="21">
        <v>3881627</v>
      </c>
      <c r="H69" s="21">
        <v>4570118</v>
      </c>
      <c r="I69" s="21">
        <v>12609354</v>
      </c>
      <c r="J69" s="21">
        <v>4333670</v>
      </c>
      <c r="K69" s="21">
        <v>4524150</v>
      </c>
      <c r="L69" s="21">
        <v>4517663</v>
      </c>
      <c r="M69" s="21">
        <v>13375483</v>
      </c>
      <c r="N69" s="21">
        <v>4520473</v>
      </c>
      <c r="O69" s="21">
        <v>4546193</v>
      </c>
      <c r="P69" s="21">
        <v>4580321</v>
      </c>
      <c r="Q69" s="21">
        <v>13646987</v>
      </c>
      <c r="R69" s="21"/>
      <c r="S69" s="21"/>
      <c r="T69" s="21"/>
      <c r="U69" s="21"/>
      <c r="V69" s="21">
        <v>39631824</v>
      </c>
      <c r="W69" s="21">
        <v>43848000</v>
      </c>
      <c r="X69" s="21"/>
      <c r="Y69" s="20"/>
      <c r="Z69" s="23">
        <v>58644000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50566078</v>
      </c>
      <c r="C73" s="19"/>
      <c r="D73" s="20">
        <v>21184000</v>
      </c>
      <c r="E73" s="21">
        <v>21184000</v>
      </c>
      <c r="F73" s="21">
        <v>4157609</v>
      </c>
      <c r="G73" s="21">
        <v>3881627</v>
      </c>
      <c r="H73" s="21">
        <v>4570118</v>
      </c>
      <c r="I73" s="21">
        <v>12609354</v>
      </c>
      <c r="J73" s="21">
        <v>4333670</v>
      </c>
      <c r="K73" s="21">
        <v>4524150</v>
      </c>
      <c r="L73" s="21">
        <v>4517663</v>
      </c>
      <c r="M73" s="21">
        <v>13375483</v>
      </c>
      <c r="N73" s="21">
        <v>4520473</v>
      </c>
      <c r="O73" s="21">
        <v>4546193</v>
      </c>
      <c r="P73" s="21">
        <v>4580321</v>
      </c>
      <c r="Q73" s="21">
        <v>13646987</v>
      </c>
      <c r="R73" s="21"/>
      <c r="S73" s="21"/>
      <c r="T73" s="21"/>
      <c r="U73" s="21"/>
      <c r="V73" s="21">
        <v>39631824</v>
      </c>
      <c r="W73" s="21">
        <v>15750000</v>
      </c>
      <c r="X73" s="21"/>
      <c r="Y73" s="20"/>
      <c r="Z73" s="23">
        <v>21184000</v>
      </c>
    </row>
    <row r="74" spans="1:26" ht="12.75" hidden="1">
      <c r="A74" s="39" t="s">
        <v>107</v>
      </c>
      <c r="B74" s="19"/>
      <c r="C74" s="19"/>
      <c r="D74" s="20">
        <v>37460000</v>
      </c>
      <c r="E74" s="21">
        <v>37460000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28098000</v>
      </c>
      <c r="X74" s="21"/>
      <c r="Y74" s="20"/>
      <c r="Z74" s="23">
        <v>37460000</v>
      </c>
    </row>
    <row r="75" spans="1:26" ht="12.75" hidden="1">
      <c r="A75" s="40" t="s">
        <v>110</v>
      </c>
      <c r="B75" s="28">
        <v>19936869</v>
      </c>
      <c r="C75" s="28"/>
      <c r="D75" s="29">
        <v>21700000</v>
      </c>
      <c r="E75" s="30">
        <v>21700000</v>
      </c>
      <c r="F75" s="30">
        <v>1875983</v>
      </c>
      <c r="G75" s="30">
        <v>2126537</v>
      </c>
      <c r="H75" s="30">
        <v>1895227</v>
      </c>
      <c r="I75" s="30">
        <v>5897747</v>
      </c>
      <c r="J75" s="30">
        <v>1915277</v>
      </c>
      <c r="K75" s="30">
        <v>1809201</v>
      </c>
      <c r="L75" s="30">
        <v>1963313</v>
      </c>
      <c r="M75" s="30">
        <v>5687791</v>
      </c>
      <c r="N75" s="30">
        <v>1985929</v>
      </c>
      <c r="O75" s="30">
        <v>1932220</v>
      </c>
      <c r="P75" s="30">
        <v>1981281</v>
      </c>
      <c r="Q75" s="30">
        <v>5899430</v>
      </c>
      <c r="R75" s="30"/>
      <c r="S75" s="30"/>
      <c r="T75" s="30"/>
      <c r="U75" s="30"/>
      <c r="V75" s="30">
        <v>17484968</v>
      </c>
      <c r="W75" s="30">
        <v>16272000</v>
      </c>
      <c r="X75" s="30"/>
      <c r="Y75" s="29"/>
      <c r="Z75" s="31">
        <v>21700000</v>
      </c>
    </row>
    <row r="76" spans="1:26" ht="12.75" hidden="1">
      <c r="A76" s="42" t="s">
        <v>287</v>
      </c>
      <c r="B76" s="32">
        <v>56274792</v>
      </c>
      <c r="C76" s="32"/>
      <c r="D76" s="33">
        <v>52856998</v>
      </c>
      <c r="E76" s="34">
        <v>52856998</v>
      </c>
      <c r="F76" s="34">
        <v>2932044</v>
      </c>
      <c r="G76" s="34">
        <v>5840723</v>
      </c>
      <c r="H76" s="34">
        <v>3408990</v>
      </c>
      <c r="I76" s="34">
        <v>12181757</v>
      </c>
      <c r="J76" s="34">
        <v>3490484</v>
      </c>
      <c r="K76" s="34">
        <v>4089582</v>
      </c>
      <c r="L76" s="34">
        <v>2690862</v>
      </c>
      <c r="M76" s="34">
        <v>10270928</v>
      </c>
      <c r="N76" s="34">
        <v>4790444</v>
      </c>
      <c r="O76" s="34">
        <v>4168047</v>
      </c>
      <c r="P76" s="34">
        <v>6249158</v>
      </c>
      <c r="Q76" s="34">
        <v>15207649</v>
      </c>
      <c r="R76" s="34"/>
      <c r="S76" s="34"/>
      <c r="T76" s="34"/>
      <c r="U76" s="34"/>
      <c r="V76" s="34">
        <v>37660334</v>
      </c>
      <c r="W76" s="34">
        <v>39645000</v>
      </c>
      <c r="X76" s="34"/>
      <c r="Y76" s="33"/>
      <c r="Z76" s="35">
        <v>52856998</v>
      </c>
    </row>
    <row r="77" spans="1:26" ht="12.75" hidden="1">
      <c r="A77" s="37" t="s">
        <v>31</v>
      </c>
      <c r="B77" s="19">
        <v>14239756</v>
      </c>
      <c r="C77" s="19"/>
      <c r="D77" s="20">
        <v>20792998</v>
      </c>
      <c r="E77" s="21">
        <v>20792998</v>
      </c>
      <c r="F77" s="21">
        <v>1610448</v>
      </c>
      <c r="G77" s="21">
        <v>3983248</v>
      </c>
      <c r="H77" s="21">
        <v>1784681</v>
      </c>
      <c r="I77" s="21">
        <v>7378377</v>
      </c>
      <c r="J77" s="21">
        <v>2002019</v>
      </c>
      <c r="K77" s="21">
        <v>2665532</v>
      </c>
      <c r="L77" s="21">
        <v>1391202</v>
      </c>
      <c r="M77" s="21">
        <v>6058753</v>
      </c>
      <c r="N77" s="21">
        <v>1980687</v>
      </c>
      <c r="O77" s="21">
        <v>2313862</v>
      </c>
      <c r="P77" s="21">
        <v>4339386</v>
      </c>
      <c r="Q77" s="21">
        <v>8633935</v>
      </c>
      <c r="R77" s="21"/>
      <c r="S77" s="21"/>
      <c r="T77" s="21"/>
      <c r="U77" s="21"/>
      <c r="V77" s="21">
        <v>22071065</v>
      </c>
      <c r="W77" s="21">
        <v>15597000</v>
      </c>
      <c r="X77" s="21"/>
      <c r="Y77" s="20"/>
      <c r="Z77" s="23">
        <v>20792998</v>
      </c>
    </row>
    <row r="78" spans="1:26" ht="12.75" hidden="1">
      <c r="A78" s="38" t="s">
        <v>32</v>
      </c>
      <c r="B78" s="19">
        <v>42035036</v>
      </c>
      <c r="C78" s="19"/>
      <c r="D78" s="20">
        <v>23384000</v>
      </c>
      <c r="E78" s="21">
        <v>23384000</v>
      </c>
      <c r="F78" s="21">
        <v>1221298</v>
      </c>
      <c r="G78" s="21">
        <v>1723368</v>
      </c>
      <c r="H78" s="21">
        <v>1529632</v>
      </c>
      <c r="I78" s="21">
        <v>4474298</v>
      </c>
      <c r="J78" s="21">
        <v>1401614</v>
      </c>
      <c r="K78" s="21">
        <v>1330975</v>
      </c>
      <c r="L78" s="21">
        <v>1206211</v>
      </c>
      <c r="M78" s="21">
        <v>3938800</v>
      </c>
      <c r="N78" s="21">
        <v>2727451</v>
      </c>
      <c r="O78" s="21">
        <v>1651013</v>
      </c>
      <c r="P78" s="21">
        <v>1625348</v>
      </c>
      <c r="Q78" s="21">
        <v>6003812</v>
      </c>
      <c r="R78" s="21"/>
      <c r="S78" s="21"/>
      <c r="T78" s="21"/>
      <c r="U78" s="21"/>
      <c r="V78" s="21">
        <v>14416910</v>
      </c>
      <c r="W78" s="21">
        <v>17541000</v>
      </c>
      <c r="X78" s="21"/>
      <c r="Y78" s="20"/>
      <c r="Z78" s="23">
        <v>23384000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8400000</v>
      </c>
      <c r="E82" s="21">
        <v>8400000</v>
      </c>
      <c r="F82" s="21">
        <v>387619</v>
      </c>
      <c r="G82" s="21">
        <v>351331</v>
      </c>
      <c r="H82" s="21">
        <v>405670</v>
      </c>
      <c r="I82" s="21">
        <v>1144620</v>
      </c>
      <c r="J82" s="21">
        <v>372139</v>
      </c>
      <c r="K82" s="21">
        <v>372057</v>
      </c>
      <c r="L82" s="21">
        <v>354933</v>
      </c>
      <c r="M82" s="21">
        <v>1099129</v>
      </c>
      <c r="N82" s="21">
        <v>332229</v>
      </c>
      <c r="O82" s="21">
        <v>460572</v>
      </c>
      <c r="P82" s="21">
        <v>448075</v>
      </c>
      <c r="Q82" s="21">
        <v>1240876</v>
      </c>
      <c r="R82" s="21"/>
      <c r="S82" s="21"/>
      <c r="T82" s="21"/>
      <c r="U82" s="21"/>
      <c r="V82" s="21">
        <v>3484625</v>
      </c>
      <c r="W82" s="21">
        <v>6300000</v>
      </c>
      <c r="X82" s="21"/>
      <c r="Y82" s="20"/>
      <c r="Z82" s="23">
        <v>8400000</v>
      </c>
    </row>
    <row r="83" spans="1:26" ht="12.75" hidden="1">
      <c r="A83" s="39" t="s">
        <v>107</v>
      </c>
      <c r="B83" s="19">
        <v>42035036</v>
      </c>
      <c r="C83" s="19"/>
      <c r="D83" s="20">
        <v>14984000</v>
      </c>
      <c r="E83" s="21">
        <v>14984000</v>
      </c>
      <c r="F83" s="21">
        <v>833679</v>
      </c>
      <c r="G83" s="21">
        <v>1372037</v>
      </c>
      <c r="H83" s="21">
        <v>1123962</v>
      </c>
      <c r="I83" s="21">
        <v>3329678</v>
      </c>
      <c r="J83" s="21">
        <v>1029475</v>
      </c>
      <c r="K83" s="21">
        <v>958918</v>
      </c>
      <c r="L83" s="21">
        <v>851278</v>
      </c>
      <c r="M83" s="21">
        <v>2839671</v>
      </c>
      <c r="N83" s="21">
        <v>2395222</v>
      </c>
      <c r="O83" s="21">
        <v>1190441</v>
      </c>
      <c r="P83" s="21">
        <v>1177273</v>
      </c>
      <c r="Q83" s="21">
        <v>4762936</v>
      </c>
      <c r="R83" s="21"/>
      <c r="S83" s="21"/>
      <c r="T83" s="21"/>
      <c r="U83" s="21"/>
      <c r="V83" s="21">
        <v>10932285</v>
      </c>
      <c r="W83" s="21">
        <v>11241000</v>
      </c>
      <c r="X83" s="21"/>
      <c r="Y83" s="20"/>
      <c r="Z83" s="23">
        <v>14984000</v>
      </c>
    </row>
    <row r="84" spans="1:26" ht="12.75" hidden="1">
      <c r="A84" s="40" t="s">
        <v>110</v>
      </c>
      <c r="B84" s="28"/>
      <c r="C84" s="28"/>
      <c r="D84" s="29">
        <v>8680000</v>
      </c>
      <c r="E84" s="30">
        <v>8680000</v>
      </c>
      <c r="F84" s="30">
        <v>100298</v>
      </c>
      <c r="G84" s="30">
        <v>134107</v>
      </c>
      <c r="H84" s="30">
        <v>94677</v>
      </c>
      <c r="I84" s="30">
        <v>329082</v>
      </c>
      <c r="J84" s="30">
        <v>86851</v>
      </c>
      <c r="K84" s="30">
        <v>93075</v>
      </c>
      <c r="L84" s="30">
        <v>93449</v>
      </c>
      <c r="M84" s="30">
        <v>273375</v>
      </c>
      <c r="N84" s="30">
        <v>82306</v>
      </c>
      <c r="O84" s="30">
        <v>203172</v>
      </c>
      <c r="P84" s="30">
        <v>284424</v>
      </c>
      <c r="Q84" s="30">
        <v>569902</v>
      </c>
      <c r="R84" s="30"/>
      <c r="S84" s="30"/>
      <c r="T84" s="30"/>
      <c r="U84" s="30"/>
      <c r="V84" s="30">
        <v>1172359</v>
      </c>
      <c r="W84" s="30">
        <v>6507000</v>
      </c>
      <c r="X84" s="30"/>
      <c r="Y84" s="29"/>
      <c r="Z84" s="31">
        <v>8680000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4700000</v>
      </c>
      <c r="F5" s="358">
        <f t="shared" si="0"/>
        <v>4700000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3525000</v>
      </c>
      <c r="Y5" s="358">
        <f t="shared" si="0"/>
        <v>-3525000</v>
      </c>
      <c r="Z5" s="359">
        <f>+IF(X5&lt;&gt;0,+(Y5/X5)*100,0)</f>
        <v>-100</v>
      </c>
      <c r="AA5" s="360">
        <f>+AA6+AA8+AA11+AA13+AA15</f>
        <v>4700000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3200000</v>
      </c>
      <c r="F6" s="59">
        <f t="shared" si="1"/>
        <v>3200000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2400000</v>
      </c>
      <c r="Y6" s="59">
        <f t="shared" si="1"/>
        <v>-2400000</v>
      </c>
      <c r="Z6" s="61">
        <f>+IF(X6&lt;&gt;0,+(Y6/X6)*100,0)</f>
        <v>-100</v>
      </c>
      <c r="AA6" s="62">
        <f t="shared" si="1"/>
        <v>3200000</v>
      </c>
    </row>
    <row r="7" spans="1:27" ht="12.75">
      <c r="A7" s="291" t="s">
        <v>229</v>
      </c>
      <c r="B7" s="142"/>
      <c r="C7" s="60"/>
      <c r="D7" s="340"/>
      <c r="E7" s="60">
        <v>3200000</v>
      </c>
      <c r="F7" s="59">
        <v>3200000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2400000</v>
      </c>
      <c r="Y7" s="59">
        <v>-2400000</v>
      </c>
      <c r="Z7" s="61">
        <v>-100</v>
      </c>
      <c r="AA7" s="62">
        <v>3200000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1125000</v>
      </c>
      <c r="Y8" s="59">
        <f t="shared" si="2"/>
        <v>-1125000</v>
      </c>
      <c r="Z8" s="61">
        <f>+IF(X8&lt;&gt;0,+(Y8/X8)*100,0)</f>
        <v>-100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1125000</v>
      </c>
      <c r="Y9" s="59">
        <v>-1125000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1510000</v>
      </c>
      <c r="F22" s="345">
        <f t="shared" si="6"/>
        <v>1510000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1132500</v>
      </c>
      <c r="Y22" s="345">
        <f t="shared" si="6"/>
        <v>-1132500</v>
      </c>
      <c r="Z22" s="336">
        <f>+IF(X22&lt;&gt;0,+(Y22/X22)*100,0)</f>
        <v>-100</v>
      </c>
      <c r="AA22" s="350">
        <f>SUM(AA23:AA32)</f>
        <v>1510000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1510000</v>
      </c>
      <c r="F32" s="59">
        <v>1510000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1132500</v>
      </c>
      <c r="Y32" s="59">
        <v>-1132500</v>
      </c>
      <c r="Z32" s="61">
        <v>-100</v>
      </c>
      <c r="AA32" s="62">
        <v>1510000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1320000</v>
      </c>
      <c r="F40" s="345">
        <f t="shared" si="9"/>
        <v>1320000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990000</v>
      </c>
      <c r="Y40" s="345">
        <f t="shared" si="9"/>
        <v>-990000</v>
      </c>
      <c r="Z40" s="336">
        <f>+IF(X40&lt;&gt;0,+(Y40/X40)*100,0)</f>
        <v>-100</v>
      </c>
      <c r="AA40" s="350">
        <f>SUM(AA41:AA49)</f>
        <v>1320000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1320000</v>
      </c>
      <c r="F49" s="53">
        <v>1320000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990000</v>
      </c>
      <c r="Y49" s="53">
        <v>-990000</v>
      </c>
      <c r="Z49" s="94">
        <v>-100</v>
      </c>
      <c r="AA49" s="95">
        <v>1320000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7530000</v>
      </c>
      <c r="F60" s="264">
        <f t="shared" si="14"/>
        <v>7530000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5647500</v>
      </c>
      <c r="Y60" s="264">
        <f t="shared" si="14"/>
        <v>-5647500</v>
      </c>
      <c r="Z60" s="337">
        <f>+IF(X60&lt;&gt;0,+(Y60/X60)*100,0)</f>
        <v>-100</v>
      </c>
      <c r="AA60" s="232">
        <f>+AA57+AA54+AA51+AA40+AA37+AA34+AA22+AA5</f>
        <v>7530000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591813643</v>
      </c>
      <c r="D5" s="153">
        <f>SUM(D6:D8)</f>
        <v>0</v>
      </c>
      <c r="E5" s="154">
        <f t="shared" si="0"/>
        <v>620574000</v>
      </c>
      <c r="F5" s="100">
        <f t="shared" si="0"/>
        <v>620574000</v>
      </c>
      <c r="G5" s="100">
        <f t="shared" si="0"/>
        <v>82485060</v>
      </c>
      <c r="H5" s="100">
        <f t="shared" si="0"/>
        <v>93011963</v>
      </c>
      <c r="I5" s="100">
        <f t="shared" si="0"/>
        <v>10317243</v>
      </c>
      <c r="J5" s="100">
        <f t="shared" si="0"/>
        <v>185814266</v>
      </c>
      <c r="K5" s="100">
        <f t="shared" si="0"/>
        <v>8399833</v>
      </c>
      <c r="L5" s="100">
        <f t="shared" si="0"/>
        <v>8257763</v>
      </c>
      <c r="M5" s="100">
        <f t="shared" si="0"/>
        <v>120576290</v>
      </c>
      <c r="N5" s="100">
        <f t="shared" si="0"/>
        <v>137233886</v>
      </c>
      <c r="O5" s="100">
        <f t="shared" si="0"/>
        <v>8836799</v>
      </c>
      <c r="P5" s="100">
        <f t="shared" si="0"/>
        <v>8770496</v>
      </c>
      <c r="Q5" s="100">
        <f t="shared" si="0"/>
        <v>92723144</v>
      </c>
      <c r="R5" s="100">
        <f t="shared" si="0"/>
        <v>110330439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433378591</v>
      </c>
      <c r="X5" s="100">
        <f t="shared" si="0"/>
        <v>471877000</v>
      </c>
      <c r="Y5" s="100">
        <f t="shared" si="0"/>
        <v>-38498409</v>
      </c>
      <c r="Z5" s="137">
        <f>+IF(X5&lt;&gt;0,+(Y5/X5)*100,0)</f>
        <v>-8.158568652424254</v>
      </c>
      <c r="AA5" s="153">
        <f>SUM(AA6:AA8)</f>
        <v>620574000</v>
      </c>
    </row>
    <row r="6" spans="1:27" ht="12.75">
      <c r="A6" s="138" t="s">
        <v>75</v>
      </c>
      <c r="B6" s="136"/>
      <c r="C6" s="155">
        <v>493056000</v>
      </c>
      <c r="D6" s="155"/>
      <c r="E6" s="156">
        <v>393621000</v>
      </c>
      <c r="F6" s="60">
        <v>393621000</v>
      </c>
      <c r="G6" s="60">
        <v>73995000</v>
      </c>
      <c r="H6" s="60">
        <v>84283000</v>
      </c>
      <c r="I6" s="60"/>
      <c r="J6" s="60">
        <v>158278000</v>
      </c>
      <c r="K6" s="60"/>
      <c r="L6" s="60"/>
      <c r="M6" s="60">
        <v>112377000</v>
      </c>
      <c r="N6" s="60">
        <v>112377000</v>
      </c>
      <c r="O6" s="60"/>
      <c r="P6" s="60"/>
      <c r="Q6" s="60">
        <v>84283000</v>
      </c>
      <c r="R6" s="60">
        <v>84283000</v>
      </c>
      <c r="S6" s="60"/>
      <c r="T6" s="60"/>
      <c r="U6" s="60"/>
      <c r="V6" s="60"/>
      <c r="W6" s="60">
        <v>354938000</v>
      </c>
      <c r="X6" s="60">
        <v>385846000</v>
      </c>
      <c r="Y6" s="60">
        <v>-30908000</v>
      </c>
      <c r="Z6" s="140">
        <v>-8.01</v>
      </c>
      <c r="AA6" s="155">
        <v>393621000</v>
      </c>
    </row>
    <row r="7" spans="1:27" ht="12.75">
      <c r="A7" s="138" t="s">
        <v>76</v>
      </c>
      <c r="B7" s="136"/>
      <c r="C7" s="157">
        <v>98359551</v>
      </c>
      <c r="D7" s="157"/>
      <c r="E7" s="158">
        <v>226660000</v>
      </c>
      <c r="F7" s="159">
        <v>226660000</v>
      </c>
      <c r="G7" s="159">
        <v>8474128</v>
      </c>
      <c r="H7" s="159">
        <v>8704130</v>
      </c>
      <c r="I7" s="159">
        <v>10310695</v>
      </c>
      <c r="J7" s="159">
        <v>27488953</v>
      </c>
      <c r="K7" s="159">
        <v>8375624</v>
      </c>
      <c r="L7" s="159">
        <v>8243670</v>
      </c>
      <c r="M7" s="159">
        <v>8188748</v>
      </c>
      <c r="N7" s="159">
        <v>24808042</v>
      </c>
      <c r="O7" s="159">
        <v>8808364</v>
      </c>
      <c r="P7" s="159">
        <v>8566544</v>
      </c>
      <c r="Q7" s="159">
        <v>8413850</v>
      </c>
      <c r="R7" s="159">
        <v>25788758</v>
      </c>
      <c r="S7" s="159"/>
      <c r="T7" s="159"/>
      <c r="U7" s="159"/>
      <c r="V7" s="159"/>
      <c r="W7" s="159">
        <v>78085753</v>
      </c>
      <c r="X7" s="159">
        <v>85806000</v>
      </c>
      <c r="Y7" s="159">
        <v>-7720247</v>
      </c>
      <c r="Z7" s="141">
        <v>-9</v>
      </c>
      <c r="AA7" s="157">
        <v>226660000</v>
      </c>
    </row>
    <row r="8" spans="1:27" ht="12.75">
      <c r="A8" s="138" t="s">
        <v>77</v>
      </c>
      <c r="B8" s="136"/>
      <c r="C8" s="155">
        <v>398092</v>
      </c>
      <c r="D8" s="155"/>
      <c r="E8" s="156">
        <v>293000</v>
      </c>
      <c r="F8" s="60">
        <v>293000</v>
      </c>
      <c r="G8" s="60">
        <v>15932</v>
      </c>
      <c r="H8" s="60">
        <v>24833</v>
      </c>
      <c r="I8" s="60">
        <v>6548</v>
      </c>
      <c r="J8" s="60">
        <v>47313</v>
      </c>
      <c r="K8" s="60">
        <v>24209</v>
      </c>
      <c r="L8" s="60">
        <v>14093</v>
      </c>
      <c r="M8" s="60">
        <v>10542</v>
      </c>
      <c r="N8" s="60">
        <v>48844</v>
      </c>
      <c r="O8" s="60">
        <v>28435</v>
      </c>
      <c r="P8" s="60">
        <v>203952</v>
      </c>
      <c r="Q8" s="60">
        <v>26294</v>
      </c>
      <c r="R8" s="60">
        <v>258681</v>
      </c>
      <c r="S8" s="60"/>
      <c r="T8" s="60"/>
      <c r="U8" s="60"/>
      <c r="V8" s="60"/>
      <c r="W8" s="60">
        <v>354838</v>
      </c>
      <c r="X8" s="60">
        <v>225000</v>
      </c>
      <c r="Y8" s="60">
        <v>129838</v>
      </c>
      <c r="Z8" s="140">
        <v>57.71</v>
      </c>
      <c r="AA8" s="155">
        <v>293000</v>
      </c>
    </row>
    <row r="9" spans="1:27" ht="12.75">
      <c r="A9" s="135" t="s">
        <v>78</v>
      </c>
      <c r="B9" s="136"/>
      <c r="C9" s="153">
        <f aca="true" t="shared" si="1" ref="C9:Y9">SUM(C10:C14)</f>
        <v>25589350</v>
      </c>
      <c r="D9" s="153">
        <f>SUM(D10:D14)</f>
        <v>0</v>
      </c>
      <c r="E9" s="154">
        <f t="shared" si="1"/>
        <v>31700000</v>
      </c>
      <c r="F9" s="100">
        <f t="shared" si="1"/>
        <v>31700000</v>
      </c>
      <c r="G9" s="100">
        <f t="shared" si="1"/>
        <v>3144012</v>
      </c>
      <c r="H9" s="100">
        <f t="shared" si="1"/>
        <v>1967320</v>
      </c>
      <c r="I9" s="100">
        <f t="shared" si="1"/>
        <v>945204</v>
      </c>
      <c r="J9" s="100">
        <f t="shared" si="1"/>
        <v>6056536</v>
      </c>
      <c r="K9" s="100">
        <f t="shared" si="1"/>
        <v>1596490</v>
      </c>
      <c r="L9" s="100">
        <f t="shared" si="1"/>
        <v>1472119</v>
      </c>
      <c r="M9" s="100">
        <f t="shared" si="1"/>
        <v>1520952</v>
      </c>
      <c r="N9" s="100">
        <f t="shared" si="1"/>
        <v>4589561</v>
      </c>
      <c r="O9" s="100">
        <f t="shared" si="1"/>
        <v>1469195</v>
      </c>
      <c r="P9" s="100">
        <f t="shared" si="1"/>
        <v>1009689</v>
      </c>
      <c r="Q9" s="100">
        <f t="shared" si="1"/>
        <v>855044</v>
      </c>
      <c r="R9" s="100">
        <f t="shared" si="1"/>
        <v>3333928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13980025</v>
      </c>
      <c r="X9" s="100">
        <f t="shared" si="1"/>
        <v>23778000</v>
      </c>
      <c r="Y9" s="100">
        <f t="shared" si="1"/>
        <v>-9797975</v>
      </c>
      <c r="Z9" s="137">
        <f>+IF(X9&lt;&gt;0,+(Y9/X9)*100,0)</f>
        <v>-41.20605181259988</v>
      </c>
      <c r="AA9" s="153">
        <f>SUM(AA10:AA14)</f>
        <v>31700000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709334</v>
      </c>
      <c r="D11" s="155"/>
      <c r="E11" s="156">
        <v>700000</v>
      </c>
      <c r="F11" s="60">
        <v>700000</v>
      </c>
      <c r="G11" s="60">
        <v>80292</v>
      </c>
      <c r="H11" s="60">
        <v>49983</v>
      </c>
      <c r="I11" s="60">
        <v>59344</v>
      </c>
      <c r="J11" s="60">
        <v>189619</v>
      </c>
      <c r="K11" s="60">
        <v>98274</v>
      </c>
      <c r="L11" s="60">
        <v>84343</v>
      </c>
      <c r="M11" s="60">
        <v>43387</v>
      </c>
      <c r="N11" s="60">
        <v>226004</v>
      </c>
      <c r="O11" s="60">
        <v>46116</v>
      </c>
      <c r="P11" s="60">
        <v>59634</v>
      </c>
      <c r="Q11" s="60">
        <v>58912</v>
      </c>
      <c r="R11" s="60">
        <v>164662</v>
      </c>
      <c r="S11" s="60"/>
      <c r="T11" s="60"/>
      <c r="U11" s="60"/>
      <c r="V11" s="60"/>
      <c r="W11" s="60">
        <v>580285</v>
      </c>
      <c r="X11" s="60">
        <v>522000</v>
      </c>
      <c r="Y11" s="60">
        <v>58285</v>
      </c>
      <c r="Z11" s="140">
        <v>11.17</v>
      </c>
      <c r="AA11" s="155">
        <v>700000</v>
      </c>
    </row>
    <row r="12" spans="1:27" ht="12.75">
      <c r="A12" s="138" t="s">
        <v>81</v>
      </c>
      <c r="B12" s="136"/>
      <c r="C12" s="155">
        <v>20355966</v>
      </c>
      <c r="D12" s="155"/>
      <c r="E12" s="156">
        <v>23000000</v>
      </c>
      <c r="F12" s="60">
        <v>23000000</v>
      </c>
      <c r="G12" s="60">
        <v>1358799</v>
      </c>
      <c r="H12" s="60">
        <v>1917337</v>
      </c>
      <c r="I12" s="60">
        <v>885860</v>
      </c>
      <c r="J12" s="60">
        <v>4161996</v>
      </c>
      <c r="K12" s="60">
        <v>1498216</v>
      </c>
      <c r="L12" s="60">
        <v>1387776</v>
      </c>
      <c r="M12" s="60">
        <v>1477565</v>
      </c>
      <c r="N12" s="60">
        <v>4363557</v>
      </c>
      <c r="O12" s="60">
        <v>1423079</v>
      </c>
      <c r="P12" s="60">
        <v>950055</v>
      </c>
      <c r="Q12" s="60">
        <v>796132</v>
      </c>
      <c r="R12" s="60">
        <v>3169266</v>
      </c>
      <c r="S12" s="60"/>
      <c r="T12" s="60"/>
      <c r="U12" s="60"/>
      <c r="V12" s="60"/>
      <c r="W12" s="60">
        <v>11694819</v>
      </c>
      <c r="X12" s="60">
        <v>17253000</v>
      </c>
      <c r="Y12" s="60">
        <v>-5558181</v>
      </c>
      <c r="Z12" s="140">
        <v>-32.22</v>
      </c>
      <c r="AA12" s="155">
        <v>23000000</v>
      </c>
    </row>
    <row r="13" spans="1:27" ht="12.75">
      <c r="A13" s="138" t="s">
        <v>82</v>
      </c>
      <c r="B13" s="136"/>
      <c r="C13" s="155">
        <v>4524050</v>
      </c>
      <c r="D13" s="155"/>
      <c r="E13" s="156">
        <v>8000000</v>
      </c>
      <c r="F13" s="60">
        <v>8000000</v>
      </c>
      <c r="G13" s="60">
        <v>1704921</v>
      </c>
      <c r="H13" s="60"/>
      <c r="I13" s="60"/>
      <c r="J13" s="60">
        <v>1704921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1704921</v>
      </c>
      <c r="X13" s="60">
        <v>6003000</v>
      </c>
      <c r="Y13" s="60">
        <v>-4298079</v>
      </c>
      <c r="Z13" s="140">
        <v>-71.6</v>
      </c>
      <c r="AA13" s="155">
        <v>8000000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134980341</v>
      </c>
      <c r="D15" s="153">
        <f>SUM(D16:D18)</f>
        <v>0</v>
      </c>
      <c r="E15" s="154">
        <f t="shared" si="2"/>
        <v>141420000</v>
      </c>
      <c r="F15" s="100">
        <f t="shared" si="2"/>
        <v>141420000</v>
      </c>
      <c r="G15" s="100">
        <f t="shared" si="2"/>
        <v>520937</v>
      </c>
      <c r="H15" s="100">
        <f t="shared" si="2"/>
        <v>443612</v>
      </c>
      <c r="I15" s="100">
        <f t="shared" si="2"/>
        <v>1134342</v>
      </c>
      <c r="J15" s="100">
        <f t="shared" si="2"/>
        <v>2098891</v>
      </c>
      <c r="K15" s="100">
        <f t="shared" si="2"/>
        <v>425164</v>
      </c>
      <c r="L15" s="100">
        <f t="shared" si="2"/>
        <v>154728</v>
      </c>
      <c r="M15" s="100">
        <f t="shared" si="2"/>
        <v>285329</v>
      </c>
      <c r="N15" s="100">
        <f t="shared" si="2"/>
        <v>865221</v>
      </c>
      <c r="O15" s="100">
        <f t="shared" si="2"/>
        <v>580701</v>
      </c>
      <c r="P15" s="100">
        <f t="shared" si="2"/>
        <v>324060</v>
      </c>
      <c r="Q15" s="100">
        <f t="shared" si="2"/>
        <v>696375</v>
      </c>
      <c r="R15" s="100">
        <f t="shared" si="2"/>
        <v>1601136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4565248</v>
      </c>
      <c r="X15" s="100">
        <f t="shared" si="2"/>
        <v>93564000</v>
      </c>
      <c r="Y15" s="100">
        <f t="shared" si="2"/>
        <v>-88998752</v>
      </c>
      <c r="Z15" s="137">
        <f>+IF(X15&lt;&gt;0,+(Y15/X15)*100,0)</f>
        <v>-95.12072164507717</v>
      </c>
      <c r="AA15" s="153">
        <f>SUM(AA16:AA18)</f>
        <v>141420000</v>
      </c>
    </row>
    <row r="16" spans="1:27" ht="12.75">
      <c r="A16" s="138" t="s">
        <v>85</v>
      </c>
      <c r="B16" s="136"/>
      <c r="C16" s="155">
        <v>7594078</v>
      </c>
      <c r="D16" s="155"/>
      <c r="E16" s="156">
        <v>27773000</v>
      </c>
      <c r="F16" s="60">
        <v>27773000</v>
      </c>
      <c r="G16" s="60">
        <v>520937</v>
      </c>
      <c r="H16" s="60">
        <v>443612</v>
      </c>
      <c r="I16" s="60">
        <v>387342</v>
      </c>
      <c r="J16" s="60">
        <v>1351891</v>
      </c>
      <c r="K16" s="60">
        <v>425164</v>
      </c>
      <c r="L16" s="60">
        <v>154728</v>
      </c>
      <c r="M16" s="60">
        <v>285329</v>
      </c>
      <c r="N16" s="60">
        <v>865221</v>
      </c>
      <c r="O16" s="60">
        <v>580701</v>
      </c>
      <c r="P16" s="60">
        <v>324060</v>
      </c>
      <c r="Q16" s="60">
        <v>696375</v>
      </c>
      <c r="R16" s="60">
        <v>1601136</v>
      </c>
      <c r="S16" s="60"/>
      <c r="T16" s="60"/>
      <c r="U16" s="60"/>
      <c r="V16" s="60"/>
      <c r="W16" s="60">
        <v>3818248</v>
      </c>
      <c r="X16" s="60">
        <v>20826000</v>
      </c>
      <c r="Y16" s="60">
        <v>-17007752</v>
      </c>
      <c r="Z16" s="140">
        <v>-81.67</v>
      </c>
      <c r="AA16" s="155">
        <v>27773000</v>
      </c>
    </row>
    <row r="17" spans="1:27" ht="12.75">
      <c r="A17" s="138" t="s">
        <v>86</v>
      </c>
      <c r="B17" s="136"/>
      <c r="C17" s="155">
        <v>127386263</v>
      </c>
      <c r="D17" s="155"/>
      <c r="E17" s="156">
        <v>113647000</v>
      </c>
      <c r="F17" s="60">
        <v>113647000</v>
      </c>
      <c r="G17" s="60"/>
      <c r="H17" s="60"/>
      <c r="I17" s="60">
        <v>747000</v>
      </c>
      <c r="J17" s="60">
        <v>747000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747000</v>
      </c>
      <c r="X17" s="60">
        <v>72738000</v>
      </c>
      <c r="Y17" s="60">
        <v>-71991000</v>
      </c>
      <c r="Z17" s="140">
        <v>-98.97</v>
      </c>
      <c r="AA17" s="155">
        <v>113647000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51797408</v>
      </c>
      <c r="D19" s="153">
        <f>SUM(D20:D23)</f>
        <v>0</v>
      </c>
      <c r="E19" s="154">
        <f t="shared" si="3"/>
        <v>21184000</v>
      </c>
      <c r="F19" s="100">
        <f t="shared" si="3"/>
        <v>21184000</v>
      </c>
      <c r="G19" s="100">
        <f t="shared" si="3"/>
        <v>4280353</v>
      </c>
      <c r="H19" s="100">
        <f t="shared" si="3"/>
        <v>3957854</v>
      </c>
      <c r="I19" s="100">
        <f t="shared" si="3"/>
        <v>4674855</v>
      </c>
      <c r="J19" s="100">
        <f t="shared" si="3"/>
        <v>12913062</v>
      </c>
      <c r="K19" s="100">
        <f t="shared" si="3"/>
        <v>4472698</v>
      </c>
      <c r="L19" s="100">
        <f t="shared" si="3"/>
        <v>4613778</v>
      </c>
      <c r="M19" s="100">
        <f t="shared" si="3"/>
        <v>4613306</v>
      </c>
      <c r="N19" s="100">
        <f t="shared" si="3"/>
        <v>13699782</v>
      </c>
      <c r="O19" s="100">
        <f t="shared" si="3"/>
        <v>4638298</v>
      </c>
      <c r="P19" s="100">
        <f t="shared" si="3"/>
        <v>4622042</v>
      </c>
      <c r="Q19" s="100">
        <f t="shared" si="3"/>
        <v>4689521</v>
      </c>
      <c r="R19" s="100">
        <f t="shared" si="3"/>
        <v>13949861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40562705</v>
      </c>
      <c r="X19" s="100">
        <f t="shared" si="3"/>
        <v>43848000</v>
      </c>
      <c r="Y19" s="100">
        <f t="shared" si="3"/>
        <v>-3285295</v>
      </c>
      <c r="Z19" s="137">
        <f>+IF(X19&lt;&gt;0,+(Y19/X19)*100,0)</f>
        <v>-7.492462598066046</v>
      </c>
      <c r="AA19" s="153">
        <f>SUM(AA20:AA23)</f>
        <v>21184000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51797408</v>
      </c>
      <c r="D23" s="155"/>
      <c r="E23" s="156">
        <v>21184000</v>
      </c>
      <c r="F23" s="60">
        <v>21184000</v>
      </c>
      <c r="G23" s="60">
        <v>4280353</v>
      </c>
      <c r="H23" s="60">
        <v>3957854</v>
      </c>
      <c r="I23" s="60">
        <v>4674855</v>
      </c>
      <c r="J23" s="60">
        <v>12913062</v>
      </c>
      <c r="K23" s="60">
        <v>4472698</v>
      </c>
      <c r="L23" s="60">
        <v>4613778</v>
      </c>
      <c r="M23" s="60">
        <v>4613306</v>
      </c>
      <c r="N23" s="60">
        <v>13699782</v>
      </c>
      <c r="O23" s="60">
        <v>4638298</v>
      </c>
      <c r="P23" s="60">
        <v>4622042</v>
      </c>
      <c r="Q23" s="60">
        <v>4689521</v>
      </c>
      <c r="R23" s="60">
        <v>13949861</v>
      </c>
      <c r="S23" s="60"/>
      <c r="T23" s="60"/>
      <c r="U23" s="60"/>
      <c r="V23" s="60"/>
      <c r="W23" s="60">
        <v>40562705</v>
      </c>
      <c r="X23" s="60">
        <v>43848000</v>
      </c>
      <c r="Y23" s="60">
        <v>-3285295</v>
      </c>
      <c r="Z23" s="140">
        <v>-7.49</v>
      </c>
      <c r="AA23" s="155">
        <v>21184000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804180742</v>
      </c>
      <c r="D25" s="168">
        <f>+D5+D9+D15+D19+D24</f>
        <v>0</v>
      </c>
      <c r="E25" s="169">
        <f t="shared" si="4"/>
        <v>814878000</v>
      </c>
      <c r="F25" s="73">
        <f t="shared" si="4"/>
        <v>814878000</v>
      </c>
      <c r="G25" s="73">
        <f t="shared" si="4"/>
        <v>90430362</v>
      </c>
      <c r="H25" s="73">
        <f t="shared" si="4"/>
        <v>99380749</v>
      </c>
      <c r="I25" s="73">
        <f t="shared" si="4"/>
        <v>17071644</v>
      </c>
      <c r="J25" s="73">
        <f t="shared" si="4"/>
        <v>206882755</v>
      </c>
      <c r="K25" s="73">
        <f t="shared" si="4"/>
        <v>14894185</v>
      </c>
      <c r="L25" s="73">
        <f t="shared" si="4"/>
        <v>14498388</v>
      </c>
      <c r="M25" s="73">
        <f t="shared" si="4"/>
        <v>126995877</v>
      </c>
      <c r="N25" s="73">
        <f t="shared" si="4"/>
        <v>156388450</v>
      </c>
      <c r="O25" s="73">
        <f t="shared" si="4"/>
        <v>15524993</v>
      </c>
      <c r="P25" s="73">
        <f t="shared" si="4"/>
        <v>14726287</v>
      </c>
      <c r="Q25" s="73">
        <f t="shared" si="4"/>
        <v>98964084</v>
      </c>
      <c r="R25" s="73">
        <f t="shared" si="4"/>
        <v>129215364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492486569</v>
      </c>
      <c r="X25" s="73">
        <f t="shared" si="4"/>
        <v>633067000</v>
      </c>
      <c r="Y25" s="73">
        <f t="shared" si="4"/>
        <v>-140580431</v>
      </c>
      <c r="Z25" s="170">
        <f>+IF(X25&lt;&gt;0,+(Y25/X25)*100,0)</f>
        <v>-22.206248469751227</v>
      </c>
      <c r="AA25" s="168">
        <f>+AA5+AA9+AA15+AA19+AA24</f>
        <v>814878000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240496485</v>
      </c>
      <c r="D28" s="153">
        <f>SUM(D29:D31)</f>
        <v>0</v>
      </c>
      <c r="E28" s="154">
        <f t="shared" si="5"/>
        <v>274837669</v>
      </c>
      <c r="F28" s="100">
        <f t="shared" si="5"/>
        <v>274837669</v>
      </c>
      <c r="G28" s="100">
        <f t="shared" si="5"/>
        <v>9943975</v>
      </c>
      <c r="H28" s="100">
        <f t="shared" si="5"/>
        <v>12063009</v>
      </c>
      <c r="I28" s="100">
        <f t="shared" si="5"/>
        <v>12885051</v>
      </c>
      <c r="J28" s="100">
        <f t="shared" si="5"/>
        <v>34892035</v>
      </c>
      <c r="K28" s="100">
        <f t="shared" si="5"/>
        <v>13891527</v>
      </c>
      <c r="L28" s="100">
        <f t="shared" si="5"/>
        <v>14759037</v>
      </c>
      <c r="M28" s="100">
        <f t="shared" si="5"/>
        <v>17158954</v>
      </c>
      <c r="N28" s="100">
        <f t="shared" si="5"/>
        <v>45809518</v>
      </c>
      <c r="O28" s="100">
        <f t="shared" si="5"/>
        <v>9390283</v>
      </c>
      <c r="P28" s="100">
        <f t="shared" si="5"/>
        <v>9370844</v>
      </c>
      <c r="Q28" s="100">
        <f t="shared" si="5"/>
        <v>11078951</v>
      </c>
      <c r="R28" s="100">
        <f t="shared" si="5"/>
        <v>29840078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110541631</v>
      </c>
      <c r="X28" s="100">
        <f t="shared" si="5"/>
        <v>197505000</v>
      </c>
      <c r="Y28" s="100">
        <f t="shared" si="5"/>
        <v>-86963369</v>
      </c>
      <c r="Z28" s="137">
        <f>+IF(X28&lt;&gt;0,+(Y28/X28)*100,0)</f>
        <v>-44.030970861497174</v>
      </c>
      <c r="AA28" s="153">
        <f>SUM(AA29:AA31)</f>
        <v>274837669</v>
      </c>
    </row>
    <row r="29" spans="1:27" ht="12.75">
      <c r="A29" s="138" t="s">
        <v>75</v>
      </c>
      <c r="B29" s="136"/>
      <c r="C29" s="155">
        <v>151387899</v>
      </c>
      <c r="D29" s="155"/>
      <c r="E29" s="156">
        <v>168655806</v>
      </c>
      <c r="F29" s="60">
        <v>168655806</v>
      </c>
      <c r="G29" s="60">
        <v>5470031</v>
      </c>
      <c r="H29" s="60">
        <v>4401268</v>
      </c>
      <c r="I29" s="60">
        <v>4886620</v>
      </c>
      <c r="J29" s="60">
        <v>14757919</v>
      </c>
      <c r="K29" s="60">
        <v>6630859</v>
      </c>
      <c r="L29" s="60">
        <v>7114920</v>
      </c>
      <c r="M29" s="60">
        <v>6073199</v>
      </c>
      <c r="N29" s="60">
        <v>19818978</v>
      </c>
      <c r="O29" s="60">
        <v>5472674</v>
      </c>
      <c r="P29" s="60">
        <v>5047107</v>
      </c>
      <c r="Q29" s="60">
        <v>4953124</v>
      </c>
      <c r="R29" s="60">
        <v>15472905</v>
      </c>
      <c r="S29" s="60"/>
      <c r="T29" s="60"/>
      <c r="U29" s="60"/>
      <c r="V29" s="60"/>
      <c r="W29" s="60">
        <v>50049802</v>
      </c>
      <c r="X29" s="60">
        <v>126585000</v>
      </c>
      <c r="Y29" s="60">
        <v>-76535198</v>
      </c>
      <c r="Z29" s="140">
        <v>-60.46</v>
      </c>
      <c r="AA29" s="155">
        <v>168655806</v>
      </c>
    </row>
    <row r="30" spans="1:27" ht="12.75">
      <c r="A30" s="138" t="s">
        <v>76</v>
      </c>
      <c r="B30" s="136"/>
      <c r="C30" s="157">
        <v>31298356</v>
      </c>
      <c r="D30" s="157"/>
      <c r="E30" s="158">
        <v>43739881</v>
      </c>
      <c r="F30" s="159">
        <v>43739881</v>
      </c>
      <c r="G30" s="159">
        <v>2052521</v>
      </c>
      <c r="H30" s="159">
        <v>2943072</v>
      </c>
      <c r="I30" s="159">
        <v>3026674</v>
      </c>
      <c r="J30" s="159">
        <v>8022267</v>
      </c>
      <c r="K30" s="159">
        <v>2180771</v>
      </c>
      <c r="L30" s="159">
        <v>2986982</v>
      </c>
      <c r="M30" s="159">
        <v>1903747</v>
      </c>
      <c r="N30" s="159">
        <v>7071500</v>
      </c>
      <c r="O30" s="159">
        <v>1679934</v>
      </c>
      <c r="P30" s="159">
        <v>1892051</v>
      </c>
      <c r="Q30" s="159">
        <v>2768104</v>
      </c>
      <c r="R30" s="159">
        <v>6340089</v>
      </c>
      <c r="S30" s="159"/>
      <c r="T30" s="159"/>
      <c r="U30" s="159"/>
      <c r="V30" s="159"/>
      <c r="W30" s="159">
        <v>21433856</v>
      </c>
      <c r="X30" s="159">
        <v>26910000</v>
      </c>
      <c r="Y30" s="159">
        <v>-5476144</v>
      </c>
      <c r="Z30" s="141">
        <v>-20.35</v>
      </c>
      <c r="AA30" s="157">
        <v>43739881</v>
      </c>
    </row>
    <row r="31" spans="1:27" ht="12.75">
      <c r="A31" s="138" t="s">
        <v>77</v>
      </c>
      <c r="B31" s="136"/>
      <c r="C31" s="155">
        <v>57810230</v>
      </c>
      <c r="D31" s="155"/>
      <c r="E31" s="156">
        <v>62441982</v>
      </c>
      <c r="F31" s="60">
        <v>62441982</v>
      </c>
      <c r="G31" s="60">
        <v>2421423</v>
      </c>
      <c r="H31" s="60">
        <v>4718669</v>
      </c>
      <c r="I31" s="60">
        <v>4971757</v>
      </c>
      <c r="J31" s="60">
        <v>12111849</v>
      </c>
      <c r="K31" s="60">
        <v>5079897</v>
      </c>
      <c r="L31" s="60">
        <v>4657135</v>
      </c>
      <c r="M31" s="60">
        <v>9182008</v>
      </c>
      <c r="N31" s="60">
        <v>18919040</v>
      </c>
      <c r="O31" s="60">
        <v>2237675</v>
      </c>
      <c r="P31" s="60">
        <v>2431686</v>
      </c>
      <c r="Q31" s="60">
        <v>3357723</v>
      </c>
      <c r="R31" s="60">
        <v>8027084</v>
      </c>
      <c r="S31" s="60"/>
      <c r="T31" s="60"/>
      <c r="U31" s="60"/>
      <c r="V31" s="60"/>
      <c r="W31" s="60">
        <v>39057973</v>
      </c>
      <c r="X31" s="60">
        <v>44010000</v>
      </c>
      <c r="Y31" s="60">
        <v>-4952027</v>
      </c>
      <c r="Z31" s="140">
        <v>-11.25</v>
      </c>
      <c r="AA31" s="155">
        <v>62441982</v>
      </c>
    </row>
    <row r="32" spans="1:27" ht="12.75">
      <c r="A32" s="135" t="s">
        <v>78</v>
      </c>
      <c r="B32" s="136"/>
      <c r="C32" s="153">
        <f aca="true" t="shared" si="6" ref="C32:Y32">SUM(C33:C37)</f>
        <v>124415542</v>
      </c>
      <c r="D32" s="153">
        <f>SUM(D33:D37)</f>
        <v>0</v>
      </c>
      <c r="E32" s="154">
        <f t="shared" si="6"/>
        <v>163163318</v>
      </c>
      <c r="F32" s="100">
        <f t="shared" si="6"/>
        <v>163163318</v>
      </c>
      <c r="G32" s="100">
        <f t="shared" si="6"/>
        <v>6046900</v>
      </c>
      <c r="H32" s="100">
        <f t="shared" si="6"/>
        <v>7347359</v>
      </c>
      <c r="I32" s="100">
        <f t="shared" si="6"/>
        <v>6922052</v>
      </c>
      <c r="J32" s="100">
        <f t="shared" si="6"/>
        <v>20316311</v>
      </c>
      <c r="K32" s="100">
        <f t="shared" si="6"/>
        <v>6618508</v>
      </c>
      <c r="L32" s="100">
        <f t="shared" si="6"/>
        <v>7819213</v>
      </c>
      <c r="M32" s="100">
        <f t="shared" si="6"/>
        <v>9804289</v>
      </c>
      <c r="N32" s="100">
        <f t="shared" si="6"/>
        <v>24242010</v>
      </c>
      <c r="O32" s="100">
        <f t="shared" si="6"/>
        <v>5850784</v>
      </c>
      <c r="P32" s="100">
        <f t="shared" si="6"/>
        <v>5720575</v>
      </c>
      <c r="Q32" s="100">
        <f t="shared" si="6"/>
        <v>11588600</v>
      </c>
      <c r="R32" s="100">
        <f t="shared" si="6"/>
        <v>23159959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67718280</v>
      </c>
      <c r="X32" s="100">
        <f t="shared" si="6"/>
        <v>111600000</v>
      </c>
      <c r="Y32" s="100">
        <f t="shared" si="6"/>
        <v>-43881720</v>
      </c>
      <c r="Z32" s="137">
        <f>+IF(X32&lt;&gt;0,+(Y32/X32)*100,0)</f>
        <v>-39.3205376344086</v>
      </c>
      <c r="AA32" s="153">
        <f>SUM(AA33:AA37)</f>
        <v>163163318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18227328</v>
      </c>
      <c r="D34" s="155"/>
      <c r="E34" s="156">
        <v>28930318</v>
      </c>
      <c r="F34" s="60">
        <v>28930318</v>
      </c>
      <c r="G34" s="60">
        <v>1100309</v>
      </c>
      <c r="H34" s="60">
        <v>1259791</v>
      </c>
      <c r="I34" s="60">
        <v>1307518</v>
      </c>
      <c r="J34" s="60">
        <v>3667618</v>
      </c>
      <c r="K34" s="60">
        <v>1233977</v>
      </c>
      <c r="L34" s="60">
        <v>924075</v>
      </c>
      <c r="M34" s="60">
        <v>937815</v>
      </c>
      <c r="N34" s="60">
        <v>3095867</v>
      </c>
      <c r="O34" s="60">
        <v>899545</v>
      </c>
      <c r="P34" s="60">
        <v>1041091</v>
      </c>
      <c r="Q34" s="60">
        <v>944735</v>
      </c>
      <c r="R34" s="60">
        <v>2885371</v>
      </c>
      <c r="S34" s="60"/>
      <c r="T34" s="60"/>
      <c r="U34" s="60"/>
      <c r="V34" s="60"/>
      <c r="W34" s="60">
        <v>9648856</v>
      </c>
      <c r="X34" s="60">
        <v>19368000</v>
      </c>
      <c r="Y34" s="60">
        <v>-9719144</v>
      </c>
      <c r="Z34" s="140">
        <v>-50.18</v>
      </c>
      <c r="AA34" s="155">
        <v>28930318</v>
      </c>
    </row>
    <row r="35" spans="1:27" ht="12.75">
      <c r="A35" s="138" t="s">
        <v>81</v>
      </c>
      <c r="B35" s="136"/>
      <c r="C35" s="155">
        <v>47193425</v>
      </c>
      <c r="D35" s="155"/>
      <c r="E35" s="156">
        <v>49189000</v>
      </c>
      <c r="F35" s="60">
        <v>49189000</v>
      </c>
      <c r="G35" s="60">
        <v>3258065</v>
      </c>
      <c r="H35" s="60">
        <v>3719561</v>
      </c>
      <c r="I35" s="60">
        <v>3992696</v>
      </c>
      <c r="J35" s="60">
        <v>10970322</v>
      </c>
      <c r="K35" s="60">
        <v>3785272</v>
      </c>
      <c r="L35" s="60">
        <v>3310672</v>
      </c>
      <c r="M35" s="60">
        <v>3350848</v>
      </c>
      <c r="N35" s="60">
        <v>10446792</v>
      </c>
      <c r="O35" s="60">
        <v>3379434</v>
      </c>
      <c r="P35" s="60">
        <v>3455104</v>
      </c>
      <c r="Q35" s="60">
        <v>3431534</v>
      </c>
      <c r="R35" s="60">
        <v>10266072</v>
      </c>
      <c r="S35" s="60"/>
      <c r="T35" s="60"/>
      <c r="U35" s="60"/>
      <c r="V35" s="60"/>
      <c r="W35" s="60">
        <v>31683186</v>
      </c>
      <c r="X35" s="60">
        <v>28791000</v>
      </c>
      <c r="Y35" s="60">
        <v>2892186</v>
      </c>
      <c r="Z35" s="140">
        <v>10.05</v>
      </c>
      <c r="AA35" s="155">
        <v>49189000</v>
      </c>
    </row>
    <row r="36" spans="1:27" ht="12.75">
      <c r="A36" s="138" t="s">
        <v>82</v>
      </c>
      <c r="B36" s="136"/>
      <c r="C36" s="155">
        <v>58994789</v>
      </c>
      <c r="D36" s="155"/>
      <c r="E36" s="156">
        <v>85044000</v>
      </c>
      <c r="F36" s="60">
        <v>85044000</v>
      </c>
      <c r="G36" s="60">
        <v>1688526</v>
      </c>
      <c r="H36" s="60">
        <v>2368007</v>
      </c>
      <c r="I36" s="60">
        <v>1621838</v>
      </c>
      <c r="J36" s="60">
        <v>5678371</v>
      </c>
      <c r="K36" s="60">
        <v>1599259</v>
      </c>
      <c r="L36" s="60">
        <v>3584466</v>
      </c>
      <c r="M36" s="60">
        <v>5515626</v>
      </c>
      <c r="N36" s="60">
        <v>10699351</v>
      </c>
      <c r="O36" s="60">
        <v>1571805</v>
      </c>
      <c r="P36" s="60">
        <v>1224380</v>
      </c>
      <c r="Q36" s="60">
        <v>7212331</v>
      </c>
      <c r="R36" s="60">
        <v>10008516</v>
      </c>
      <c r="S36" s="60"/>
      <c r="T36" s="60"/>
      <c r="U36" s="60"/>
      <c r="V36" s="60"/>
      <c r="W36" s="60">
        <v>26386238</v>
      </c>
      <c r="X36" s="60">
        <v>63441000</v>
      </c>
      <c r="Y36" s="60">
        <v>-37054762</v>
      </c>
      <c r="Z36" s="140">
        <v>-58.41</v>
      </c>
      <c r="AA36" s="155">
        <v>85044000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505677800</v>
      </c>
      <c r="D38" s="153">
        <f>SUM(D39:D41)</f>
        <v>0</v>
      </c>
      <c r="E38" s="154">
        <f t="shared" si="7"/>
        <v>125786782</v>
      </c>
      <c r="F38" s="100">
        <f t="shared" si="7"/>
        <v>125786782</v>
      </c>
      <c r="G38" s="100">
        <f t="shared" si="7"/>
        <v>4417596</v>
      </c>
      <c r="H38" s="100">
        <f t="shared" si="7"/>
        <v>4916322</v>
      </c>
      <c r="I38" s="100">
        <f t="shared" si="7"/>
        <v>4093625</v>
      </c>
      <c r="J38" s="100">
        <f t="shared" si="7"/>
        <v>13427543</v>
      </c>
      <c r="K38" s="100">
        <f t="shared" si="7"/>
        <v>5677259</v>
      </c>
      <c r="L38" s="100">
        <f t="shared" si="7"/>
        <v>5163547</v>
      </c>
      <c r="M38" s="100">
        <f t="shared" si="7"/>
        <v>4076765</v>
      </c>
      <c r="N38" s="100">
        <f t="shared" si="7"/>
        <v>14917571</v>
      </c>
      <c r="O38" s="100">
        <f t="shared" si="7"/>
        <v>3326953</v>
      </c>
      <c r="P38" s="100">
        <f t="shared" si="7"/>
        <v>4098968</v>
      </c>
      <c r="Q38" s="100">
        <f t="shared" si="7"/>
        <v>4762936</v>
      </c>
      <c r="R38" s="100">
        <f t="shared" si="7"/>
        <v>12188857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40533971</v>
      </c>
      <c r="X38" s="100">
        <f t="shared" si="7"/>
        <v>93510000</v>
      </c>
      <c r="Y38" s="100">
        <f t="shared" si="7"/>
        <v>-52976029</v>
      </c>
      <c r="Z38" s="137">
        <f>+IF(X38&lt;&gt;0,+(Y38/X38)*100,0)</f>
        <v>-56.65279542294942</v>
      </c>
      <c r="AA38" s="153">
        <f>SUM(AA39:AA41)</f>
        <v>125786782</v>
      </c>
    </row>
    <row r="39" spans="1:27" ht="12.75">
      <c r="A39" s="138" t="s">
        <v>85</v>
      </c>
      <c r="B39" s="136"/>
      <c r="C39" s="155">
        <v>21245541</v>
      </c>
      <c r="D39" s="155"/>
      <c r="E39" s="156">
        <v>21121782</v>
      </c>
      <c r="F39" s="60">
        <v>21121782</v>
      </c>
      <c r="G39" s="60">
        <v>1474814</v>
      </c>
      <c r="H39" s="60">
        <v>1909938</v>
      </c>
      <c r="I39" s="60">
        <v>1417522</v>
      </c>
      <c r="J39" s="60">
        <v>4802274</v>
      </c>
      <c r="K39" s="60">
        <v>1422193</v>
      </c>
      <c r="L39" s="60">
        <v>1263392</v>
      </c>
      <c r="M39" s="60">
        <v>1421698</v>
      </c>
      <c r="N39" s="60">
        <v>4107283</v>
      </c>
      <c r="O39" s="60">
        <v>1233696</v>
      </c>
      <c r="P39" s="60">
        <v>1737050</v>
      </c>
      <c r="Q39" s="60">
        <v>1690668</v>
      </c>
      <c r="R39" s="60">
        <v>4661414</v>
      </c>
      <c r="S39" s="60"/>
      <c r="T39" s="60"/>
      <c r="U39" s="60"/>
      <c r="V39" s="60"/>
      <c r="W39" s="60">
        <v>13570971</v>
      </c>
      <c r="X39" s="60">
        <v>16596000</v>
      </c>
      <c r="Y39" s="60">
        <v>-3025029</v>
      </c>
      <c r="Z39" s="140">
        <v>-18.23</v>
      </c>
      <c r="AA39" s="155">
        <v>21121782</v>
      </c>
    </row>
    <row r="40" spans="1:27" ht="12.75">
      <c r="A40" s="138" t="s">
        <v>86</v>
      </c>
      <c r="B40" s="136"/>
      <c r="C40" s="155">
        <v>484432259</v>
      </c>
      <c r="D40" s="155"/>
      <c r="E40" s="156">
        <v>104665000</v>
      </c>
      <c r="F40" s="60">
        <v>104665000</v>
      </c>
      <c r="G40" s="60">
        <v>2942782</v>
      </c>
      <c r="H40" s="60">
        <v>3006384</v>
      </c>
      <c r="I40" s="60">
        <v>2676103</v>
      </c>
      <c r="J40" s="60">
        <v>8625269</v>
      </c>
      <c r="K40" s="60">
        <v>4255066</v>
      </c>
      <c r="L40" s="60">
        <v>3900155</v>
      </c>
      <c r="M40" s="60">
        <v>2655067</v>
      </c>
      <c r="N40" s="60">
        <v>10810288</v>
      </c>
      <c r="O40" s="60">
        <v>2093257</v>
      </c>
      <c r="P40" s="60">
        <v>2361918</v>
      </c>
      <c r="Q40" s="60">
        <v>3072268</v>
      </c>
      <c r="R40" s="60">
        <v>7527443</v>
      </c>
      <c r="S40" s="60"/>
      <c r="T40" s="60"/>
      <c r="U40" s="60"/>
      <c r="V40" s="60"/>
      <c r="W40" s="60">
        <v>26963000</v>
      </c>
      <c r="X40" s="60">
        <v>76914000</v>
      </c>
      <c r="Y40" s="60">
        <v>-49951000</v>
      </c>
      <c r="Z40" s="140">
        <v>-64.94</v>
      </c>
      <c r="AA40" s="155">
        <v>104665000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46457412</v>
      </c>
      <c r="D42" s="153">
        <f>SUM(D43:D46)</f>
        <v>0</v>
      </c>
      <c r="E42" s="154">
        <f t="shared" si="8"/>
        <v>49060000</v>
      </c>
      <c r="F42" s="100">
        <f t="shared" si="8"/>
        <v>49060000</v>
      </c>
      <c r="G42" s="100">
        <f t="shared" si="8"/>
        <v>3107412</v>
      </c>
      <c r="H42" s="100">
        <f t="shared" si="8"/>
        <v>3562169</v>
      </c>
      <c r="I42" s="100">
        <f t="shared" si="8"/>
        <v>2800152</v>
      </c>
      <c r="J42" s="100">
        <f t="shared" si="8"/>
        <v>9469733</v>
      </c>
      <c r="K42" s="100">
        <f t="shared" si="8"/>
        <v>3708452</v>
      </c>
      <c r="L42" s="100">
        <f t="shared" si="8"/>
        <v>3186094</v>
      </c>
      <c r="M42" s="100">
        <f t="shared" si="8"/>
        <v>3384022</v>
      </c>
      <c r="N42" s="100">
        <f t="shared" si="8"/>
        <v>10278568</v>
      </c>
      <c r="O42" s="100">
        <f t="shared" si="8"/>
        <v>3481834</v>
      </c>
      <c r="P42" s="100">
        <f t="shared" si="8"/>
        <v>3308972</v>
      </c>
      <c r="Q42" s="100">
        <f t="shared" si="8"/>
        <v>3617876</v>
      </c>
      <c r="R42" s="100">
        <f t="shared" si="8"/>
        <v>10408682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30156983</v>
      </c>
      <c r="X42" s="100">
        <f t="shared" si="8"/>
        <v>31581000</v>
      </c>
      <c r="Y42" s="100">
        <f t="shared" si="8"/>
        <v>-1424017</v>
      </c>
      <c r="Z42" s="137">
        <f>+IF(X42&lt;&gt;0,+(Y42/X42)*100,0)</f>
        <v>-4.509094075551756</v>
      </c>
      <c r="AA42" s="153">
        <f>SUM(AA43:AA46)</f>
        <v>49060000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46457412</v>
      </c>
      <c r="D46" s="155"/>
      <c r="E46" s="156">
        <v>49060000</v>
      </c>
      <c r="F46" s="60">
        <v>49060000</v>
      </c>
      <c r="G46" s="60">
        <v>3107412</v>
      </c>
      <c r="H46" s="60">
        <v>3562169</v>
      </c>
      <c r="I46" s="60">
        <v>2800152</v>
      </c>
      <c r="J46" s="60">
        <v>9469733</v>
      </c>
      <c r="K46" s="60">
        <v>3708452</v>
      </c>
      <c r="L46" s="60">
        <v>3186094</v>
      </c>
      <c r="M46" s="60">
        <v>3384022</v>
      </c>
      <c r="N46" s="60">
        <v>10278568</v>
      </c>
      <c r="O46" s="60">
        <v>3481834</v>
      </c>
      <c r="P46" s="60">
        <v>3308972</v>
      </c>
      <c r="Q46" s="60">
        <v>3617876</v>
      </c>
      <c r="R46" s="60">
        <v>10408682</v>
      </c>
      <c r="S46" s="60"/>
      <c r="T46" s="60"/>
      <c r="U46" s="60"/>
      <c r="V46" s="60"/>
      <c r="W46" s="60">
        <v>30156983</v>
      </c>
      <c r="X46" s="60">
        <v>31581000</v>
      </c>
      <c r="Y46" s="60">
        <v>-1424017</v>
      </c>
      <c r="Z46" s="140">
        <v>-4.51</v>
      </c>
      <c r="AA46" s="155">
        <v>49060000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917047239</v>
      </c>
      <c r="D48" s="168">
        <f>+D28+D32+D38+D42+D47</f>
        <v>0</v>
      </c>
      <c r="E48" s="169">
        <f t="shared" si="9"/>
        <v>612847769</v>
      </c>
      <c r="F48" s="73">
        <f t="shared" si="9"/>
        <v>612847769</v>
      </c>
      <c r="G48" s="73">
        <f t="shared" si="9"/>
        <v>23515883</v>
      </c>
      <c r="H48" s="73">
        <f t="shared" si="9"/>
        <v>27888859</v>
      </c>
      <c r="I48" s="73">
        <f t="shared" si="9"/>
        <v>26700880</v>
      </c>
      <c r="J48" s="73">
        <f t="shared" si="9"/>
        <v>78105622</v>
      </c>
      <c r="K48" s="73">
        <f t="shared" si="9"/>
        <v>29895746</v>
      </c>
      <c r="L48" s="73">
        <f t="shared" si="9"/>
        <v>30927891</v>
      </c>
      <c r="M48" s="73">
        <f t="shared" si="9"/>
        <v>34424030</v>
      </c>
      <c r="N48" s="73">
        <f t="shared" si="9"/>
        <v>95247667</v>
      </c>
      <c r="O48" s="73">
        <f t="shared" si="9"/>
        <v>22049854</v>
      </c>
      <c r="P48" s="73">
        <f t="shared" si="9"/>
        <v>22499359</v>
      </c>
      <c r="Q48" s="73">
        <f t="shared" si="9"/>
        <v>31048363</v>
      </c>
      <c r="R48" s="73">
        <f t="shared" si="9"/>
        <v>75597576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248950865</v>
      </c>
      <c r="X48" s="73">
        <f t="shared" si="9"/>
        <v>434196000</v>
      </c>
      <c r="Y48" s="73">
        <f t="shared" si="9"/>
        <v>-185245135</v>
      </c>
      <c r="Z48" s="170">
        <f>+IF(X48&lt;&gt;0,+(Y48/X48)*100,0)</f>
        <v>-42.66394324222241</v>
      </c>
      <c r="AA48" s="168">
        <f>+AA28+AA32+AA38+AA42+AA47</f>
        <v>612847769</v>
      </c>
    </row>
    <row r="49" spans="1:27" ht="12.75">
      <c r="A49" s="148" t="s">
        <v>49</v>
      </c>
      <c r="B49" s="149"/>
      <c r="C49" s="171">
        <f aca="true" t="shared" si="10" ref="C49:Y49">+C25-C48</f>
        <v>-112866497</v>
      </c>
      <c r="D49" s="171">
        <f>+D25-D48</f>
        <v>0</v>
      </c>
      <c r="E49" s="172">
        <f t="shared" si="10"/>
        <v>202030231</v>
      </c>
      <c r="F49" s="173">
        <f t="shared" si="10"/>
        <v>202030231</v>
      </c>
      <c r="G49" s="173">
        <f t="shared" si="10"/>
        <v>66914479</v>
      </c>
      <c r="H49" s="173">
        <f t="shared" si="10"/>
        <v>71491890</v>
      </c>
      <c r="I49" s="173">
        <f t="shared" si="10"/>
        <v>-9629236</v>
      </c>
      <c r="J49" s="173">
        <f t="shared" si="10"/>
        <v>128777133</v>
      </c>
      <c r="K49" s="173">
        <f t="shared" si="10"/>
        <v>-15001561</v>
      </c>
      <c r="L49" s="173">
        <f t="shared" si="10"/>
        <v>-16429503</v>
      </c>
      <c r="M49" s="173">
        <f t="shared" si="10"/>
        <v>92571847</v>
      </c>
      <c r="N49" s="173">
        <f t="shared" si="10"/>
        <v>61140783</v>
      </c>
      <c r="O49" s="173">
        <f t="shared" si="10"/>
        <v>-6524861</v>
      </c>
      <c r="P49" s="173">
        <f t="shared" si="10"/>
        <v>-7773072</v>
      </c>
      <c r="Q49" s="173">
        <f t="shared" si="10"/>
        <v>67915721</v>
      </c>
      <c r="R49" s="173">
        <f t="shared" si="10"/>
        <v>53617788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243535704</v>
      </c>
      <c r="X49" s="173">
        <f>IF(F25=F48,0,X25-X48)</f>
        <v>198871000</v>
      </c>
      <c r="Y49" s="173">
        <f t="shared" si="10"/>
        <v>44664704</v>
      </c>
      <c r="Z49" s="174">
        <f>+IF(X49&lt;&gt;0,+(Y49/X49)*100,0)</f>
        <v>22.45913381035948</v>
      </c>
      <c r="AA49" s="171">
        <f>+AA25-AA48</f>
        <v>202030231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46877998</v>
      </c>
      <c r="D5" s="155">
        <v>0</v>
      </c>
      <c r="E5" s="156">
        <v>56756000</v>
      </c>
      <c r="F5" s="60">
        <v>56756000</v>
      </c>
      <c r="G5" s="60">
        <v>4284028</v>
      </c>
      <c r="H5" s="60">
        <v>4284028</v>
      </c>
      <c r="I5" s="60">
        <v>4202172</v>
      </c>
      <c r="J5" s="60">
        <v>12770228</v>
      </c>
      <c r="K5" s="60">
        <v>4199865</v>
      </c>
      <c r="L5" s="60">
        <v>4190020</v>
      </c>
      <c r="M5" s="60">
        <v>4155525</v>
      </c>
      <c r="N5" s="60">
        <v>12545410</v>
      </c>
      <c r="O5" s="60">
        <v>4187234</v>
      </c>
      <c r="P5" s="60">
        <v>4172921</v>
      </c>
      <c r="Q5" s="60">
        <v>4175407</v>
      </c>
      <c r="R5" s="60">
        <v>12535562</v>
      </c>
      <c r="S5" s="60">
        <v>0</v>
      </c>
      <c r="T5" s="60">
        <v>0</v>
      </c>
      <c r="U5" s="60">
        <v>0</v>
      </c>
      <c r="V5" s="60">
        <v>0</v>
      </c>
      <c r="W5" s="60">
        <v>37851200</v>
      </c>
      <c r="X5" s="60">
        <v>38988000</v>
      </c>
      <c r="Y5" s="60">
        <v>-1136800</v>
      </c>
      <c r="Z5" s="140">
        <v>-2.92</v>
      </c>
      <c r="AA5" s="155">
        <v>56756000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50566078</v>
      </c>
      <c r="D10" s="155">
        <v>0</v>
      </c>
      <c r="E10" s="156">
        <v>21184000</v>
      </c>
      <c r="F10" s="54">
        <v>21184000</v>
      </c>
      <c r="G10" s="54">
        <v>4157609</v>
      </c>
      <c r="H10" s="54">
        <v>3881627</v>
      </c>
      <c r="I10" s="54">
        <v>4570118</v>
      </c>
      <c r="J10" s="54">
        <v>12609354</v>
      </c>
      <c r="K10" s="54">
        <v>4333670</v>
      </c>
      <c r="L10" s="54">
        <v>4524150</v>
      </c>
      <c r="M10" s="54">
        <v>4517663</v>
      </c>
      <c r="N10" s="54">
        <v>13375483</v>
      </c>
      <c r="O10" s="54">
        <v>4520473</v>
      </c>
      <c r="P10" s="54">
        <v>4546193</v>
      </c>
      <c r="Q10" s="54">
        <v>4580321</v>
      </c>
      <c r="R10" s="54">
        <v>13646987</v>
      </c>
      <c r="S10" s="54">
        <v>0</v>
      </c>
      <c r="T10" s="54">
        <v>0</v>
      </c>
      <c r="U10" s="54">
        <v>0</v>
      </c>
      <c r="V10" s="54">
        <v>0</v>
      </c>
      <c r="W10" s="54">
        <v>39631824</v>
      </c>
      <c r="X10" s="54">
        <v>15750000</v>
      </c>
      <c r="Y10" s="54">
        <v>23881824</v>
      </c>
      <c r="Z10" s="184">
        <v>151.63</v>
      </c>
      <c r="AA10" s="130">
        <v>21184000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37460000</v>
      </c>
      <c r="F11" s="60">
        <v>37460000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28098000</v>
      </c>
      <c r="Y11" s="60">
        <v>-28098000</v>
      </c>
      <c r="Z11" s="140">
        <v>-100</v>
      </c>
      <c r="AA11" s="155">
        <v>37460000</v>
      </c>
    </row>
    <row r="12" spans="1:27" ht="12.75">
      <c r="A12" s="183" t="s">
        <v>108</v>
      </c>
      <c r="B12" s="185"/>
      <c r="C12" s="155">
        <v>594457</v>
      </c>
      <c r="D12" s="155">
        <v>0</v>
      </c>
      <c r="E12" s="156">
        <v>700000</v>
      </c>
      <c r="F12" s="60">
        <v>700000</v>
      </c>
      <c r="G12" s="60">
        <v>80292</v>
      </c>
      <c r="H12" s="60">
        <v>49983</v>
      </c>
      <c r="I12" s="60">
        <v>36537</v>
      </c>
      <c r="J12" s="60">
        <v>166812</v>
      </c>
      <c r="K12" s="60">
        <v>80291</v>
      </c>
      <c r="L12" s="60">
        <v>67238</v>
      </c>
      <c r="M12" s="60">
        <v>19703</v>
      </c>
      <c r="N12" s="60">
        <v>167232</v>
      </c>
      <c r="O12" s="60">
        <v>27695</v>
      </c>
      <c r="P12" s="60">
        <v>35511</v>
      </c>
      <c r="Q12" s="60">
        <v>33473</v>
      </c>
      <c r="R12" s="60">
        <v>96679</v>
      </c>
      <c r="S12" s="60">
        <v>0</v>
      </c>
      <c r="T12" s="60">
        <v>0</v>
      </c>
      <c r="U12" s="60">
        <v>0</v>
      </c>
      <c r="V12" s="60">
        <v>0</v>
      </c>
      <c r="W12" s="60">
        <v>430723</v>
      </c>
      <c r="X12" s="60">
        <v>522000</v>
      </c>
      <c r="Y12" s="60">
        <v>-91277</v>
      </c>
      <c r="Z12" s="140">
        <v>-17.49</v>
      </c>
      <c r="AA12" s="155">
        <v>700000</v>
      </c>
    </row>
    <row r="13" spans="1:27" ht="12.75">
      <c r="A13" s="181" t="s">
        <v>109</v>
      </c>
      <c r="B13" s="185"/>
      <c r="C13" s="155">
        <v>24016073</v>
      </c>
      <c r="D13" s="155">
        <v>0</v>
      </c>
      <c r="E13" s="156">
        <v>32000000</v>
      </c>
      <c r="F13" s="60">
        <v>32000000</v>
      </c>
      <c r="G13" s="60">
        <v>1820360</v>
      </c>
      <c r="H13" s="60">
        <v>1799808</v>
      </c>
      <c r="I13" s="60">
        <v>2143008</v>
      </c>
      <c r="J13" s="60">
        <v>5763176</v>
      </c>
      <c r="K13" s="60">
        <v>2123220</v>
      </c>
      <c r="L13" s="60">
        <v>2135161</v>
      </c>
      <c r="M13" s="60">
        <v>2021181</v>
      </c>
      <c r="N13" s="60">
        <v>6279562</v>
      </c>
      <c r="O13" s="60">
        <v>2456939</v>
      </c>
      <c r="P13" s="60">
        <v>2335282</v>
      </c>
      <c r="Q13" s="60">
        <v>2336523</v>
      </c>
      <c r="R13" s="60">
        <v>7128744</v>
      </c>
      <c r="S13" s="60">
        <v>0</v>
      </c>
      <c r="T13" s="60">
        <v>0</v>
      </c>
      <c r="U13" s="60">
        <v>0</v>
      </c>
      <c r="V13" s="60">
        <v>0</v>
      </c>
      <c r="W13" s="60">
        <v>19171482</v>
      </c>
      <c r="X13" s="60">
        <v>22500000</v>
      </c>
      <c r="Y13" s="60">
        <v>-3328518</v>
      </c>
      <c r="Z13" s="140">
        <v>-14.79</v>
      </c>
      <c r="AA13" s="155">
        <v>32000000</v>
      </c>
    </row>
    <row r="14" spans="1:27" ht="12.75">
      <c r="A14" s="181" t="s">
        <v>110</v>
      </c>
      <c r="B14" s="185"/>
      <c r="C14" s="155">
        <v>19936869</v>
      </c>
      <c r="D14" s="155">
        <v>0</v>
      </c>
      <c r="E14" s="156">
        <v>21700000</v>
      </c>
      <c r="F14" s="60">
        <v>21700000</v>
      </c>
      <c r="G14" s="60">
        <v>1875983</v>
      </c>
      <c r="H14" s="60">
        <v>2126537</v>
      </c>
      <c r="I14" s="60">
        <v>1895227</v>
      </c>
      <c r="J14" s="60">
        <v>5897747</v>
      </c>
      <c r="K14" s="60">
        <v>1915277</v>
      </c>
      <c r="L14" s="60">
        <v>1809201</v>
      </c>
      <c r="M14" s="60">
        <v>1963313</v>
      </c>
      <c r="N14" s="60">
        <v>5687791</v>
      </c>
      <c r="O14" s="60">
        <v>1985929</v>
      </c>
      <c r="P14" s="60">
        <v>1932220</v>
      </c>
      <c r="Q14" s="60">
        <v>1981281</v>
      </c>
      <c r="R14" s="60">
        <v>5899430</v>
      </c>
      <c r="S14" s="60">
        <v>0</v>
      </c>
      <c r="T14" s="60">
        <v>0</v>
      </c>
      <c r="U14" s="60">
        <v>0</v>
      </c>
      <c r="V14" s="60">
        <v>0</v>
      </c>
      <c r="W14" s="60">
        <v>17484968</v>
      </c>
      <c r="X14" s="60">
        <v>16272000</v>
      </c>
      <c r="Y14" s="60">
        <v>1212968</v>
      </c>
      <c r="Z14" s="140">
        <v>7.45</v>
      </c>
      <c r="AA14" s="155">
        <v>21700000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8255328</v>
      </c>
      <c r="D16" s="155">
        <v>0</v>
      </c>
      <c r="E16" s="156">
        <v>13000000</v>
      </c>
      <c r="F16" s="60">
        <v>13000000</v>
      </c>
      <c r="G16" s="60">
        <v>55580</v>
      </c>
      <c r="H16" s="60">
        <v>58050</v>
      </c>
      <c r="I16" s="60">
        <v>50050</v>
      </c>
      <c r="J16" s="60">
        <v>163680</v>
      </c>
      <c r="K16" s="60">
        <v>295500</v>
      </c>
      <c r="L16" s="60">
        <v>183450</v>
      </c>
      <c r="M16" s="60">
        <v>152950</v>
      </c>
      <c r="N16" s="60">
        <v>631900</v>
      </c>
      <c r="O16" s="60">
        <v>70000</v>
      </c>
      <c r="P16" s="60">
        <v>96850</v>
      </c>
      <c r="Q16" s="60">
        <v>77800</v>
      </c>
      <c r="R16" s="60">
        <v>244650</v>
      </c>
      <c r="S16" s="60">
        <v>0</v>
      </c>
      <c r="T16" s="60">
        <v>0</v>
      </c>
      <c r="U16" s="60">
        <v>0</v>
      </c>
      <c r="V16" s="60">
        <v>0</v>
      </c>
      <c r="W16" s="60">
        <v>1040230</v>
      </c>
      <c r="X16" s="60">
        <v>6003000</v>
      </c>
      <c r="Y16" s="60">
        <v>-4962770</v>
      </c>
      <c r="Z16" s="140">
        <v>-82.67</v>
      </c>
      <c r="AA16" s="155">
        <v>13000000</v>
      </c>
    </row>
    <row r="17" spans="1:27" ht="12.75">
      <c r="A17" s="181" t="s">
        <v>113</v>
      </c>
      <c r="B17" s="185"/>
      <c r="C17" s="155">
        <v>12392846</v>
      </c>
      <c r="D17" s="155">
        <v>0</v>
      </c>
      <c r="E17" s="156">
        <v>392000</v>
      </c>
      <c r="F17" s="60">
        <v>392000</v>
      </c>
      <c r="G17" s="60">
        <v>1300453</v>
      </c>
      <c r="H17" s="60">
        <v>1854724</v>
      </c>
      <c r="I17" s="60">
        <v>828939</v>
      </c>
      <c r="J17" s="60">
        <v>3984116</v>
      </c>
      <c r="K17" s="60">
        <v>1243808</v>
      </c>
      <c r="L17" s="60">
        <v>1199895</v>
      </c>
      <c r="M17" s="60">
        <v>1341820</v>
      </c>
      <c r="N17" s="60">
        <v>3785523</v>
      </c>
      <c r="O17" s="60">
        <v>1349229</v>
      </c>
      <c r="P17" s="60">
        <v>848893</v>
      </c>
      <c r="Q17" s="60">
        <v>664513</v>
      </c>
      <c r="R17" s="60">
        <v>2862635</v>
      </c>
      <c r="S17" s="60">
        <v>0</v>
      </c>
      <c r="T17" s="60">
        <v>0</v>
      </c>
      <c r="U17" s="60">
        <v>0</v>
      </c>
      <c r="V17" s="60">
        <v>0</v>
      </c>
      <c r="W17" s="60">
        <v>10632274</v>
      </c>
      <c r="X17" s="60">
        <v>297000</v>
      </c>
      <c r="Y17" s="60">
        <v>10335274</v>
      </c>
      <c r="Z17" s="140">
        <v>3479.89</v>
      </c>
      <c r="AA17" s="155">
        <v>392000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15000000</v>
      </c>
      <c r="F18" s="60">
        <v>15000000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11250000</v>
      </c>
      <c r="Y18" s="60">
        <v>-11250000</v>
      </c>
      <c r="Z18" s="140">
        <v>-100</v>
      </c>
      <c r="AA18" s="155">
        <v>15000000</v>
      </c>
    </row>
    <row r="19" spans="1:27" ht="12.75">
      <c r="A19" s="181" t="s">
        <v>34</v>
      </c>
      <c r="B19" s="185"/>
      <c r="C19" s="155">
        <v>501426532</v>
      </c>
      <c r="D19" s="155">
        <v>0</v>
      </c>
      <c r="E19" s="156">
        <v>406232000</v>
      </c>
      <c r="F19" s="60">
        <v>406232000</v>
      </c>
      <c r="G19" s="60">
        <v>73995000</v>
      </c>
      <c r="H19" s="60">
        <v>84283000</v>
      </c>
      <c r="I19" s="60">
        <v>2372000</v>
      </c>
      <c r="J19" s="60">
        <v>160650000</v>
      </c>
      <c r="K19" s="60">
        <v>0</v>
      </c>
      <c r="L19" s="60">
        <v>0</v>
      </c>
      <c r="M19" s="60">
        <v>112377000</v>
      </c>
      <c r="N19" s="60">
        <v>112377000</v>
      </c>
      <c r="O19" s="60">
        <v>0</v>
      </c>
      <c r="P19" s="60">
        <v>0</v>
      </c>
      <c r="Q19" s="60">
        <v>84283000</v>
      </c>
      <c r="R19" s="60">
        <v>84283000</v>
      </c>
      <c r="S19" s="60">
        <v>0</v>
      </c>
      <c r="T19" s="60">
        <v>0</v>
      </c>
      <c r="U19" s="60">
        <v>0</v>
      </c>
      <c r="V19" s="60">
        <v>0</v>
      </c>
      <c r="W19" s="60">
        <v>357310000</v>
      </c>
      <c r="X19" s="60">
        <v>398457000</v>
      </c>
      <c r="Y19" s="60">
        <v>-41147000</v>
      </c>
      <c r="Z19" s="140">
        <v>-10.33</v>
      </c>
      <c r="AA19" s="155">
        <v>406232000</v>
      </c>
    </row>
    <row r="20" spans="1:27" ht="12.75">
      <c r="A20" s="181" t="s">
        <v>35</v>
      </c>
      <c r="B20" s="185"/>
      <c r="C20" s="155">
        <v>15030298</v>
      </c>
      <c r="D20" s="155">
        <v>0</v>
      </c>
      <c r="E20" s="156">
        <v>98793000</v>
      </c>
      <c r="F20" s="54">
        <v>98793000</v>
      </c>
      <c r="G20" s="54">
        <v>2861057</v>
      </c>
      <c r="H20" s="54">
        <v>1042992</v>
      </c>
      <c r="I20" s="54">
        <v>973593</v>
      </c>
      <c r="J20" s="54">
        <v>4877642</v>
      </c>
      <c r="K20" s="54">
        <v>702554</v>
      </c>
      <c r="L20" s="54">
        <v>389273</v>
      </c>
      <c r="M20" s="54">
        <v>446722</v>
      </c>
      <c r="N20" s="54">
        <v>1538549</v>
      </c>
      <c r="O20" s="54">
        <v>927494</v>
      </c>
      <c r="P20" s="54">
        <v>758417</v>
      </c>
      <c r="Q20" s="54">
        <v>831766</v>
      </c>
      <c r="R20" s="54">
        <v>2517677</v>
      </c>
      <c r="S20" s="54">
        <v>0</v>
      </c>
      <c r="T20" s="54">
        <v>0</v>
      </c>
      <c r="U20" s="54">
        <v>0</v>
      </c>
      <c r="V20" s="54">
        <v>0</v>
      </c>
      <c r="W20" s="54">
        <v>8933868</v>
      </c>
      <c r="X20" s="54">
        <v>13360500</v>
      </c>
      <c r="Y20" s="54">
        <v>-4426632</v>
      </c>
      <c r="Z20" s="184">
        <v>-33.13</v>
      </c>
      <c r="AA20" s="130">
        <v>98793000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1000000</v>
      </c>
      <c r="F21" s="60">
        <v>1000000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1000000</v>
      </c>
      <c r="Y21" s="60">
        <v>-1000000</v>
      </c>
      <c r="Z21" s="140">
        <v>-100</v>
      </c>
      <c r="AA21" s="155">
        <v>1000000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679096479</v>
      </c>
      <c r="D22" s="188">
        <f>SUM(D5:D21)</f>
        <v>0</v>
      </c>
      <c r="E22" s="189">
        <f t="shared" si="0"/>
        <v>704217000</v>
      </c>
      <c r="F22" s="190">
        <f t="shared" si="0"/>
        <v>704217000</v>
      </c>
      <c r="G22" s="190">
        <f t="shared" si="0"/>
        <v>90430362</v>
      </c>
      <c r="H22" s="190">
        <f t="shared" si="0"/>
        <v>99380749</v>
      </c>
      <c r="I22" s="190">
        <f t="shared" si="0"/>
        <v>17071644</v>
      </c>
      <c r="J22" s="190">
        <f t="shared" si="0"/>
        <v>206882755</v>
      </c>
      <c r="K22" s="190">
        <f t="shared" si="0"/>
        <v>14894185</v>
      </c>
      <c r="L22" s="190">
        <f t="shared" si="0"/>
        <v>14498388</v>
      </c>
      <c r="M22" s="190">
        <f t="shared" si="0"/>
        <v>126995877</v>
      </c>
      <c r="N22" s="190">
        <f t="shared" si="0"/>
        <v>156388450</v>
      </c>
      <c r="O22" s="190">
        <f t="shared" si="0"/>
        <v>15524993</v>
      </c>
      <c r="P22" s="190">
        <f t="shared" si="0"/>
        <v>14726287</v>
      </c>
      <c r="Q22" s="190">
        <f t="shared" si="0"/>
        <v>98964084</v>
      </c>
      <c r="R22" s="190">
        <f t="shared" si="0"/>
        <v>129215364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492486569</v>
      </c>
      <c r="X22" s="190">
        <f t="shared" si="0"/>
        <v>552497500</v>
      </c>
      <c r="Y22" s="190">
        <f t="shared" si="0"/>
        <v>-60010931</v>
      </c>
      <c r="Z22" s="191">
        <f>+IF(X22&lt;&gt;0,+(Y22/X22)*100,0)</f>
        <v>-10.861756116543514</v>
      </c>
      <c r="AA22" s="188">
        <f>SUM(AA5:AA21)</f>
        <v>704217000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201571622</v>
      </c>
      <c r="D25" s="155">
        <v>0</v>
      </c>
      <c r="E25" s="156">
        <v>223804304</v>
      </c>
      <c r="F25" s="60">
        <v>223804304</v>
      </c>
      <c r="G25" s="60">
        <v>17059658</v>
      </c>
      <c r="H25" s="60">
        <v>17657010</v>
      </c>
      <c r="I25" s="60">
        <v>16841117</v>
      </c>
      <c r="J25" s="60">
        <v>51557785</v>
      </c>
      <c r="K25" s="60">
        <v>18153802</v>
      </c>
      <c r="L25" s="60">
        <v>15868676</v>
      </c>
      <c r="M25" s="60">
        <v>16396328</v>
      </c>
      <c r="N25" s="60">
        <v>50418806</v>
      </c>
      <c r="O25" s="60">
        <v>16383990</v>
      </c>
      <c r="P25" s="60">
        <v>16671302</v>
      </c>
      <c r="Q25" s="60">
        <v>16218552</v>
      </c>
      <c r="R25" s="60">
        <v>49273844</v>
      </c>
      <c r="S25" s="60">
        <v>0</v>
      </c>
      <c r="T25" s="60">
        <v>0</v>
      </c>
      <c r="U25" s="60">
        <v>0</v>
      </c>
      <c r="V25" s="60">
        <v>0</v>
      </c>
      <c r="W25" s="60">
        <v>151250435</v>
      </c>
      <c r="X25" s="60">
        <v>135054000</v>
      </c>
      <c r="Y25" s="60">
        <v>16196435</v>
      </c>
      <c r="Z25" s="140">
        <v>11.99</v>
      </c>
      <c r="AA25" s="155">
        <v>223804304</v>
      </c>
    </row>
    <row r="26" spans="1:27" ht="12.75">
      <c r="A26" s="183" t="s">
        <v>38</v>
      </c>
      <c r="B26" s="182"/>
      <c r="C26" s="155">
        <v>24818390</v>
      </c>
      <c r="D26" s="155">
        <v>0</v>
      </c>
      <c r="E26" s="156">
        <v>26560000</v>
      </c>
      <c r="F26" s="60">
        <v>26560000</v>
      </c>
      <c r="G26" s="60">
        <v>2086115</v>
      </c>
      <c r="H26" s="60">
        <v>1989972</v>
      </c>
      <c r="I26" s="60">
        <v>2053609</v>
      </c>
      <c r="J26" s="60">
        <v>6129696</v>
      </c>
      <c r="K26" s="60">
        <v>2237345</v>
      </c>
      <c r="L26" s="60">
        <v>2120812</v>
      </c>
      <c r="M26" s="60">
        <v>2155203</v>
      </c>
      <c r="N26" s="60">
        <v>6513360</v>
      </c>
      <c r="O26" s="60">
        <v>2155203</v>
      </c>
      <c r="P26" s="60">
        <v>2690637</v>
      </c>
      <c r="Q26" s="60">
        <v>2206694</v>
      </c>
      <c r="R26" s="60">
        <v>7052534</v>
      </c>
      <c r="S26" s="60">
        <v>0</v>
      </c>
      <c r="T26" s="60">
        <v>0</v>
      </c>
      <c r="U26" s="60">
        <v>0</v>
      </c>
      <c r="V26" s="60">
        <v>0</v>
      </c>
      <c r="W26" s="60">
        <v>19695590</v>
      </c>
      <c r="X26" s="60">
        <v>19917000</v>
      </c>
      <c r="Y26" s="60">
        <v>-221410</v>
      </c>
      <c r="Z26" s="140">
        <v>-1.11</v>
      </c>
      <c r="AA26" s="155">
        <v>26560000</v>
      </c>
    </row>
    <row r="27" spans="1:27" ht="12.75">
      <c r="A27" s="183" t="s">
        <v>118</v>
      </c>
      <c r="B27" s="182"/>
      <c r="C27" s="155">
        <v>77077027</v>
      </c>
      <c r="D27" s="155">
        <v>0</v>
      </c>
      <c r="E27" s="156">
        <v>82000000</v>
      </c>
      <c r="F27" s="60">
        <v>82000000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61497000</v>
      </c>
      <c r="Y27" s="60">
        <v>-61497000</v>
      </c>
      <c r="Z27" s="140">
        <v>-100</v>
      </c>
      <c r="AA27" s="155">
        <v>82000000</v>
      </c>
    </row>
    <row r="28" spans="1:27" ht="12.75">
      <c r="A28" s="183" t="s">
        <v>39</v>
      </c>
      <c r="B28" s="182"/>
      <c r="C28" s="155">
        <v>447400413</v>
      </c>
      <c r="D28" s="155">
        <v>0</v>
      </c>
      <c r="E28" s="156">
        <v>74376085</v>
      </c>
      <c r="F28" s="60">
        <v>74376085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58410000</v>
      </c>
      <c r="Y28" s="60">
        <v>-58410000</v>
      </c>
      <c r="Z28" s="140">
        <v>-100</v>
      </c>
      <c r="AA28" s="155">
        <v>74376085</v>
      </c>
    </row>
    <row r="29" spans="1:27" ht="12.75">
      <c r="A29" s="183" t="s">
        <v>40</v>
      </c>
      <c r="B29" s="182"/>
      <c r="C29" s="155">
        <v>877980</v>
      </c>
      <c r="D29" s="155">
        <v>0</v>
      </c>
      <c r="E29" s="156">
        <v>500000</v>
      </c>
      <c r="F29" s="60">
        <v>500000</v>
      </c>
      <c r="G29" s="60">
        <v>0</v>
      </c>
      <c r="H29" s="60">
        <v>0</v>
      </c>
      <c r="I29" s="60">
        <v>0</v>
      </c>
      <c r="J29" s="60">
        <v>0</v>
      </c>
      <c r="K29" s="60">
        <v>43811</v>
      </c>
      <c r="L29" s="60">
        <v>54470</v>
      </c>
      <c r="M29" s="60">
        <v>45574</v>
      </c>
      <c r="N29" s="60">
        <v>143855</v>
      </c>
      <c r="O29" s="60">
        <v>39569</v>
      </c>
      <c r="P29" s="60">
        <v>37434</v>
      </c>
      <c r="Q29" s="60">
        <v>35784</v>
      </c>
      <c r="R29" s="60">
        <v>112787</v>
      </c>
      <c r="S29" s="60">
        <v>0</v>
      </c>
      <c r="T29" s="60">
        <v>0</v>
      </c>
      <c r="U29" s="60">
        <v>0</v>
      </c>
      <c r="V29" s="60">
        <v>0</v>
      </c>
      <c r="W29" s="60">
        <v>256642</v>
      </c>
      <c r="X29" s="60"/>
      <c r="Y29" s="60">
        <v>256642</v>
      </c>
      <c r="Z29" s="140">
        <v>0</v>
      </c>
      <c r="AA29" s="155">
        <v>500000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2821723</v>
      </c>
      <c r="D32" s="155">
        <v>0</v>
      </c>
      <c r="E32" s="156">
        <v>2300000</v>
      </c>
      <c r="F32" s="60">
        <v>2300000</v>
      </c>
      <c r="G32" s="60">
        <v>0</v>
      </c>
      <c r="H32" s="60">
        <v>0</v>
      </c>
      <c r="I32" s="60">
        <v>371186</v>
      </c>
      <c r="J32" s="60">
        <v>371186</v>
      </c>
      <c r="K32" s="60">
        <v>224336</v>
      </c>
      <c r="L32" s="60">
        <v>215564</v>
      </c>
      <c r="M32" s="60">
        <v>114711</v>
      </c>
      <c r="N32" s="60">
        <v>554611</v>
      </c>
      <c r="O32" s="60">
        <v>114711</v>
      </c>
      <c r="P32" s="60">
        <v>236290</v>
      </c>
      <c r="Q32" s="60">
        <v>314019</v>
      </c>
      <c r="R32" s="60">
        <v>665020</v>
      </c>
      <c r="S32" s="60">
        <v>0</v>
      </c>
      <c r="T32" s="60">
        <v>0</v>
      </c>
      <c r="U32" s="60">
        <v>0</v>
      </c>
      <c r="V32" s="60">
        <v>0</v>
      </c>
      <c r="W32" s="60">
        <v>1590817</v>
      </c>
      <c r="X32" s="60">
        <v>1764000</v>
      </c>
      <c r="Y32" s="60">
        <v>-173183</v>
      </c>
      <c r="Z32" s="140">
        <v>-9.82</v>
      </c>
      <c r="AA32" s="155">
        <v>2300000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162480084</v>
      </c>
      <c r="D34" s="155">
        <v>0</v>
      </c>
      <c r="E34" s="156">
        <v>203307380</v>
      </c>
      <c r="F34" s="60">
        <v>203307380</v>
      </c>
      <c r="G34" s="60">
        <v>4370110</v>
      </c>
      <c r="H34" s="60">
        <v>8241877</v>
      </c>
      <c r="I34" s="60">
        <v>7434968</v>
      </c>
      <c r="J34" s="60">
        <v>20046955</v>
      </c>
      <c r="K34" s="60">
        <v>9236452</v>
      </c>
      <c r="L34" s="60">
        <v>12668369</v>
      </c>
      <c r="M34" s="60">
        <v>15712214</v>
      </c>
      <c r="N34" s="60">
        <v>37617035</v>
      </c>
      <c r="O34" s="60">
        <v>3356381</v>
      </c>
      <c r="P34" s="60">
        <v>2511169</v>
      </c>
      <c r="Q34" s="60">
        <v>11920787</v>
      </c>
      <c r="R34" s="60">
        <v>17788337</v>
      </c>
      <c r="S34" s="60">
        <v>0</v>
      </c>
      <c r="T34" s="60">
        <v>0</v>
      </c>
      <c r="U34" s="60">
        <v>0</v>
      </c>
      <c r="V34" s="60">
        <v>0</v>
      </c>
      <c r="W34" s="60">
        <v>75452327</v>
      </c>
      <c r="X34" s="60">
        <v>157824000</v>
      </c>
      <c r="Y34" s="60">
        <v>-82371673</v>
      </c>
      <c r="Z34" s="140">
        <v>-52.19</v>
      </c>
      <c r="AA34" s="155">
        <v>203307380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352527</v>
      </c>
      <c r="Q35" s="60">
        <v>352527</v>
      </c>
      <c r="R35" s="60">
        <v>705054</v>
      </c>
      <c r="S35" s="60">
        <v>0</v>
      </c>
      <c r="T35" s="60">
        <v>0</v>
      </c>
      <c r="U35" s="60">
        <v>0</v>
      </c>
      <c r="V35" s="60">
        <v>0</v>
      </c>
      <c r="W35" s="60">
        <v>705054</v>
      </c>
      <c r="X35" s="60"/>
      <c r="Y35" s="60">
        <v>705054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917047239</v>
      </c>
      <c r="D36" s="188">
        <f>SUM(D25:D35)</f>
        <v>0</v>
      </c>
      <c r="E36" s="189">
        <f t="shared" si="1"/>
        <v>612847769</v>
      </c>
      <c r="F36" s="190">
        <f t="shared" si="1"/>
        <v>612847769</v>
      </c>
      <c r="G36" s="190">
        <f t="shared" si="1"/>
        <v>23515883</v>
      </c>
      <c r="H36" s="190">
        <f t="shared" si="1"/>
        <v>27888859</v>
      </c>
      <c r="I36" s="190">
        <f t="shared" si="1"/>
        <v>26700880</v>
      </c>
      <c r="J36" s="190">
        <f t="shared" si="1"/>
        <v>78105622</v>
      </c>
      <c r="K36" s="190">
        <f t="shared" si="1"/>
        <v>29895746</v>
      </c>
      <c r="L36" s="190">
        <f t="shared" si="1"/>
        <v>30927891</v>
      </c>
      <c r="M36" s="190">
        <f t="shared" si="1"/>
        <v>34424030</v>
      </c>
      <c r="N36" s="190">
        <f t="shared" si="1"/>
        <v>95247667</v>
      </c>
      <c r="O36" s="190">
        <f t="shared" si="1"/>
        <v>22049854</v>
      </c>
      <c r="P36" s="190">
        <f t="shared" si="1"/>
        <v>22499359</v>
      </c>
      <c r="Q36" s="190">
        <f t="shared" si="1"/>
        <v>31048363</v>
      </c>
      <c r="R36" s="190">
        <f t="shared" si="1"/>
        <v>75597576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248950865</v>
      </c>
      <c r="X36" s="190">
        <f t="shared" si="1"/>
        <v>434466000</v>
      </c>
      <c r="Y36" s="190">
        <f t="shared" si="1"/>
        <v>-185515135</v>
      </c>
      <c r="Z36" s="191">
        <f>+IF(X36&lt;&gt;0,+(Y36/X36)*100,0)</f>
        <v>-42.699574880427924</v>
      </c>
      <c r="AA36" s="188">
        <f>SUM(AA25:AA35)</f>
        <v>612847769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-237950760</v>
      </c>
      <c r="D38" s="199">
        <f>+D22-D36</f>
        <v>0</v>
      </c>
      <c r="E38" s="200">
        <f t="shared" si="2"/>
        <v>91369231</v>
      </c>
      <c r="F38" s="106">
        <f t="shared" si="2"/>
        <v>91369231</v>
      </c>
      <c r="G38" s="106">
        <f t="shared" si="2"/>
        <v>66914479</v>
      </c>
      <c r="H38" s="106">
        <f t="shared" si="2"/>
        <v>71491890</v>
      </c>
      <c r="I38" s="106">
        <f t="shared" si="2"/>
        <v>-9629236</v>
      </c>
      <c r="J38" s="106">
        <f t="shared" si="2"/>
        <v>128777133</v>
      </c>
      <c r="K38" s="106">
        <f t="shared" si="2"/>
        <v>-15001561</v>
      </c>
      <c r="L38" s="106">
        <f t="shared" si="2"/>
        <v>-16429503</v>
      </c>
      <c r="M38" s="106">
        <f t="shared" si="2"/>
        <v>92571847</v>
      </c>
      <c r="N38" s="106">
        <f t="shared" si="2"/>
        <v>61140783</v>
      </c>
      <c r="O38" s="106">
        <f t="shared" si="2"/>
        <v>-6524861</v>
      </c>
      <c r="P38" s="106">
        <f t="shared" si="2"/>
        <v>-7773072</v>
      </c>
      <c r="Q38" s="106">
        <f t="shared" si="2"/>
        <v>67915721</v>
      </c>
      <c r="R38" s="106">
        <f t="shared" si="2"/>
        <v>53617788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243535704</v>
      </c>
      <c r="X38" s="106">
        <f>IF(F22=F36,0,X22-X36)</f>
        <v>118031500</v>
      </c>
      <c r="Y38" s="106">
        <f t="shared" si="2"/>
        <v>125504204</v>
      </c>
      <c r="Z38" s="201">
        <f>+IF(X38&lt;&gt;0,+(Y38/X38)*100,0)</f>
        <v>106.33110991557338</v>
      </c>
      <c r="AA38" s="199">
        <f>+AA22-AA36</f>
        <v>91369231</v>
      </c>
    </row>
    <row r="39" spans="1:27" ht="12.75">
      <c r="A39" s="181" t="s">
        <v>46</v>
      </c>
      <c r="B39" s="185"/>
      <c r="C39" s="155">
        <v>125084263</v>
      </c>
      <c r="D39" s="155">
        <v>0</v>
      </c>
      <c r="E39" s="156">
        <v>110661000</v>
      </c>
      <c r="F39" s="60">
        <v>110661000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94661000</v>
      </c>
      <c r="Y39" s="60">
        <v>-94661000</v>
      </c>
      <c r="Z39" s="140">
        <v>-100</v>
      </c>
      <c r="AA39" s="155">
        <v>110661000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-112866497</v>
      </c>
      <c r="D42" s="206">
        <f>SUM(D38:D41)</f>
        <v>0</v>
      </c>
      <c r="E42" s="207">
        <f t="shared" si="3"/>
        <v>202030231</v>
      </c>
      <c r="F42" s="88">
        <f t="shared" si="3"/>
        <v>202030231</v>
      </c>
      <c r="G42" s="88">
        <f t="shared" si="3"/>
        <v>66914479</v>
      </c>
      <c r="H42" s="88">
        <f t="shared" si="3"/>
        <v>71491890</v>
      </c>
      <c r="I42" s="88">
        <f t="shared" si="3"/>
        <v>-9629236</v>
      </c>
      <c r="J42" s="88">
        <f t="shared" si="3"/>
        <v>128777133</v>
      </c>
      <c r="K42" s="88">
        <f t="shared" si="3"/>
        <v>-15001561</v>
      </c>
      <c r="L42" s="88">
        <f t="shared" si="3"/>
        <v>-16429503</v>
      </c>
      <c r="M42" s="88">
        <f t="shared" si="3"/>
        <v>92571847</v>
      </c>
      <c r="N42" s="88">
        <f t="shared" si="3"/>
        <v>61140783</v>
      </c>
      <c r="O42" s="88">
        <f t="shared" si="3"/>
        <v>-6524861</v>
      </c>
      <c r="P42" s="88">
        <f t="shared" si="3"/>
        <v>-7773072</v>
      </c>
      <c r="Q42" s="88">
        <f t="shared" si="3"/>
        <v>67915721</v>
      </c>
      <c r="R42" s="88">
        <f t="shared" si="3"/>
        <v>53617788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243535704</v>
      </c>
      <c r="X42" s="88">
        <f t="shared" si="3"/>
        <v>212692500</v>
      </c>
      <c r="Y42" s="88">
        <f t="shared" si="3"/>
        <v>30843204</v>
      </c>
      <c r="Z42" s="208">
        <f>+IF(X42&lt;&gt;0,+(Y42/X42)*100,0)</f>
        <v>14.501312458126167</v>
      </c>
      <c r="AA42" s="206">
        <f>SUM(AA38:AA41)</f>
        <v>202030231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-112866497</v>
      </c>
      <c r="D44" s="210">
        <f>+D42-D43</f>
        <v>0</v>
      </c>
      <c r="E44" s="211">
        <f t="shared" si="4"/>
        <v>202030231</v>
      </c>
      <c r="F44" s="77">
        <f t="shared" si="4"/>
        <v>202030231</v>
      </c>
      <c r="G44" s="77">
        <f t="shared" si="4"/>
        <v>66914479</v>
      </c>
      <c r="H44" s="77">
        <f t="shared" si="4"/>
        <v>71491890</v>
      </c>
      <c r="I44" s="77">
        <f t="shared" si="4"/>
        <v>-9629236</v>
      </c>
      <c r="J44" s="77">
        <f t="shared" si="4"/>
        <v>128777133</v>
      </c>
      <c r="K44" s="77">
        <f t="shared" si="4"/>
        <v>-15001561</v>
      </c>
      <c r="L44" s="77">
        <f t="shared" si="4"/>
        <v>-16429503</v>
      </c>
      <c r="M44" s="77">
        <f t="shared" si="4"/>
        <v>92571847</v>
      </c>
      <c r="N44" s="77">
        <f t="shared" si="4"/>
        <v>61140783</v>
      </c>
      <c r="O44" s="77">
        <f t="shared" si="4"/>
        <v>-6524861</v>
      </c>
      <c r="P44" s="77">
        <f t="shared" si="4"/>
        <v>-7773072</v>
      </c>
      <c r="Q44" s="77">
        <f t="shared" si="4"/>
        <v>67915721</v>
      </c>
      <c r="R44" s="77">
        <f t="shared" si="4"/>
        <v>53617788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243535704</v>
      </c>
      <c r="X44" s="77">
        <f t="shared" si="4"/>
        <v>212692500</v>
      </c>
      <c r="Y44" s="77">
        <f t="shared" si="4"/>
        <v>30843204</v>
      </c>
      <c r="Z44" s="212">
        <f>+IF(X44&lt;&gt;0,+(Y44/X44)*100,0)</f>
        <v>14.501312458126167</v>
      </c>
      <c r="AA44" s="210">
        <f>+AA42-AA43</f>
        <v>202030231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-112866497</v>
      </c>
      <c r="D46" s="206">
        <f>SUM(D44:D45)</f>
        <v>0</v>
      </c>
      <c r="E46" s="207">
        <f t="shared" si="5"/>
        <v>202030231</v>
      </c>
      <c r="F46" s="88">
        <f t="shared" si="5"/>
        <v>202030231</v>
      </c>
      <c r="G46" s="88">
        <f t="shared" si="5"/>
        <v>66914479</v>
      </c>
      <c r="H46" s="88">
        <f t="shared" si="5"/>
        <v>71491890</v>
      </c>
      <c r="I46" s="88">
        <f t="shared" si="5"/>
        <v>-9629236</v>
      </c>
      <c r="J46" s="88">
        <f t="shared" si="5"/>
        <v>128777133</v>
      </c>
      <c r="K46" s="88">
        <f t="shared" si="5"/>
        <v>-15001561</v>
      </c>
      <c r="L46" s="88">
        <f t="shared" si="5"/>
        <v>-16429503</v>
      </c>
      <c r="M46" s="88">
        <f t="shared" si="5"/>
        <v>92571847</v>
      </c>
      <c r="N46" s="88">
        <f t="shared" si="5"/>
        <v>61140783</v>
      </c>
      <c r="O46" s="88">
        <f t="shared" si="5"/>
        <v>-6524861</v>
      </c>
      <c r="P46" s="88">
        <f t="shared" si="5"/>
        <v>-7773072</v>
      </c>
      <c r="Q46" s="88">
        <f t="shared" si="5"/>
        <v>67915721</v>
      </c>
      <c r="R46" s="88">
        <f t="shared" si="5"/>
        <v>53617788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243535704</v>
      </c>
      <c r="X46" s="88">
        <f t="shared" si="5"/>
        <v>212692500</v>
      </c>
      <c r="Y46" s="88">
        <f t="shared" si="5"/>
        <v>30843204</v>
      </c>
      <c r="Z46" s="208">
        <f>+IF(X46&lt;&gt;0,+(Y46/X46)*100,0)</f>
        <v>14.501312458126167</v>
      </c>
      <c r="AA46" s="206">
        <f>SUM(AA44:AA45)</f>
        <v>202030231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-112866497</v>
      </c>
      <c r="D48" s="217">
        <f>SUM(D46:D47)</f>
        <v>0</v>
      </c>
      <c r="E48" s="218">
        <f t="shared" si="6"/>
        <v>202030231</v>
      </c>
      <c r="F48" s="219">
        <f t="shared" si="6"/>
        <v>202030231</v>
      </c>
      <c r="G48" s="219">
        <f t="shared" si="6"/>
        <v>66914479</v>
      </c>
      <c r="H48" s="220">
        <f t="shared" si="6"/>
        <v>71491890</v>
      </c>
      <c r="I48" s="220">
        <f t="shared" si="6"/>
        <v>-9629236</v>
      </c>
      <c r="J48" s="220">
        <f t="shared" si="6"/>
        <v>128777133</v>
      </c>
      <c r="K48" s="220">
        <f t="shared" si="6"/>
        <v>-15001561</v>
      </c>
      <c r="L48" s="220">
        <f t="shared" si="6"/>
        <v>-16429503</v>
      </c>
      <c r="M48" s="219">
        <f t="shared" si="6"/>
        <v>92571847</v>
      </c>
      <c r="N48" s="219">
        <f t="shared" si="6"/>
        <v>61140783</v>
      </c>
      <c r="O48" s="220">
        <f t="shared" si="6"/>
        <v>-6524861</v>
      </c>
      <c r="P48" s="220">
        <f t="shared" si="6"/>
        <v>-7773072</v>
      </c>
      <c r="Q48" s="220">
        <f t="shared" si="6"/>
        <v>67915721</v>
      </c>
      <c r="R48" s="220">
        <f t="shared" si="6"/>
        <v>53617788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243535704</v>
      </c>
      <c r="X48" s="220">
        <f t="shared" si="6"/>
        <v>212692500</v>
      </c>
      <c r="Y48" s="220">
        <f t="shared" si="6"/>
        <v>30843204</v>
      </c>
      <c r="Z48" s="221">
        <f>+IF(X48&lt;&gt;0,+(Y48/X48)*100,0)</f>
        <v>14.501312458126167</v>
      </c>
      <c r="AA48" s="222">
        <f>SUM(AA46:AA47)</f>
        <v>202030231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9459101</v>
      </c>
      <c r="D5" s="153">
        <f>SUM(D6:D8)</f>
        <v>0</v>
      </c>
      <c r="E5" s="154">
        <f t="shared" si="0"/>
        <v>2980000</v>
      </c>
      <c r="F5" s="100">
        <f t="shared" si="0"/>
        <v>2980000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408530</v>
      </c>
      <c r="L5" s="100">
        <f t="shared" si="0"/>
        <v>0</v>
      </c>
      <c r="M5" s="100">
        <f t="shared" si="0"/>
        <v>0</v>
      </c>
      <c r="N5" s="100">
        <f t="shared" si="0"/>
        <v>408530</v>
      </c>
      <c r="O5" s="100">
        <f t="shared" si="0"/>
        <v>0</v>
      </c>
      <c r="P5" s="100">
        <f t="shared" si="0"/>
        <v>27500</v>
      </c>
      <c r="Q5" s="100">
        <f t="shared" si="0"/>
        <v>0</v>
      </c>
      <c r="R5" s="100">
        <f t="shared" si="0"/>
        <v>27500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436030</v>
      </c>
      <c r="X5" s="100">
        <f t="shared" si="0"/>
        <v>2980000</v>
      </c>
      <c r="Y5" s="100">
        <f t="shared" si="0"/>
        <v>-2543970</v>
      </c>
      <c r="Z5" s="137">
        <f>+IF(X5&lt;&gt;0,+(Y5/X5)*100,0)</f>
        <v>-85.36812080536913</v>
      </c>
      <c r="AA5" s="153">
        <f>SUM(AA6:AA8)</f>
        <v>2980000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4381613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5077488</v>
      </c>
      <c r="D8" s="155"/>
      <c r="E8" s="156">
        <v>2980000</v>
      </c>
      <c r="F8" s="60">
        <v>2980000</v>
      </c>
      <c r="G8" s="60"/>
      <c r="H8" s="60"/>
      <c r="I8" s="60"/>
      <c r="J8" s="60"/>
      <c r="K8" s="60">
        <v>408530</v>
      </c>
      <c r="L8" s="60"/>
      <c r="M8" s="60"/>
      <c r="N8" s="60">
        <v>408530</v>
      </c>
      <c r="O8" s="60"/>
      <c r="P8" s="60">
        <v>27500</v>
      </c>
      <c r="Q8" s="60"/>
      <c r="R8" s="60">
        <v>27500</v>
      </c>
      <c r="S8" s="60"/>
      <c r="T8" s="60"/>
      <c r="U8" s="60"/>
      <c r="V8" s="60"/>
      <c r="W8" s="60">
        <v>436030</v>
      </c>
      <c r="X8" s="60">
        <v>2980000</v>
      </c>
      <c r="Y8" s="60">
        <v>-2543970</v>
      </c>
      <c r="Z8" s="140">
        <v>-85.37</v>
      </c>
      <c r="AA8" s="62">
        <v>2980000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33050000</v>
      </c>
      <c r="F9" s="100">
        <f t="shared" si="1"/>
        <v>33050000</v>
      </c>
      <c r="G9" s="100">
        <f t="shared" si="1"/>
        <v>928580</v>
      </c>
      <c r="H9" s="100">
        <f t="shared" si="1"/>
        <v>0</v>
      </c>
      <c r="I9" s="100">
        <f t="shared" si="1"/>
        <v>3093752</v>
      </c>
      <c r="J9" s="100">
        <f t="shared" si="1"/>
        <v>4022332</v>
      </c>
      <c r="K9" s="100">
        <f t="shared" si="1"/>
        <v>100330</v>
      </c>
      <c r="L9" s="100">
        <f t="shared" si="1"/>
        <v>1183473</v>
      </c>
      <c r="M9" s="100">
        <f t="shared" si="1"/>
        <v>153977</v>
      </c>
      <c r="N9" s="100">
        <f t="shared" si="1"/>
        <v>1437780</v>
      </c>
      <c r="O9" s="100">
        <f t="shared" si="1"/>
        <v>142262</v>
      </c>
      <c r="P9" s="100">
        <f t="shared" si="1"/>
        <v>618218</v>
      </c>
      <c r="Q9" s="100">
        <f t="shared" si="1"/>
        <v>421711</v>
      </c>
      <c r="R9" s="100">
        <f t="shared" si="1"/>
        <v>1182191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6642303</v>
      </c>
      <c r="X9" s="100">
        <f t="shared" si="1"/>
        <v>34000000</v>
      </c>
      <c r="Y9" s="100">
        <f t="shared" si="1"/>
        <v>-27357697</v>
      </c>
      <c r="Z9" s="137">
        <f>+IF(X9&lt;&gt;0,+(Y9/X9)*100,0)</f>
        <v>-80.46381470588236</v>
      </c>
      <c r="AA9" s="102">
        <f>SUM(AA10:AA14)</f>
        <v>33050000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>
        <v>21500000</v>
      </c>
      <c r="F11" s="60">
        <v>21500000</v>
      </c>
      <c r="G11" s="60">
        <v>928580</v>
      </c>
      <c r="H11" s="60"/>
      <c r="I11" s="60">
        <v>3074852</v>
      </c>
      <c r="J11" s="60">
        <v>4003432</v>
      </c>
      <c r="K11" s="60"/>
      <c r="L11" s="60">
        <v>1174853</v>
      </c>
      <c r="M11" s="60">
        <v>153977</v>
      </c>
      <c r="N11" s="60">
        <v>1328830</v>
      </c>
      <c r="O11" s="60"/>
      <c r="P11" s="60">
        <v>520096</v>
      </c>
      <c r="Q11" s="60">
        <v>247230</v>
      </c>
      <c r="R11" s="60">
        <v>767326</v>
      </c>
      <c r="S11" s="60"/>
      <c r="T11" s="60"/>
      <c r="U11" s="60"/>
      <c r="V11" s="60"/>
      <c r="W11" s="60">
        <v>6099588</v>
      </c>
      <c r="X11" s="60">
        <v>13500000</v>
      </c>
      <c r="Y11" s="60">
        <v>-7400412</v>
      </c>
      <c r="Z11" s="140">
        <v>-54.82</v>
      </c>
      <c r="AA11" s="62">
        <v>21500000</v>
      </c>
    </row>
    <row r="12" spans="1:27" ht="12.75">
      <c r="A12" s="138" t="s">
        <v>81</v>
      </c>
      <c r="B12" s="136"/>
      <c r="C12" s="155"/>
      <c r="D12" s="155"/>
      <c r="E12" s="156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1500000</v>
      </c>
      <c r="Y12" s="60">
        <v>-1500000</v>
      </c>
      <c r="Z12" s="140">
        <v>-100</v>
      </c>
      <c r="AA12" s="62">
        <v>1500000</v>
      </c>
    </row>
    <row r="13" spans="1:27" ht="12.75">
      <c r="A13" s="138" t="s">
        <v>82</v>
      </c>
      <c r="B13" s="136"/>
      <c r="C13" s="155"/>
      <c r="D13" s="155"/>
      <c r="E13" s="156">
        <v>10050000</v>
      </c>
      <c r="F13" s="60">
        <v>10050000</v>
      </c>
      <c r="G13" s="60"/>
      <c r="H13" s="60"/>
      <c r="I13" s="60">
        <v>18900</v>
      </c>
      <c r="J13" s="60">
        <v>18900</v>
      </c>
      <c r="K13" s="60">
        <v>100330</v>
      </c>
      <c r="L13" s="60">
        <v>8620</v>
      </c>
      <c r="M13" s="60"/>
      <c r="N13" s="60">
        <v>108950</v>
      </c>
      <c r="O13" s="60">
        <v>142262</v>
      </c>
      <c r="P13" s="60">
        <v>98122</v>
      </c>
      <c r="Q13" s="60">
        <v>174481</v>
      </c>
      <c r="R13" s="60">
        <v>414865</v>
      </c>
      <c r="S13" s="60"/>
      <c r="T13" s="60"/>
      <c r="U13" s="60"/>
      <c r="V13" s="60"/>
      <c r="W13" s="60">
        <v>542715</v>
      </c>
      <c r="X13" s="60">
        <v>11000000</v>
      </c>
      <c r="Y13" s="60">
        <v>-10457285</v>
      </c>
      <c r="Z13" s="140">
        <v>-95.07</v>
      </c>
      <c r="AA13" s="62">
        <v>10050000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8000000</v>
      </c>
      <c r="Y14" s="159">
        <v>-8000000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252799866</v>
      </c>
      <c r="D15" s="153">
        <f>SUM(D16:D18)</f>
        <v>0</v>
      </c>
      <c r="E15" s="154">
        <f t="shared" si="2"/>
        <v>159100000</v>
      </c>
      <c r="F15" s="100">
        <f t="shared" si="2"/>
        <v>159100000</v>
      </c>
      <c r="G15" s="100">
        <f t="shared" si="2"/>
        <v>6711841</v>
      </c>
      <c r="H15" s="100">
        <f t="shared" si="2"/>
        <v>8141454</v>
      </c>
      <c r="I15" s="100">
        <f t="shared" si="2"/>
        <v>21056691</v>
      </c>
      <c r="J15" s="100">
        <f t="shared" si="2"/>
        <v>35909986</v>
      </c>
      <c r="K15" s="100">
        <f t="shared" si="2"/>
        <v>2749751</v>
      </c>
      <c r="L15" s="100">
        <f t="shared" si="2"/>
        <v>13923397</v>
      </c>
      <c r="M15" s="100">
        <f t="shared" si="2"/>
        <v>10946397</v>
      </c>
      <c r="N15" s="100">
        <f t="shared" si="2"/>
        <v>27619545</v>
      </c>
      <c r="O15" s="100">
        <f t="shared" si="2"/>
        <v>221170</v>
      </c>
      <c r="P15" s="100">
        <f t="shared" si="2"/>
        <v>8134114</v>
      </c>
      <c r="Q15" s="100">
        <f t="shared" si="2"/>
        <v>8624416</v>
      </c>
      <c r="R15" s="100">
        <f t="shared" si="2"/>
        <v>16979700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80509231</v>
      </c>
      <c r="X15" s="100">
        <f t="shared" si="2"/>
        <v>113100000</v>
      </c>
      <c r="Y15" s="100">
        <f t="shared" si="2"/>
        <v>-32590769</v>
      </c>
      <c r="Z15" s="137">
        <f>+IF(X15&lt;&gt;0,+(Y15/X15)*100,0)</f>
        <v>-28.815887709991156</v>
      </c>
      <c r="AA15" s="102">
        <f>SUM(AA16:AA18)</f>
        <v>159100000</v>
      </c>
    </row>
    <row r="16" spans="1:27" ht="12.75">
      <c r="A16" s="138" t="s">
        <v>85</v>
      </c>
      <c r="B16" s="136"/>
      <c r="C16" s="155"/>
      <c r="D16" s="155"/>
      <c r="E16" s="156">
        <v>3100000</v>
      </c>
      <c r="F16" s="60">
        <v>3100000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404831</v>
      </c>
      <c r="R16" s="60">
        <v>404831</v>
      </c>
      <c r="S16" s="60"/>
      <c r="T16" s="60"/>
      <c r="U16" s="60"/>
      <c r="V16" s="60"/>
      <c r="W16" s="60">
        <v>404831</v>
      </c>
      <c r="X16" s="60">
        <v>3100000</v>
      </c>
      <c r="Y16" s="60">
        <v>-2695169</v>
      </c>
      <c r="Z16" s="140">
        <v>-86.94</v>
      </c>
      <c r="AA16" s="62">
        <v>3100000</v>
      </c>
    </row>
    <row r="17" spans="1:27" ht="12.75">
      <c r="A17" s="138" t="s">
        <v>86</v>
      </c>
      <c r="B17" s="136"/>
      <c r="C17" s="155">
        <v>252799866</v>
      </c>
      <c r="D17" s="155"/>
      <c r="E17" s="156">
        <v>156000000</v>
      </c>
      <c r="F17" s="60">
        <v>156000000</v>
      </c>
      <c r="G17" s="60">
        <v>6711841</v>
      </c>
      <c r="H17" s="60">
        <v>8141454</v>
      </c>
      <c r="I17" s="60">
        <v>21056691</v>
      </c>
      <c r="J17" s="60">
        <v>35909986</v>
      </c>
      <c r="K17" s="60">
        <v>2749751</v>
      </c>
      <c r="L17" s="60">
        <v>13923397</v>
      </c>
      <c r="M17" s="60">
        <v>10946397</v>
      </c>
      <c r="N17" s="60">
        <v>27619545</v>
      </c>
      <c r="O17" s="60">
        <v>221170</v>
      </c>
      <c r="P17" s="60">
        <v>8134114</v>
      </c>
      <c r="Q17" s="60">
        <v>8219585</v>
      </c>
      <c r="R17" s="60">
        <v>16574869</v>
      </c>
      <c r="S17" s="60"/>
      <c r="T17" s="60"/>
      <c r="U17" s="60"/>
      <c r="V17" s="60"/>
      <c r="W17" s="60">
        <v>80104400</v>
      </c>
      <c r="X17" s="60">
        <v>110000000</v>
      </c>
      <c r="Y17" s="60">
        <v>-29895600</v>
      </c>
      <c r="Z17" s="140">
        <v>-27.18</v>
      </c>
      <c r="AA17" s="62">
        <v>156000000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6900000</v>
      </c>
      <c r="F19" s="100">
        <f t="shared" si="3"/>
        <v>6900000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1700666</v>
      </c>
      <c r="R19" s="100">
        <f t="shared" si="3"/>
        <v>1700666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1700666</v>
      </c>
      <c r="X19" s="100">
        <f t="shared" si="3"/>
        <v>5500000</v>
      </c>
      <c r="Y19" s="100">
        <f t="shared" si="3"/>
        <v>-3799334</v>
      </c>
      <c r="Z19" s="137">
        <f>+IF(X19&lt;&gt;0,+(Y19/X19)*100,0)</f>
        <v>-69.0788</v>
      </c>
      <c r="AA19" s="102">
        <f>SUM(AA20:AA23)</f>
        <v>6900000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6900000</v>
      </c>
      <c r="F23" s="60">
        <v>6900000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1700666</v>
      </c>
      <c r="R23" s="60">
        <v>1700666</v>
      </c>
      <c r="S23" s="60"/>
      <c r="T23" s="60"/>
      <c r="U23" s="60"/>
      <c r="V23" s="60"/>
      <c r="W23" s="60">
        <v>1700666</v>
      </c>
      <c r="X23" s="60">
        <v>5500000</v>
      </c>
      <c r="Y23" s="60">
        <v>-3799334</v>
      </c>
      <c r="Z23" s="140">
        <v>-69.08</v>
      </c>
      <c r="AA23" s="62">
        <v>6900000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262258967</v>
      </c>
      <c r="D25" s="217">
        <f>+D5+D9+D15+D19+D24</f>
        <v>0</v>
      </c>
      <c r="E25" s="230">
        <f t="shared" si="4"/>
        <v>202030000</v>
      </c>
      <c r="F25" s="219">
        <f t="shared" si="4"/>
        <v>202030000</v>
      </c>
      <c r="G25" s="219">
        <f t="shared" si="4"/>
        <v>7640421</v>
      </c>
      <c r="H25" s="219">
        <f t="shared" si="4"/>
        <v>8141454</v>
      </c>
      <c r="I25" s="219">
        <f t="shared" si="4"/>
        <v>24150443</v>
      </c>
      <c r="J25" s="219">
        <f t="shared" si="4"/>
        <v>39932318</v>
      </c>
      <c r="K25" s="219">
        <f t="shared" si="4"/>
        <v>3258611</v>
      </c>
      <c r="L25" s="219">
        <f t="shared" si="4"/>
        <v>15106870</v>
      </c>
      <c r="M25" s="219">
        <f t="shared" si="4"/>
        <v>11100374</v>
      </c>
      <c r="N25" s="219">
        <f t="shared" si="4"/>
        <v>29465855</v>
      </c>
      <c r="O25" s="219">
        <f t="shared" si="4"/>
        <v>363432</v>
      </c>
      <c r="P25" s="219">
        <f t="shared" si="4"/>
        <v>8779832</v>
      </c>
      <c r="Q25" s="219">
        <f t="shared" si="4"/>
        <v>10746793</v>
      </c>
      <c r="R25" s="219">
        <f t="shared" si="4"/>
        <v>19890057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89288230</v>
      </c>
      <c r="X25" s="219">
        <f t="shared" si="4"/>
        <v>155580000</v>
      </c>
      <c r="Y25" s="219">
        <f t="shared" si="4"/>
        <v>-66291770</v>
      </c>
      <c r="Z25" s="231">
        <f>+IF(X25&lt;&gt;0,+(Y25/X25)*100,0)</f>
        <v>-42.60944208767194</v>
      </c>
      <c r="AA25" s="232">
        <f>+AA5+AA9+AA15+AA19+AA24</f>
        <v>202030000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252799866</v>
      </c>
      <c r="D28" s="155"/>
      <c r="E28" s="156">
        <v>110661000</v>
      </c>
      <c r="F28" s="60">
        <v>110661000</v>
      </c>
      <c r="G28" s="60"/>
      <c r="H28" s="60"/>
      <c r="I28" s="60">
        <v>13336110</v>
      </c>
      <c r="J28" s="60">
        <v>13336110</v>
      </c>
      <c r="K28" s="60"/>
      <c r="L28" s="60">
        <v>1174853</v>
      </c>
      <c r="M28" s="60"/>
      <c r="N28" s="60">
        <v>1174853</v>
      </c>
      <c r="O28" s="60"/>
      <c r="P28" s="60">
        <v>5825213</v>
      </c>
      <c r="Q28" s="60">
        <v>4049377</v>
      </c>
      <c r="R28" s="60">
        <v>9874590</v>
      </c>
      <c r="S28" s="60"/>
      <c r="T28" s="60"/>
      <c r="U28" s="60"/>
      <c r="V28" s="60"/>
      <c r="W28" s="60">
        <v>24385553</v>
      </c>
      <c r="X28" s="60">
        <v>94661000</v>
      </c>
      <c r="Y28" s="60">
        <v>-70275447</v>
      </c>
      <c r="Z28" s="140">
        <v>-74.24</v>
      </c>
      <c r="AA28" s="155">
        <v>110661000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>
        <v>11909111</v>
      </c>
      <c r="M29" s="60">
        <v>5773950</v>
      </c>
      <c r="N29" s="60">
        <v>17683061</v>
      </c>
      <c r="O29" s="60"/>
      <c r="P29" s="60"/>
      <c r="Q29" s="60"/>
      <c r="R29" s="60"/>
      <c r="S29" s="60"/>
      <c r="T29" s="60"/>
      <c r="U29" s="60"/>
      <c r="V29" s="60"/>
      <c r="W29" s="60">
        <v>17683061</v>
      </c>
      <c r="X29" s="60"/>
      <c r="Y29" s="60">
        <v>17683061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252799866</v>
      </c>
      <c r="D32" s="210">
        <f>SUM(D28:D31)</f>
        <v>0</v>
      </c>
      <c r="E32" s="211">
        <f t="shared" si="5"/>
        <v>110661000</v>
      </c>
      <c r="F32" s="77">
        <f t="shared" si="5"/>
        <v>110661000</v>
      </c>
      <c r="G32" s="77">
        <f t="shared" si="5"/>
        <v>0</v>
      </c>
      <c r="H32" s="77">
        <f t="shared" si="5"/>
        <v>0</v>
      </c>
      <c r="I32" s="77">
        <f t="shared" si="5"/>
        <v>13336110</v>
      </c>
      <c r="J32" s="77">
        <f t="shared" si="5"/>
        <v>13336110</v>
      </c>
      <c r="K32" s="77">
        <f t="shared" si="5"/>
        <v>0</v>
      </c>
      <c r="L32" s="77">
        <f t="shared" si="5"/>
        <v>13083964</v>
      </c>
      <c r="M32" s="77">
        <f t="shared" si="5"/>
        <v>5773950</v>
      </c>
      <c r="N32" s="77">
        <f t="shared" si="5"/>
        <v>18857914</v>
      </c>
      <c r="O32" s="77">
        <f t="shared" si="5"/>
        <v>0</v>
      </c>
      <c r="P32" s="77">
        <f t="shared" si="5"/>
        <v>5825213</v>
      </c>
      <c r="Q32" s="77">
        <f t="shared" si="5"/>
        <v>4049377</v>
      </c>
      <c r="R32" s="77">
        <f t="shared" si="5"/>
        <v>9874590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42068614</v>
      </c>
      <c r="X32" s="77">
        <f t="shared" si="5"/>
        <v>94661000</v>
      </c>
      <c r="Y32" s="77">
        <f t="shared" si="5"/>
        <v>-52592386</v>
      </c>
      <c r="Z32" s="212">
        <f>+IF(X32&lt;&gt;0,+(Y32/X32)*100,0)</f>
        <v>-55.55866301856097</v>
      </c>
      <c r="AA32" s="79">
        <f>SUM(AA28:AA31)</f>
        <v>110661000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9459101</v>
      </c>
      <c r="D35" s="155"/>
      <c r="E35" s="156">
        <v>91369000</v>
      </c>
      <c r="F35" s="60">
        <v>91369000</v>
      </c>
      <c r="G35" s="60">
        <v>7640421</v>
      </c>
      <c r="H35" s="60">
        <v>8141454</v>
      </c>
      <c r="I35" s="60">
        <v>10814333</v>
      </c>
      <c r="J35" s="60">
        <v>26596208</v>
      </c>
      <c r="K35" s="60">
        <v>3258611</v>
      </c>
      <c r="L35" s="60">
        <v>2022906</v>
      </c>
      <c r="M35" s="60">
        <v>5326424</v>
      </c>
      <c r="N35" s="60">
        <v>10607941</v>
      </c>
      <c r="O35" s="60">
        <v>363432</v>
      </c>
      <c r="P35" s="60">
        <v>2954619</v>
      </c>
      <c r="Q35" s="60">
        <v>6697416</v>
      </c>
      <c r="R35" s="60">
        <v>10015467</v>
      </c>
      <c r="S35" s="60"/>
      <c r="T35" s="60"/>
      <c r="U35" s="60"/>
      <c r="V35" s="60"/>
      <c r="W35" s="60">
        <v>47219616</v>
      </c>
      <c r="X35" s="60">
        <v>91369000</v>
      </c>
      <c r="Y35" s="60">
        <v>-44149384</v>
      </c>
      <c r="Z35" s="140">
        <v>-48.32</v>
      </c>
      <c r="AA35" s="62">
        <v>91369000</v>
      </c>
    </row>
    <row r="36" spans="1:27" ht="12.75">
      <c r="A36" s="238" t="s">
        <v>139</v>
      </c>
      <c r="B36" s="149"/>
      <c r="C36" s="222">
        <f aca="true" t="shared" si="6" ref="C36:Y36">SUM(C32:C35)</f>
        <v>262258967</v>
      </c>
      <c r="D36" s="222">
        <f>SUM(D32:D35)</f>
        <v>0</v>
      </c>
      <c r="E36" s="218">
        <f t="shared" si="6"/>
        <v>202030000</v>
      </c>
      <c r="F36" s="220">
        <f t="shared" si="6"/>
        <v>202030000</v>
      </c>
      <c r="G36" s="220">
        <f t="shared" si="6"/>
        <v>7640421</v>
      </c>
      <c r="H36" s="220">
        <f t="shared" si="6"/>
        <v>8141454</v>
      </c>
      <c r="I36" s="220">
        <f t="shared" si="6"/>
        <v>24150443</v>
      </c>
      <c r="J36" s="220">
        <f t="shared" si="6"/>
        <v>39932318</v>
      </c>
      <c r="K36" s="220">
        <f t="shared" si="6"/>
        <v>3258611</v>
      </c>
      <c r="L36" s="220">
        <f t="shared" si="6"/>
        <v>15106870</v>
      </c>
      <c r="M36" s="220">
        <f t="shared" si="6"/>
        <v>11100374</v>
      </c>
      <c r="N36" s="220">
        <f t="shared" si="6"/>
        <v>29465855</v>
      </c>
      <c r="O36" s="220">
        <f t="shared" si="6"/>
        <v>363432</v>
      </c>
      <c r="P36" s="220">
        <f t="shared" si="6"/>
        <v>8779832</v>
      </c>
      <c r="Q36" s="220">
        <f t="shared" si="6"/>
        <v>10746793</v>
      </c>
      <c r="R36" s="220">
        <f t="shared" si="6"/>
        <v>19890057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89288230</v>
      </c>
      <c r="X36" s="220">
        <f t="shared" si="6"/>
        <v>186030000</v>
      </c>
      <c r="Y36" s="220">
        <f t="shared" si="6"/>
        <v>-96741770</v>
      </c>
      <c r="Z36" s="221">
        <f>+IF(X36&lt;&gt;0,+(Y36/X36)*100,0)</f>
        <v>-52.003316669354405</v>
      </c>
      <c r="AA36" s="239">
        <f>SUM(AA32:AA35)</f>
        <v>202030000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431422340</v>
      </c>
      <c r="D6" s="155"/>
      <c r="E6" s="59">
        <v>383472550</v>
      </c>
      <c r="F6" s="60">
        <v>383472550</v>
      </c>
      <c r="G6" s="60">
        <v>449452491</v>
      </c>
      <c r="H6" s="60">
        <v>509976744</v>
      </c>
      <c r="I6" s="60">
        <v>454444549</v>
      </c>
      <c r="J6" s="60">
        <v>454444549</v>
      </c>
      <c r="K6" s="60">
        <v>460418085</v>
      </c>
      <c r="L6" s="60">
        <v>424911265</v>
      </c>
      <c r="M6" s="60">
        <v>527958043</v>
      </c>
      <c r="N6" s="60">
        <v>527958043</v>
      </c>
      <c r="O6" s="60">
        <v>503126770</v>
      </c>
      <c r="P6" s="60">
        <v>499550678</v>
      </c>
      <c r="Q6" s="60">
        <v>577266579</v>
      </c>
      <c r="R6" s="60">
        <v>577266579</v>
      </c>
      <c r="S6" s="60"/>
      <c r="T6" s="60"/>
      <c r="U6" s="60"/>
      <c r="V6" s="60"/>
      <c r="W6" s="60">
        <v>577266579</v>
      </c>
      <c r="X6" s="60">
        <v>287604413</v>
      </c>
      <c r="Y6" s="60">
        <v>289662166</v>
      </c>
      <c r="Z6" s="140">
        <v>100.72</v>
      </c>
      <c r="AA6" s="62">
        <v>383472550</v>
      </c>
    </row>
    <row r="7" spans="1:27" ht="12.75">
      <c r="A7" s="249" t="s">
        <v>144</v>
      </c>
      <c r="B7" s="182"/>
      <c r="C7" s="155"/>
      <c r="D7" s="155"/>
      <c r="E7" s="59">
        <v>100000000</v>
      </c>
      <c r="F7" s="60">
        <v>100000000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75000000</v>
      </c>
      <c r="Y7" s="60">
        <v>-75000000</v>
      </c>
      <c r="Z7" s="140">
        <v>-100</v>
      </c>
      <c r="AA7" s="62">
        <v>100000000</v>
      </c>
    </row>
    <row r="8" spans="1:27" ht="12.75">
      <c r="A8" s="249" t="s">
        <v>145</v>
      </c>
      <c r="B8" s="182"/>
      <c r="C8" s="155"/>
      <c r="D8" s="155"/>
      <c r="E8" s="59">
        <v>256719000</v>
      </c>
      <c r="F8" s="60">
        <v>256719000</v>
      </c>
      <c r="G8" s="60"/>
      <c r="H8" s="60"/>
      <c r="I8" s="60"/>
      <c r="J8" s="60"/>
      <c r="K8" s="60"/>
      <c r="L8" s="60"/>
      <c r="M8" s="60"/>
      <c r="N8" s="60"/>
      <c r="O8" s="60"/>
      <c r="P8" s="60">
        <v>425448861</v>
      </c>
      <c r="Q8" s="60">
        <v>440514114</v>
      </c>
      <c r="R8" s="60">
        <v>440514114</v>
      </c>
      <c r="S8" s="60"/>
      <c r="T8" s="60"/>
      <c r="U8" s="60"/>
      <c r="V8" s="60"/>
      <c r="W8" s="60">
        <v>440514114</v>
      </c>
      <c r="X8" s="60">
        <v>192539250</v>
      </c>
      <c r="Y8" s="60">
        <v>247974864</v>
      </c>
      <c r="Z8" s="140">
        <v>128.79</v>
      </c>
      <c r="AA8" s="62">
        <v>256719000</v>
      </c>
    </row>
    <row r="9" spans="1:27" ht="12.75">
      <c r="A9" s="249" t="s">
        <v>146</v>
      </c>
      <c r="B9" s="182"/>
      <c r="C9" s="155">
        <v>41828559</v>
      </c>
      <c r="D9" s="155"/>
      <c r="E9" s="59">
        <v>95000000</v>
      </c>
      <c r="F9" s="60">
        <v>95000000</v>
      </c>
      <c r="G9" s="60">
        <v>670346503</v>
      </c>
      <c r="H9" s="60">
        <v>75273569</v>
      </c>
      <c r="I9" s="60">
        <v>467233807</v>
      </c>
      <c r="J9" s="60">
        <v>467233807</v>
      </c>
      <c r="K9" s="60">
        <v>415459913</v>
      </c>
      <c r="L9" s="60">
        <v>420040335</v>
      </c>
      <c r="M9" s="60">
        <v>427986710</v>
      </c>
      <c r="N9" s="60">
        <v>427986710</v>
      </c>
      <c r="O9" s="60">
        <v>432982011</v>
      </c>
      <c r="P9" s="60"/>
      <c r="Q9" s="60"/>
      <c r="R9" s="60"/>
      <c r="S9" s="60"/>
      <c r="T9" s="60"/>
      <c r="U9" s="60"/>
      <c r="V9" s="60"/>
      <c r="W9" s="60"/>
      <c r="X9" s="60">
        <v>71250000</v>
      </c>
      <c r="Y9" s="60">
        <v>-71250000</v>
      </c>
      <c r="Z9" s="140">
        <v>-100</v>
      </c>
      <c r="AA9" s="62">
        <v>95000000</v>
      </c>
    </row>
    <row r="10" spans="1:27" ht="12.75">
      <c r="A10" s="249" t="s">
        <v>147</v>
      </c>
      <c r="B10" s="182"/>
      <c r="C10" s="155">
        <v>138997</v>
      </c>
      <c r="D10" s="155"/>
      <c r="E10" s="59">
        <v>699000</v>
      </c>
      <c r="F10" s="60">
        <v>699000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524250</v>
      </c>
      <c r="Y10" s="159">
        <v>-524250</v>
      </c>
      <c r="Z10" s="141">
        <v>-100</v>
      </c>
      <c r="AA10" s="225">
        <v>699000</v>
      </c>
    </row>
    <row r="11" spans="1:27" ht="12.75">
      <c r="A11" s="249" t="s">
        <v>148</v>
      </c>
      <c r="B11" s="182"/>
      <c r="C11" s="155">
        <v>41136305</v>
      </c>
      <c r="D11" s="155"/>
      <c r="E11" s="59">
        <v>40000000</v>
      </c>
      <c r="F11" s="60">
        <v>40000000</v>
      </c>
      <c r="G11" s="60">
        <v>52673770</v>
      </c>
      <c r="H11" s="60">
        <v>54154158</v>
      </c>
      <c r="I11" s="60">
        <v>54433690</v>
      </c>
      <c r="J11" s="60">
        <v>54433690</v>
      </c>
      <c r="K11" s="60">
        <v>54957249</v>
      </c>
      <c r="L11" s="60">
        <v>53312193</v>
      </c>
      <c r="M11" s="60">
        <v>53276843</v>
      </c>
      <c r="N11" s="60">
        <v>53276843</v>
      </c>
      <c r="O11" s="60">
        <v>52820543</v>
      </c>
      <c r="P11" s="60">
        <v>41249566</v>
      </c>
      <c r="Q11" s="60">
        <v>41169583</v>
      </c>
      <c r="R11" s="60">
        <v>41169583</v>
      </c>
      <c r="S11" s="60"/>
      <c r="T11" s="60"/>
      <c r="U11" s="60"/>
      <c r="V11" s="60"/>
      <c r="W11" s="60">
        <v>41169583</v>
      </c>
      <c r="X11" s="60">
        <v>30000000</v>
      </c>
      <c r="Y11" s="60">
        <v>11169583</v>
      </c>
      <c r="Z11" s="140">
        <v>37.23</v>
      </c>
      <c r="AA11" s="62">
        <v>40000000</v>
      </c>
    </row>
    <row r="12" spans="1:27" ht="12.75">
      <c r="A12" s="250" t="s">
        <v>56</v>
      </c>
      <c r="B12" s="251"/>
      <c r="C12" s="168">
        <f aca="true" t="shared" si="0" ref="C12:Y12">SUM(C6:C11)</f>
        <v>514526201</v>
      </c>
      <c r="D12" s="168">
        <f>SUM(D6:D11)</f>
        <v>0</v>
      </c>
      <c r="E12" s="72">
        <f t="shared" si="0"/>
        <v>875890550</v>
      </c>
      <c r="F12" s="73">
        <f t="shared" si="0"/>
        <v>875890550</v>
      </c>
      <c r="G12" s="73">
        <f t="shared" si="0"/>
        <v>1172472764</v>
      </c>
      <c r="H12" s="73">
        <f t="shared" si="0"/>
        <v>639404471</v>
      </c>
      <c r="I12" s="73">
        <f t="shared" si="0"/>
        <v>976112046</v>
      </c>
      <c r="J12" s="73">
        <f t="shared" si="0"/>
        <v>976112046</v>
      </c>
      <c r="K12" s="73">
        <f t="shared" si="0"/>
        <v>930835247</v>
      </c>
      <c r="L12" s="73">
        <f t="shared" si="0"/>
        <v>898263793</v>
      </c>
      <c r="M12" s="73">
        <f t="shared" si="0"/>
        <v>1009221596</v>
      </c>
      <c r="N12" s="73">
        <f t="shared" si="0"/>
        <v>1009221596</v>
      </c>
      <c r="O12" s="73">
        <f t="shared" si="0"/>
        <v>988929324</v>
      </c>
      <c r="P12" s="73">
        <f t="shared" si="0"/>
        <v>966249105</v>
      </c>
      <c r="Q12" s="73">
        <f t="shared" si="0"/>
        <v>1058950276</v>
      </c>
      <c r="R12" s="73">
        <f t="shared" si="0"/>
        <v>1058950276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1058950276</v>
      </c>
      <c r="X12" s="73">
        <f t="shared" si="0"/>
        <v>656917913</v>
      </c>
      <c r="Y12" s="73">
        <f t="shared" si="0"/>
        <v>402032363</v>
      </c>
      <c r="Z12" s="170">
        <f>+IF(X12&lt;&gt;0,+(Y12/X12)*100,0)</f>
        <v>61.19978692071379</v>
      </c>
      <c r="AA12" s="74">
        <f>SUM(AA6:AA11)</f>
        <v>875890550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400000</v>
      </c>
      <c r="F15" s="60">
        <v>400000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300000</v>
      </c>
      <c r="Y15" s="60">
        <v>-300000</v>
      </c>
      <c r="Z15" s="140">
        <v>-100</v>
      </c>
      <c r="AA15" s="62">
        <v>400000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1586213808</v>
      </c>
      <c r="D19" s="155"/>
      <c r="E19" s="59">
        <v>1139226000</v>
      </c>
      <c r="F19" s="60">
        <v>1139226000</v>
      </c>
      <c r="G19" s="60">
        <v>1864825210</v>
      </c>
      <c r="H19" s="60">
        <v>3401611258</v>
      </c>
      <c r="I19" s="60">
        <v>3425761701</v>
      </c>
      <c r="J19" s="60">
        <v>3425761701</v>
      </c>
      <c r="K19" s="60">
        <v>3429020312</v>
      </c>
      <c r="L19" s="60">
        <v>3385829382</v>
      </c>
      <c r="M19" s="60">
        <v>3459600851</v>
      </c>
      <c r="N19" s="60">
        <v>3459600851</v>
      </c>
      <c r="O19" s="60">
        <v>3386901490</v>
      </c>
      <c r="P19" s="60">
        <v>1617959542</v>
      </c>
      <c r="Q19" s="60">
        <v>1586213808</v>
      </c>
      <c r="R19" s="60">
        <v>1586213808</v>
      </c>
      <c r="S19" s="60"/>
      <c r="T19" s="60"/>
      <c r="U19" s="60"/>
      <c r="V19" s="60"/>
      <c r="W19" s="60">
        <v>1586213808</v>
      </c>
      <c r="X19" s="60">
        <v>854419500</v>
      </c>
      <c r="Y19" s="60">
        <v>731794308</v>
      </c>
      <c r="Z19" s="140">
        <v>85.65</v>
      </c>
      <c r="AA19" s="62">
        <v>1139226000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1072103</v>
      </c>
      <c r="D22" s="155"/>
      <c r="E22" s="59">
        <v>2500000</v>
      </c>
      <c r="F22" s="60">
        <v>2500000</v>
      </c>
      <c r="G22" s="60">
        <v>1297522</v>
      </c>
      <c r="H22" s="60">
        <v>1072108</v>
      </c>
      <c r="I22" s="60">
        <v>1072108</v>
      </c>
      <c r="J22" s="60">
        <v>1072108</v>
      </c>
      <c r="K22" s="60">
        <v>1072108</v>
      </c>
      <c r="L22" s="60">
        <v>1072108</v>
      </c>
      <c r="M22" s="60">
        <v>1072108</v>
      </c>
      <c r="N22" s="60">
        <v>1072108</v>
      </c>
      <c r="O22" s="60">
        <v>1072108</v>
      </c>
      <c r="P22" s="60">
        <v>1072108</v>
      </c>
      <c r="Q22" s="60">
        <v>1072108</v>
      </c>
      <c r="R22" s="60">
        <v>1072108</v>
      </c>
      <c r="S22" s="60"/>
      <c r="T22" s="60"/>
      <c r="U22" s="60"/>
      <c r="V22" s="60"/>
      <c r="W22" s="60">
        <v>1072108</v>
      </c>
      <c r="X22" s="60">
        <v>1875000</v>
      </c>
      <c r="Y22" s="60">
        <v>-802892</v>
      </c>
      <c r="Z22" s="140">
        <v>-42.82</v>
      </c>
      <c r="AA22" s="62">
        <v>2500000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1587285911</v>
      </c>
      <c r="D24" s="168">
        <f>SUM(D15:D23)</f>
        <v>0</v>
      </c>
      <c r="E24" s="76">
        <f t="shared" si="1"/>
        <v>1142126000</v>
      </c>
      <c r="F24" s="77">
        <f t="shared" si="1"/>
        <v>1142126000</v>
      </c>
      <c r="G24" s="77">
        <f t="shared" si="1"/>
        <v>1866122732</v>
      </c>
      <c r="H24" s="77">
        <f t="shared" si="1"/>
        <v>3402683366</v>
      </c>
      <c r="I24" s="77">
        <f t="shared" si="1"/>
        <v>3426833809</v>
      </c>
      <c r="J24" s="77">
        <f t="shared" si="1"/>
        <v>3426833809</v>
      </c>
      <c r="K24" s="77">
        <f t="shared" si="1"/>
        <v>3430092420</v>
      </c>
      <c r="L24" s="77">
        <f t="shared" si="1"/>
        <v>3386901490</v>
      </c>
      <c r="M24" s="77">
        <f t="shared" si="1"/>
        <v>3460672959</v>
      </c>
      <c r="N24" s="77">
        <f t="shared" si="1"/>
        <v>3460672959</v>
      </c>
      <c r="O24" s="77">
        <f t="shared" si="1"/>
        <v>3387973598</v>
      </c>
      <c r="P24" s="77">
        <f t="shared" si="1"/>
        <v>1619031650</v>
      </c>
      <c r="Q24" s="77">
        <f t="shared" si="1"/>
        <v>1587285916</v>
      </c>
      <c r="R24" s="77">
        <f t="shared" si="1"/>
        <v>1587285916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1587285916</v>
      </c>
      <c r="X24" s="77">
        <f t="shared" si="1"/>
        <v>856594500</v>
      </c>
      <c r="Y24" s="77">
        <f t="shared" si="1"/>
        <v>730691416</v>
      </c>
      <c r="Z24" s="212">
        <f>+IF(X24&lt;&gt;0,+(Y24/X24)*100,0)</f>
        <v>85.30190375959687</v>
      </c>
      <c r="AA24" s="79">
        <f>SUM(AA15:AA23)</f>
        <v>1142126000</v>
      </c>
    </row>
    <row r="25" spans="1:27" ht="12.75">
      <c r="A25" s="250" t="s">
        <v>159</v>
      </c>
      <c r="B25" s="251"/>
      <c r="C25" s="168">
        <f aca="true" t="shared" si="2" ref="C25:Y25">+C12+C24</f>
        <v>2101812112</v>
      </c>
      <c r="D25" s="168">
        <f>+D12+D24</f>
        <v>0</v>
      </c>
      <c r="E25" s="72">
        <f t="shared" si="2"/>
        <v>2018016550</v>
      </c>
      <c r="F25" s="73">
        <f t="shared" si="2"/>
        <v>2018016550</v>
      </c>
      <c r="G25" s="73">
        <f t="shared" si="2"/>
        <v>3038595496</v>
      </c>
      <c r="H25" s="73">
        <f t="shared" si="2"/>
        <v>4042087837</v>
      </c>
      <c r="I25" s="73">
        <f t="shared" si="2"/>
        <v>4402945855</v>
      </c>
      <c r="J25" s="73">
        <f t="shared" si="2"/>
        <v>4402945855</v>
      </c>
      <c r="K25" s="73">
        <f t="shared" si="2"/>
        <v>4360927667</v>
      </c>
      <c r="L25" s="73">
        <f t="shared" si="2"/>
        <v>4285165283</v>
      </c>
      <c r="M25" s="73">
        <f t="shared" si="2"/>
        <v>4469894555</v>
      </c>
      <c r="N25" s="73">
        <f t="shared" si="2"/>
        <v>4469894555</v>
      </c>
      <c r="O25" s="73">
        <f t="shared" si="2"/>
        <v>4376902922</v>
      </c>
      <c r="P25" s="73">
        <f t="shared" si="2"/>
        <v>2585280755</v>
      </c>
      <c r="Q25" s="73">
        <f t="shared" si="2"/>
        <v>2646236192</v>
      </c>
      <c r="R25" s="73">
        <f t="shared" si="2"/>
        <v>2646236192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2646236192</v>
      </c>
      <c r="X25" s="73">
        <f t="shared" si="2"/>
        <v>1513512413</v>
      </c>
      <c r="Y25" s="73">
        <f t="shared" si="2"/>
        <v>1132723779</v>
      </c>
      <c r="Z25" s="170">
        <f>+IF(X25&lt;&gt;0,+(Y25/X25)*100,0)</f>
        <v>74.84073267392489</v>
      </c>
      <c r="AA25" s="74">
        <f>+AA12+AA24</f>
        <v>2018016550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>
        <v>200000</v>
      </c>
      <c r="F31" s="60">
        <v>200000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150000</v>
      </c>
      <c r="Y31" s="60">
        <v>-150000</v>
      </c>
      <c r="Z31" s="140">
        <v>-100</v>
      </c>
      <c r="AA31" s="62">
        <v>200000</v>
      </c>
    </row>
    <row r="32" spans="1:27" ht="12.75">
      <c r="A32" s="249" t="s">
        <v>164</v>
      </c>
      <c r="B32" s="182"/>
      <c r="C32" s="155">
        <v>130342970</v>
      </c>
      <c r="D32" s="155"/>
      <c r="E32" s="59">
        <v>60000000</v>
      </c>
      <c r="F32" s="60">
        <v>60000000</v>
      </c>
      <c r="G32" s="60">
        <v>100029702</v>
      </c>
      <c r="H32" s="60">
        <v>107636283</v>
      </c>
      <c r="I32" s="60">
        <v>40865143</v>
      </c>
      <c r="J32" s="60">
        <v>40865143</v>
      </c>
      <c r="K32" s="60">
        <v>58133943</v>
      </c>
      <c r="L32" s="60">
        <v>-2288713</v>
      </c>
      <c r="M32" s="60">
        <v>143870963</v>
      </c>
      <c r="N32" s="60">
        <v>143870963</v>
      </c>
      <c r="O32" s="60">
        <v>164179284</v>
      </c>
      <c r="P32" s="60">
        <v>111052679</v>
      </c>
      <c r="Q32" s="60">
        <v>169523468</v>
      </c>
      <c r="R32" s="60">
        <v>169523468</v>
      </c>
      <c r="S32" s="60"/>
      <c r="T32" s="60"/>
      <c r="U32" s="60"/>
      <c r="V32" s="60"/>
      <c r="W32" s="60">
        <v>169523468</v>
      </c>
      <c r="X32" s="60">
        <v>45000000</v>
      </c>
      <c r="Y32" s="60">
        <v>124523468</v>
      </c>
      <c r="Z32" s="140">
        <v>276.72</v>
      </c>
      <c r="AA32" s="62">
        <v>60000000</v>
      </c>
    </row>
    <row r="33" spans="1:27" ht="12.75">
      <c r="A33" s="249" t="s">
        <v>165</v>
      </c>
      <c r="B33" s="182"/>
      <c r="C33" s="155">
        <v>941139</v>
      </c>
      <c r="D33" s="155"/>
      <c r="E33" s="59">
        <v>600000</v>
      </c>
      <c r="F33" s="60">
        <v>600000</v>
      </c>
      <c r="G33" s="60">
        <v>7422806</v>
      </c>
      <c r="H33" s="60"/>
      <c r="I33" s="60">
        <v>16703915</v>
      </c>
      <c r="J33" s="60">
        <v>16703915</v>
      </c>
      <c r="K33" s="60">
        <v>16703915</v>
      </c>
      <c r="L33" s="60">
        <v>16703915</v>
      </c>
      <c r="M33" s="60">
        <v>16703915</v>
      </c>
      <c r="N33" s="60">
        <v>16703915</v>
      </c>
      <c r="O33" s="60">
        <v>16703915</v>
      </c>
      <c r="P33" s="60">
        <v>16703915</v>
      </c>
      <c r="Q33" s="60">
        <v>16703915</v>
      </c>
      <c r="R33" s="60">
        <v>16703915</v>
      </c>
      <c r="S33" s="60"/>
      <c r="T33" s="60"/>
      <c r="U33" s="60"/>
      <c r="V33" s="60"/>
      <c r="W33" s="60">
        <v>16703915</v>
      </c>
      <c r="X33" s="60">
        <v>450000</v>
      </c>
      <c r="Y33" s="60">
        <v>16253915</v>
      </c>
      <c r="Z33" s="140">
        <v>3611.98</v>
      </c>
      <c r="AA33" s="62">
        <v>600000</v>
      </c>
    </row>
    <row r="34" spans="1:27" ht="12.75">
      <c r="A34" s="250" t="s">
        <v>58</v>
      </c>
      <c r="B34" s="251"/>
      <c r="C34" s="168">
        <f aca="true" t="shared" si="3" ref="C34:Y34">SUM(C29:C33)</f>
        <v>131284109</v>
      </c>
      <c r="D34" s="168">
        <f>SUM(D29:D33)</f>
        <v>0</v>
      </c>
      <c r="E34" s="72">
        <f t="shared" si="3"/>
        <v>60800000</v>
      </c>
      <c r="F34" s="73">
        <f t="shared" si="3"/>
        <v>60800000</v>
      </c>
      <c r="G34" s="73">
        <f t="shared" si="3"/>
        <v>107452508</v>
      </c>
      <c r="H34" s="73">
        <f t="shared" si="3"/>
        <v>107636283</v>
      </c>
      <c r="I34" s="73">
        <f t="shared" si="3"/>
        <v>57569058</v>
      </c>
      <c r="J34" s="73">
        <f t="shared" si="3"/>
        <v>57569058</v>
      </c>
      <c r="K34" s="73">
        <f t="shared" si="3"/>
        <v>74837858</v>
      </c>
      <c r="L34" s="73">
        <f t="shared" si="3"/>
        <v>14415202</v>
      </c>
      <c r="M34" s="73">
        <f t="shared" si="3"/>
        <v>160574878</v>
      </c>
      <c r="N34" s="73">
        <f t="shared" si="3"/>
        <v>160574878</v>
      </c>
      <c r="O34" s="73">
        <f t="shared" si="3"/>
        <v>180883199</v>
      </c>
      <c r="P34" s="73">
        <f t="shared" si="3"/>
        <v>127756594</v>
      </c>
      <c r="Q34" s="73">
        <f t="shared" si="3"/>
        <v>186227383</v>
      </c>
      <c r="R34" s="73">
        <f t="shared" si="3"/>
        <v>186227383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186227383</v>
      </c>
      <c r="X34" s="73">
        <f t="shared" si="3"/>
        <v>45600000</v>
      </c>
      <c r="Y34" s="73">
        <f t="shared" si="3"/>
        <v>140627383</v>
      </c>
      <c r="Z34" s="170">
        <f>+IF(X34&lt;&gt;0,+(Y34/X34)*100,0)</f>
        <v>308.39338377192985</v>
      </c>
      <c r="AA34" s="74">
        <f>SUM(AA29:AA33)</f>
        <v>60800000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2073910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21818595</v>
      </c>
      <c r="D38" s="155"/>
      <c r="E38" s="59">
        <v>25000000</v>
      </c>
      <c r="F38" s="60">
        <v>25000000</v>
      </c>
      <c r="G38" s="60"/>
      <c r="H38" s="60"/>
      <c r="I38" s="60">
        <v>3157399</v>
      </c>
      <c r="J38" s="60">
        <v>3157399</v>
      </c>
      <c r="K38" s="60">
        <v>3157399</v>
      </c>
      <c r="L38" s="60">
        <v>2932117</v>
      </c>
      <c r="M38" s="60">
        <v>2817112</v>
      </c>
      <c r="N38" s="60">
        <v>2817112</v>
      </c>
      <c r="O38" s="60">
        <v>2700502</v>
      </c>
      <c r="P38" s="60">
        <v>2582264</v>
      </c>
      <c r="Q38" s="60">
        <v>2462375</v>
      </c>
      <c r="R38" s="60">
        <v>2462375</v>
      </c>
      <c r="S38" s="60"/>
      <c r="T38" s="60"/>
      <c r="U38" s="60"/>
      <c r="V38" s="60"/>
      <c r="W38" s="60">
        <v>2462375</v>
      </c>
      <c r="X38" s="60">
        <v>18750000</v>
      </c>
      <c r="Y38" s="60">
        <v>-16287625</v>
      </c>
      <c r="Z38" s="140">
        <v>-86.87</v>
      </c>
      <c r="AA38" s="62">
        <v>25000000</v>
      </c>
    </row>
    <row r="39" spans="1:27" ht="12.75">
      <c r="A39" s="250" t="s">
        <v>59</v>
      </c>
      <c r="B39" s="253"/>
      <c r="C39" s="168">
        <f aca="true" t="shared" si="4" ref="C39:Y39">SUM(C37:C38)</f>
        <v>23892505</v>
      </c>
      <c r="D39" s="168">
        <f>SUM(D37:D38)</f>
        <v>0</v>
      </c>
      <c r="E39" s="76">
        <f t="shared" si="4"/>
        <v>25000000</v>
      </c>
      <c r="F39" s="77">
        <f t="shared" si="4"/>
        <v>25000000</v>
      </c>
      <c r="G39" s="77">
        <f t="shared" si="4"/>
        <v>0</v>
      </c>
      <c r="H39" s="77">
        <f t="shared" si="4"/>
        <v>0</v>
      </c>
      <c r="I39" s="77">
        <f t="shared" si="4"/>
        <v>3157399</v>
      </c>
      <c r="J39" s="77">
        <f t="shared" si="4"/>
        <v>3157399</v>
      </c>
      <c r="K39" s="77">
        <f t="shared" si="4"/>
        <v>3157399</v>
      </c>
      <c r="L39" s="77">
        <f t="shared" si="4"/>
        <v>2932117</v>
      </c>
      <c r="M39" s="77">
        <f t="shared" si="4"/>
        <v>2817112</v>
      </c>
      <c r="N39" s="77">
        <f t="shared" si="4"/>
        <v>2817112</v>
      </c>
      <c r="O39" s="77">
        <f t="shared" si="4"/>
        <v>2700502</v>
      </c>
      <c r="P39" s="77">
        <f t="shared" si="4"/>
        <v>2582264</v>
      </c>
      <c r="Q39" s="77">
        <f t="shared" si="4"/>
        <v>2462375</v>
      </c>
      <c r="R39" s="77">
        <f t="shared" si="4"/>
        <v>2462375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2462375</v>
      </c>
      <c r="X39" s="77">
        <f t="shared" si="4"/>
        <v>18750000</v>
      </c>
      <c r="Y39" s="77">
        <f t="shared" si="4"/>
        <v>-16287625</v>
      </c>
      <c r="Z39" s="212">
        <f>+IF(X39&lt;&gt;0,+(Y39/X39)*100,0)</f>
        <v>-86.86733333333333</v>
      </c>
      <c r="AA39" s="79">
        <f>SUM(AA37:AA38)</f>
        <v>25000000</v>
      </c>
    </row>
    <row r="40" spans="1:27" ht="12.75">
      <c r="A40" s="250" t="s">
        <v>167</v>
      </c>
      <c r="B40" s="251"/>
      <c r="C40" s="168">
        <f aca="true" t="shared" si="5" ref="C40:Y40">+C34+C39</f>
        <v>155176614</v>
      </c>
      <c r="D40" s="168">
        <f>+D34+D39</f>
        <v>0</v>
      </c>
      <c r="E40" s="72">
        <f t="shared" si="5"/>
        <v>85800000</v>
      </c>
      <c r="F40" s="73">
        <f t="shared" si="5"/>
        <v>85800000</v>
      </c>
      <c r="G40" s="73">
        <f t="shared" si="5"/>
        <v>107452508</v>
      </c>
      <c r="H40" s="73">
        <f t="shared" si="5"/>
        <v>107636283</v>
      </c>
      <c r="I40" s="73">
        <f t="shared" si="5"/>
        <v>60726457</v>
      </c>
      <c r="J40" s="73">
        <f t="shared" si="5"/>
        <v>60726457</v>
      </c>
      <c r="K40" s="73">
        <f t="shared" si="5"/>
        <v>77995257</v>
      </c>
      <c r="L40" s="73">
        <f t="shared" si="5"/>
        <v>17347319</v>
      </c>
      <c r="M40" s="73">
        <f t="shared" si="5"/>
        <v>163391990</v>
      </c>
      <c r="N40" s="73">
        <f t="shared" si="5"/>
        <v>163391990</v>
      </c>
      <c r="O40" s="73">
        <f t="shared" si="5"/>
        <v>183583701</v>
      </c>
      <c r="P40" s="73">
        <f t="shared" si="5"/>
        <v>130338858</v>
      </c>
      <c r="Q40" s="73">
        <f t="shared" si="5"/>
        <v>188689758</v>
      </c>
      <c r="R40" s="73">
        <f t="shared" si="5"/>
        <v>188689758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188689758</v>
      </c>
      <c r="X40" s="73">
        <f t="shared" si="5"/>
        <v>64350000</v>
      </c>
      <c r="Y40" s="73">
        <f t="shared" si="5"/>
        <v>124339758</v>
      </c>
      <c r="Z40" s="170">
        <f>+IF(X40&lt;&gt;0,+(Y40/X40)*100,0)</f>
        <v>193.22417715617715</v>
      </c>
      <c r="AA40" s="74">
        <f>+AA34+AA39</f>
        <v>85800000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1946635498</v>
      </c>
      <c r="D42" s="257">
        <f>+D25-D40</f>
        <v>0</v>
      </c>
      <c r="E42" s="258">
        <f t="shared" si="6"/>
        <v>1932216550</v>
      </c>
      <c r="F42" s="259">
        <f t="shared" si="6"/>
        <v>1932216550</v>
      </c>
      <c r="G42" s="259">
        <f t="shared" si="6"/>
        <v>2931142988</v>
      </c>
      <c r="H42" s="259">
        <f t="shared" si="6"/>
        <v>3934451554</v>
      </c>
      <c r="I42" s="259">
        <f t="shared" si="6"/>
        <v>4342219398</v>
      </c>
      <c r="J42" s="259">
        <f t="shared" si="6"/>
        <v>4342219398</v>
      </c>
      <c r="K42" s="259">
        <f t="shared" si="6"/>
        <v>4282932410</v>
      </c>
      <c r="L42" s="259">
        <f t="shared" si="6"/>
        <v>4267817964</v>
      </c>
      <c r="M42" s="259">
        <f t="shared" si="6"/>
        <v>4306502565</v>
      </c>
      <c r="N42" s="259">
        <f t="shared" si="6"/>
        <v>4306502565</v>
      </c>
      <c r="O42" s="259">
        <f t="shared" si="6"/>
        <v>4193319221</v>
      </c>
      <c r="P42" s="259">
        <f t="shared" si="6"/>
        <v>2454941897</v>
      </c>
      <c r="Q42" s="259">
        <f t="shared" si="6"/>
        <v>2457546434</v>
      </c>
      <c r="R42" s="259">
        <f t="shared" si="6"/>
        <v>2457546434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2457546434</v>
      </c>
      <c r="X42" s="259">
        <f t="shared" si="6"/>
        <v>1449162413</v>
      </c>
      <c r="Y42" s="259">
        <f t="shared" si="6"/>
        <v>1008384021</v>
      </c>
      <c r="Z42" s="260">
        <f>+IF(X42&lt;&gt;0,+(Y42/X42)*100,0)</f>
        <v>69.58392047392965</v>
      </c>
      <c r="AA42" s="261">
        <f>+AA25-AA40</f>
        <v>1932216550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1946635498</v>
      </c>
      <c r="D45" s="155"/>
      <c r="E45" s="59">
        <v>1679497550</v>
      </c>
      <c r="F45" s="60">
        <v>1679497550</v>
      </c>
      <c r="G45" s="60">
        <v>2931142988</v>
      </c>
      <c r="H45" s="60">
        <v>3934451554</v>
      </c>
      <c r="I45" s="60">
        <v>4342219398</v>
      </c>
      <c r="J45" s="60">
        <v>4342219398</v>
      </c>
      <c r="K45" s="60">
        <v>4282932410</v>
      </c>
      <c r="L45" s="60">
        <v>4267817964</v>
      </c>
      <c r="M45" s="60">
        <v>4306502565</v>
      </c>
      <c r="N45" s="60">
        <v>4306502565</v>
      </c>
      <c r="O45" s="60">
        <v>4193319221</v>
      </c>
      <c r="P45" s="60">
        <v>2454941897</v>
      </c>
      <c r="Q45" s="60">
        <v>2457546434</v>
      </c>
      <c r="R45" s="60">
        <v>2457546434</v>
      </c>
      <c r="S45" s="60"/>
      <c r="T45" s="60"/>
      <c r="U45" s="60"/>
      <c r="V45" s="60"/>
      <c r="W45" s="60">
        <v>2457546434</v>
      </c>
      <c r="X45" s="60">
        <v>1259623163</v>
      </c>
      <c r="Y45" s="60">
        <v>1197923271</v>
      </c>
      <c r="Z45" s="139">
        <v>95.1</v>
      </c>
      <c r="AA45" s="62">
        <v>1679497550</v>
      </c>
    </row>
    <row r="46" spans="1:27" ht="12.75">
      <c r="A46" s="249" t="s">
        <v>171</v>
      </c>
      <c r="B46" s="182"/>
      <c r="C46" s="155"/>
      <c r="D46" s="155"/>
      <c r="E46" s="59">
        <v>252719000</v>
      </c>
      <c r="F46" s="60">
        <v>252719000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189539250</v>
      </c>
      <c r="Y46" s="60">
        <v>-189539250</v>
      </c>
      <c r="Z46" s="139">
        <v>-100</v>
      </c>
      <c r="AA46" s="62">
        <v>252719000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1946635498</v>
      </c>
      <c r="D48" s="217">
        <f>SUM(D45:D47)</f>
        <v>0</v>
      </c>
      <c r="E48" s="264">
        <f t="shared" si="7"/>
        <v>1932216550</v>
      </c>
      <c r="F48" s="219">
        <f t="shared" si="7"/>
        <v>1932216550</v>
      </c>
      <c r="G48" s="219">
        <f t="shared" si="7"/>
        <v>2931142988</v>
      </c>
      <c r="H48" s="219">
        <f t="shared" si="7"/>
        <v>3934451554</v>
      </c>
      <c r="I48" s="219">
        <f t="shared" si="7"/>
        <v>4342219398</v>
      </c>
      <c r="J48" s="219">
        <f t="shared" si="7"/>
        <v>4342219398</v>
      </c>
      <c r="K48" s="219">
        <f t="shared" si="7"/>
        <v>4282932410</v>
      </c>
      <c r="L48" s="219">
        <f t="shared" si="7"/>
        <v>4267817964</v>
      </c>
      <c r="M48" s="219">
        <f t="shared" si="7"/>
        <v>4306502565</v>
      </c>
      <c r="N48" s="219">
        <f t="shared" si="7"/>
        <v>4306502565</v>
      </c>
      <c r="O48" s="219">
        <f t="shared" si="7"/>
        <v>4193319221</v>
      </c>
      <c r="P48" s="219">
        <f t="shared" si="7"/>
        <v>2454941897</v>
      </c>
      <c r="Q48" s="219">
        <f t="shared" si="7"/>
        <v>2457546434</v>
      </c>
      <c r="R48" s="219">
        <f t="shared" si="7"/>
        <v>2457546434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2457546434</v>
      </c>
      <c r="X48" s="219">
        <f t="shared" si="7"/>
        <v>1449162413</v>
      </c>
      <c r="Y48" s="219">
        <f t="shared" si="7"/>
        <v>1008384021</v>
      </c>
      <c r="Z48" s="265">
        <f>+IF(X48&lt;&gt;0,+(Y48/X48)*100,0)</f>
        <v>69.58392047392965</v>
      </c>
      <c r="AA48" s="232">
        <f>SUM(AA45:AA47)</f>
        <v>1932216550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14239756</v>
      </c>
      <c r="D6" s="155"/>
      <c r="E6" s="59">
        <v>20792998</v>
      </c>
      <c r="F6" s="60">
        <v>20792998</v>
      </c>
      <c r="G6" s="60">
        <v>1610448</v>
      </c>
      <c r="H6" s="60">
        <v>3983248</v>
      </c>
      <c r="I6" s="60">
        <v>1784681</v>
      </c>
      <c r="J6" s="60">
        <v>7378377</v>
      </c>
      <c r="K6" s="60">
        <v>2002019</v>
      </c>
      <c r="L6" s="60">
        <v>2665532</v>
      </c>
      <c r="M6" s="60">
        <v>1391202</v>
      </c>
      <c r="N6" s="60">
        <v>6058753</v>
      </c>
      <c r="O6" s="60">
        <v>1980687</v>
      </c>
      <c r="P6" s="60">
        <v>2313862</v>
      </c>
      <c r="Q6" s="60">
        <v>4339386</v>
      </c>
      <c r="R6" s="60">
        <v>8633935</v>
      </c>
      <c r="S6" s="60"/>
      <c r="T6" s="60"/>
      <c r="U6" s="60"/>
      <c r="V6" s="60"/>
      <c r="W6" s="60">
        <v>22071065</v>
      </c>
      <c r="X6" s="60">
        <v>15597000</v>
      </c>
      <c r="Y6" s="60">
        <v>6474065</v>
      </c>
      <c r="Z6" s="140">
        <v>41.51</v>
      </c>
      <c r="AA6" s="62">
        <v>20792998</v>
      </c>
    </row>
    <row r="7" spans="1:27" ht="12.75">
      <c r="A7" s="249" t="s">
        <v>32</v>
      </c>
      <c r="B7" s="182"/>
      <c r="C7" s="155">
        <v>42035036</v>
      </c>
      <c r="D7" s="155"/>
      <c r="E7" s="59">
        <v>23384000</v>
      </c>
      <c r="F7" s="60">
        <v>23384000</v>
      </c>
      <c r="G7" s="60">
        <v>1221298</v>
      </c>
      <c r="H7" s="60">
        <v>1723368</v>
      </c>
      <c r="I7" s="60">
        <v>1529632</v>
      </c>
      <c r="J7" s="60">
        <v>4474298</v>
      </c>
      <c r="K7" s="60">
        <v>1401614</v>
      </c>
      <c r="L7" s="60">
        <v>1330975</v>
      </c>
      <c r="M7" s="60">
        <v>1206211</v>
      </c>
      <c r="N7" s="60">
        <v>3938800</v>
      </c>
      <c r="O7" s="60">
        <v>2727451</v>
      </c>
      <c r="P7" s="60">
        <v>1651013</v>
      </c>
      <c r="Q7" s="60">
        <v>1625348</v>
      </c>
      <c r="R7" s="60">
        <v>6003812</v>
      </c>
      <c r="S7" s="60"/>
      <c r="T7" s="60"/>
      <c r="U7" s="60"/>
      <c r="V7" s="60"/>
      <c r="W7" s="60">
        <v>14416910</v>
      </c>
      <c r="X7" s="60">
        <v>17541000</v>
      </c>
      <c r="Y7" s="60">
        <v>-3124090</v>
      </c>
      <c r="Z7" s="140">
        <v>-17.81</v>
      </c>
      <c r="AA7" s="62">
        <v>23384000</v>
      </c>
    </row>
    <row r="8" spans="1:27" ht="12.75">
      <c r="A8" s="249" t="s">
        <v>178</v>
      </c>
      <c r="B8" s="182"/>
      <c r="C8" s="155">
        <v>19488321</v>
      </c>
      <c r="D8" s="155"/>
      <c r="E8" s="59">
        <v>49856307</v>
      </c>
      <c r="F8" s="60">
        <v>49856307</v>
      </c>
      <c r="G8" s="60">
        <v>4340635</v>
      </c>
      <c r="H8" s="60">
        <v>13028989</v>
      </c>
      <c r="I8" s="60">
        <v>5427398</v>
      </c>
      <c r="J8" s="60">
        <v>22797022</v>
      </c>
      <c r="K8" s="60">
        <v>5540828</v>
      </c>
      <c r="L8" s="60">
        <v>4582560</v>
      </c>
      <c r="M8" s="60">
        <v>4130746</v>
      </c>
      <c r="N8" s="60">
        <v>14254134</v>
      </c>
      <c r="O8" s="60">
        <v>20567344</v>
      </c>
      <c r="P8" s="60">
        <v>11270334</v>
      </c>
      <c r="Q8" s="60">
        <v>4456068</v>
      </c>
      <c r="R8" s="60">
        <v>36293746</v>
      </c>
      <c r="S8" s="60"/>
      <c r="T8" s="60"/>
      <c r="U8" s="60"/>
      <c r="V8" s="60"/>
      <c r="W8" s="60">
        <v>73344902</v>
      </c>
      <c r="X8" s="60">
        <v>37395000</v>
      </c>
      <c r="Y8" s="60">
        <v>35949902</v>
      </c>
      <c r="Z8" s="140">
        <v>96.14</v>
      </c>
      <c r="AA8" s="62">
        <v>49856307</v>
      </c>
    </row>
    <row r="9" spans="1:27" ht="12.75">
      <c r="A9" s="249" t="s">
        <v>179</v>
      </c>
      <c r="B9" s="182"/>
      <c r="C9" s="155">
        <v>638672000</v>
      </c>
      <c r="D9" s="155"/>
      <c r="E9" s="59">
        <v>398457000</v>
      </c>
      <c r="F9" s="60">
        <v>398457000</v>
      </c>
      <c r="G9" s="60">
        <v>73995000</v>
      </c>
      <c r="H9" s="60">
        <v>84283000</v>
      </c>
      <c r="I9" s="60">
        <v>2372000</v>
      </c>
      <c r="J9" s="60">
        <v>160650000</v>
      </c>
      <c r="K9" s="60">
        <v>13250000</v>
      </c>
      <c r="L9" s="60">
        <v>11594000</v>
      </c>
      <c r="M9" s="60">
        <v>115377000</v>
      </c>
      <c r="N9" s="60">
        <v>140221000</v>
      </c>
      <c r="O9" s="60">
        <v>10250000</v>
      </c>
      <c r="P9" s="60">
        <v>13250000</v>
      </c>
      <c r="Q9" s="60">
        <v>90997000</v>
      </c>
      <c r="R9" s="60">
        <v>114497000</v>
      </c>
      <c r="S9" s="60"/>
      <c r="T9" s="60"/>
      <c r="U9" s="60"/>
      <c r="V9" s="60"/>
      <c r="W9" s="60">
        <v>415368000</v>
      </c>
      <c r="X9" s="60">
        <v>398457000</v>
      </c>
      <c r="Y9" s="60">
        <v>16911000</v>
      </c>
      <c r="Z9" s="140">
        <v>4.24</v>
      </c>
      <c r="AA9" s="62">
        <v>398457000</v>
      </c>
    </row>
    <row r="10" spans="1:27" ht="12.75">
      <c r="A10" s="249" t="s">
        <v>180</v>
      </c>
      <c r="B10" s="182"/>
      <c r="C10" s="155"/>
      <c r="D10" s="155"/>
      <c r="E10" s="59">
        <v>94661000</v>
      </c>
      <c r="F10" s="60">
        <v>94661000</v>
      </c>
      <c r="G10" s="60"/>
      <c r="H10" s="60"/>
      <c r="I10" s="60"/>
      <c r="J10" s="60"/>
      <c r="K10" s="60">
        <v>21161000</v>
      </c>
      <c r="L10" s="60"/>
      <c r="M10" s="60">
        <v>35550000</v>
      </c>
      <c r="N10" s="60">
        <v>56711000</v>
      </c>
      <c r="O10" s="60"/>
      <c r="P10" s="60"/>
      <c r="Q10" s="60">
        <v>37950000</v>
      </c>
      <c r="R10" s="60">
        <v>37950000</v>
      </c>
      <c r="S10" s="60"/>
      <c r="T10" s="60"/>
      <c r="U10" s="60"/>
      <c r="V10" s="60"/>
      <c r="W10" s="60">
        <v>94661000</v>
      </c>
      <c r="X10" s="60">
        <v>94661000</v>
      </c>
      <c r="Y10" s="60"/>
      <c r="Z10" s="140"/>
      <c r="AA10" s="62">
        <v>94661000</v>
      </c>
    </row>
    <row r="11" spans="1:27" ht="12.75">
      <c r="A11" s="249" t="s">
        <v>181</v>
      </c>
      <c r="B11" s="182"/>
      <c r="C11" s="155">
        <v>43952942</v>
      </c>
      <c r="D11" s="155"/>
      <c r="E11" s="59">
        <v>38680000</v>
      </c>
      <c r="F11" s="60">
        <v>38680000</v>
      </c>
      <c r="G11" s="60">
        <v>1920658</v>
      </c>
      <c r="H11" s="60">
        <v>1933915</v>
      </c>
      <c r="I11" s="60">
        <v>2237685</v>
      </c>
      <c r="J11" s="60">
        <v>6092258</v>
      </c>
      <c r="K11" s="60">
        <v>2210071</v>
      </c>
      <c r="L11" s="60">
        <v>2228236</v>
      </c>
      <c r="M11" s="60">
        <v>2114630</v>
      </c>
      <c r="N11" s="60">
        <v>6552937</v>
      </c>
      <c r="O11" s="60">
        <v>2539245</v>
      </c>
      <c r="P11" s="60">
        <v>2538454</v>
      </c>
      <c r="Q11" s="60">
        <v>2620947</v>
      </c>
      <c r="R11" s="60">
        <v>7698646</v>
      </c>
      <c r="S11" s="60"/>
      <c r="T11" s="60"/>
      <c r="U11" s="60"/>
      <c r="V11" s="60"/>
      <c r="W11" s="60">
        <v>20343841</v>
      </c>
      <c r="X11" s="60">
        <v>29007000</v>
      </c>
      <c r="Y11" s="60">
        <v>-8663159</v>
      </c>
      <c r="Z11" s="140">
        <v>-29.87</v>
      </c>
      <c r="AA11" s="62">
        <v>38680000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-352572336</v>
      </c>
      <c r="D14" s="155"/>
      <c r="E14" s="59">
        <v>-419410716</v>
      </c>
      <c r="F14" s="60">
        <v>-419410716</v>
      </c>
      <c r="G14" s="60">
        <v>-117734249</v>
      </c>
      <c r="H14" s="60">
        <v>-64381960</v>
      </c>
      <c r="I14" s="60">
        <v>-43929785</v>
      </c>
      <c r="J14" s="60">
        <v>-226045994</v>
      </c>
      <c r="K14" s="60">
        <v>-33164725</v>
      </c>
      <c r="L14" s="60">
        <v>-41798961</v>
      </c>
      <c r="M14" s="60">
        <v>-45594361</v>
      </c>
      <c r="N14" s="60">
        <v>-120558047</v>
      </c>
      <c r="O14" s="60">
        <v>-29310596</v>
      </c>
      <c r="P14" s="60">
        <v>-54353924</v>
      </c>
      <c r="Q14" s="60">
        <v>-46832478</v>
      </c>
      <c r="R14" s="60">
        <v>-130496998</v>
      </c>
      <c r="S14" s="60"/>
      <c r="T14" s="60"/>
      <c r="U14" s="60"/>
      <c r="V14" s="60"/>
      <c r="W14" s="60">
        <v>-477101039</v>
      </c>
      <c r="X14" s="60">
        <v>-308106000</v>
      </c>
      <c r="Y14" s="60">
        <v>-168995039</v>
      </c>
      <c r="Z14" s="140">
        <v>54.85</v>
      </c>
      <c r="AA14" s="62">
        <v>-419410716</v>
      </c>
    </row>
    <row r="15" spans="1:27" ht="12.75">
      <c r="A15" s="249" t="s">
        <v>40</v>
      </c>
      <c r="B15" s="182"/>
      <c r="C15" s="155">
        <v>-877980</v>
      </c>
      <c r="D15" s="155"/>
      <c r="E15" s="59"/>
      <c r="F15" s="60"/>
      <c r="G15" s="60"/>
      <c r="H15" s="60"/>
      <c r="I15" s="60"/>
      <c r="J15" s="60"/>
      <c r="K15" s="60">
        <v>-43811</v>
      </c>
      <c r="L15" s="60">
        <v>-54470</v>
      </c>
      <c r="M15" s="60">
        <v>-45574</v>
      </c>
      <c r="N15" s="60">
        <v>-143855</v>
      </c>
      <c r="O15" s="60">
        <v>-39569</v>
      </c>
      <c r="P15" s="60">
        <v>-37434</v>
      </c>
      <c r="Q15" s="60">
        <v>-35784</v>
      </c>
      <c r="R15" s="60">
        <v>-112787</v>
      </c>
      <c r="S15" s="60"/>
      <c r="T15" s="60"/>
      <c r="U15" s="60"/>
      <c r="V15" s="60"/>
      <c r="W15" s="60">
        <v>-256642</v>
      </c>
      <c r="X15" s="60"/>
      <c r="Y15" s="60">
        <v>-256642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404937739</v>
      </c>
      <c r="D17" s="168">
        <f t="shared" si="0"/>
        <v>0</v>
      </c>
      <c r="E17" s="72">
        <f t="shared" si="0"/>
        <v>206420589</v>
      </c>
      <c r="F17" s="73">
        <f t="shared" si="0"/>
        <v>206420589</v>
      </c>
      <c r="G17" s="73">
        <f t="shared" si="0"/>
        <v>-34646210</v>
      </c>
      <c r="H17" s="73">
        <f t="shared" si="0"/>
        <v>40570560</v>
      </c>
      <c r="I17" s="73">
        <f t="shared" si="0"/>
        <v>-30578389</v>
      </c>
      <c r="J17" s="73">
        <f t="shared" si="0"/>
        <v>-24654039</v>
      </c>
      <c r="K17" s="73">
        <f t="shared" si="0"/>
        <v>12356996</v>
      </c>
      <c r="L17" s="73">
        <f t="shared" si="0"/>
        <v>-19452128</v>
      </c>
      <c r="M17" s="73">
        <f t="shared" si="0"/>
        <v>114129854</v>
      </c>
      <c r="N17" s="73">
        <f t="shared" si="0"/>
        <v>107034722</v>
      </c>
      <c r="O17" s="73">
        <f t="shared" si="0"/>
        <v>8714562</v>
      </c>
      <c r="P17" s="73">
        <f t="shared" si="0"/>
        <v>-23367695</v>
      </c>
      <c r="Q17" s="73">
        <f t="shared" si="0"/>
        <v>95120487</v>
      </c>
      <c r="R17" s="73">
        <f t="shared" si="0"/>
        <v>80467354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162848037</v>
      </c>
      <c r="X17" s="73">
        <f t="shared" si="0"/>
        <v>284552000</v>
      </c>
      <c r="Y17" s="73">
        <f t="shared" si="0"/>
        <v>-121703963</v>
      </c>
      <c r="Z17" s="170">
        <f>+IF(X17&lt;&gt;0,+(Y17/X17)*100,0)</f>
        <v>-42.77037694340577</v>
      </c>
      <c r="AA17" s="74">
        <f>SUM(AA6:AA16)</f>
        <v>206420589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1000000</v>
      </c>
      <c r="F21" s="60">
        <v>1000000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1000000</v>
      </c>
      <c r="Y21" s="159">
        <v>-1000000</v>
      </c>
      <c r="Z21" s="141">
        <v>-100</v>
      </c>
      <c r="AA21" s="225">
        <v>1000000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-258408146</v>
      </c>
      <c r="D26" s="155"/>
      <c r="E26" s="59">
        <v>-201830000</v>
      </c>
      <c r="F26" s="60">
        <v>-201830000</v>
      </c>
      <c r="G26" s="60">
        <v>-7640421</v>
      </c>
      <c r="H26" s="60">
        <v>-8141454</v>
      </c>
      <c r="I26" s="60">
        <v>-24150443</v>
      </c>
      <c r="J26" s="60">
        <v>-39932318</v>
      </c>
      <c r="K26" s="60">
        <v>-3258611</v>
      </c>
      <c r="L26" s="60">
        <v>-15106870</v>
      </c>
      <c r="M26" s="60">
        <v>-11100374</v>
      </c>
      <c r="N26" s="60">
        <v>-29465855</v>
      </c>
      <c r="O26" s="60">
        <v>-363432</v>
      </c>
      <c r="P26" s="60">
        <v>-8779832</v>
      </c>
      <c r="Q26" s="60">
        <v>-10746793</v>
      </c>
      <c r="R26" s="60">
        <v>-19890057</v>
      </c>
      <c r="S26" s="60"/>
      <c r="T26" s="60"/>
      <c r="U26" s="60"/>
      <c r="V26" s="60"/>
      <c r="W26" s="60">
        <v>-89288230</v>
      </c>
      <c r="X26" s="60">
        <v>-164939000</v>
      </c>
      <c r="Y26" s="60">
        <v>75650770</v>
      </c>
      <c r="Z26" s="140">
        <v>-45.87</v>
      </c>
      <c r="AA26" s="62">
        <v>-201830000</v>
      </c>
    </row>
    <row r="27" spans="1:27" ht="12.75">
      <c r="A27" s="250" t="s">
        <v>192</v>
      </c>
      <c r="B27" s="251"/>
      <c r="C27" s="168">
        <f aca="true" t="shared" si="1" ref="C27:Y27">SUM(C21:C26)</f>
        <v>-258408146</v>
      </c>
      <c r="D27" s="168">
        <f>SUM(D21:D26)</f>
        <v>0</v>
      </c>
      <c r="E27" s="72">
        <f t="shared" si="1"/>
        <v>-200830000</v>
      </c>
      <c r="F27" s="73">
        <f t="shared" si="1"/>
        <v>-200830000</v>
      </c>
      <c r="G27" s="73">
        <f t="shared" si="1"/>
        <v>-7640421</v>
      </c>
      <c r="H27" s="73">
        <f t="shared" si="1"/>
        <v>-8141454</v>
      </c>
      <c r="I27" s="73">
        <f t="shared" si="1"/>
        <v>-24150443</v>
      </c>
      <c r="J27" s="73">
        <f t="shared" si="1"/>
        <v>-39932318</v>
      </c>
      <c r="K27" s="73">
        <f t="shared" si="1"/>
        <v>-3258611</v>
      </c>
      <c r="L27" s="73">
        <f t="shared" si="1"/>
        <v>-15106870</v>
      </c>
      <c r="M27" s="73">
        <f t="shared" si="1"/>
        <v>-11100374</v>
      </c>
      <c r="N27" s="73">
        <f t="shared" si="1"/>
        <v>-29465855</v>
      </c>
      <c r="O27" s="73">
        <f t="shared" si="1"/>
        <v>-363432</v>
      </c>
      <c r="P27" s="73">
        <f t="shared" si="1"/>
        <v>-8779832</v>
      </c>
      <c r="Q27" s="73">
        <f t="shared" si="1"/>
        <v>-10746793</v>
      </c>
      <c r="R27" s="73">
        <f t="shared" si="1"/>
        <v>-19890057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-89288230</v>
      </c>
      <c r="X27" s="73">
        <f t="shared" si="1"/>
        <v>-163939000</v>
      </c>
      <c r="Y27" s="73">
        <f t="shared" si="1"/>
        <v>74650770</v>
      </c>
      <c r="Z27" s="170">
        <f>+IF(X27&lt;&gt;0,+(Y27/X27)*100,0)</f>
        <v>-45.53569925399081</v>
      </c>
      <c r="AA27" s="74">
        <f>SUM(AA21:AA26)</f>
        <v>-200830000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-28374096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-28374096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118155497</v>
      </c>
      <c r="D38" s="153">
        <f>+D17+D27+D36</f>
        <v>0</v>
      </c>
      <c r="E38" s="99">
        <f t="shared" si="3"/>
        <v>5590589</v>
      </c>
      <c r="F38" s="100">
        <f t="shared" si="3"/>
        <v>5590589</v>
      </c>
      <c r="G38" s="100">
        <f t="shared" si="3"/>
        <v>-42286631</v>
      </c>
      <c r="H38" s="100">
        <f t="shared" si="3"/>
        <v>32429106</v>
      </c>
      <c r="I38" s="100">
        <f t="shared" si="3"/>
        <v>-54728832</v>
      </c>
      <c r="J38" s="100">
        <f t="shared" si="3"/>
        <v>-64586357</v>
      </c>
      <c r="K38" s="100">
        <f t="shared" si="3"/>
        <v>9098385</v>
      </c>
      <c r="L38" s="100">
        <f t="shared" si="3"/>
        <v>-34558998</v>
      </c>
      <c r="M38" s="100">
        <f t="shared" si="3"/>
        <v>103029480</v>
      </c>
      <c r="N38" s="100">
        <f t="shared" si="3"/>
        <v>77568867</v>
      </c>
      <c r="O38" s="100">
        <f t="shared" si="3"/>
        <v>8351130</v>
      </c>
      <c r="P38" s="100">
        <f t="shared" si="3"/>
        <v>-32147527</v>
      </c>
      <c r="Q38" s="100">
        <f t="shared" si="3"/>
        <v>84373694</v>
      </c>
      <c r="R38" s="100">
        <f t="shared" si="3"/>
        <v>60577297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73559807</v>
      </c>
      <c r="X38" s="100">
        <f t="shared" si="3"/>
        <v>120613000</v>
      </c>
      <c r="Y38" s="100">
        <f t="shared" si="3"/>
        <v>-47053193</v>
      </c>
      <c r="Z38" s="137">
        <f>+IF(X38&lt;&gt;0,+(Y38/X38)*100,0)</f>
        <v>-39.01170935139662</v>
      </c>
      <c r="AA38" s="102">
        <f>+AA17+AA27+AA36</f>
        <v>5590589</v>
      </c>
    </row>
    <row r="39" spans="1:27" ht="12.75">
      <c r="A39" s="249" t="s">
        <v>200</v>
      </c>
      <c r="B39" s="182"/>
      <c r="C39" s="153">
        <v>313266843</v>
      </c>
      <c r="D39" s="153"/>
      <c r="E39" s="99">
        <v>200000000</v>
      </c>
      <c r="F39" s="100">
        <v>200000000</v>
      </c>
      <c r="G39" s="100">
        <v>449452490</v>
      </c>
      <c r="H39" s="100">
        <v>407165859</v>
      </c>
      <c r="I39" s="100">
        <v>439594965</v>
      </c>
      <c r="J39" s="100">
        <v>449452490</v>
      </c>
      <c r="K39" s="100">
        <v>384866133</v>
      </c>
      <c r="L39" s="100">
        <v>393964518</v>
      </c>
      <c r="M39" s="100">
        <v>359405520</v>
      </c>
      <c r="N39" s="100">
        <v>384866133</v>
      </c>
      <c r="O39" s="100">
        <v>462435000</v>
      </c>
      <c r="P39" s="100">
        <v>470786130</v>
      </c>
      <c r="Q39" s="100">
        <v>438638603</v>
      </c>
      <c r="R39" s="100">
        <v>462435000</v>
      </c>
      <c r="S39" s="100"/>
      <c r="T39" s="100"/>
      <c r="U39" s="100"/>
      <c r="V39" s="100"/>
      <c r="W39" s="100">
        <v>449452490</v>
      </c>
      <c r="X39" s="100">
        <v>200000000</v>
      </c>
      <c r="Y39" s="100">
        <v>249452490</v>
      </c>
      <c r="Z39" s="137">
        <v>124.73</v>
      </c>
      <c r="AA39" s="102">
        <v>200000000</v>
      </c>
    </row>
    <row r="40" spans="1:27" ht="12.75">
      <c r="A40" s="269" t="s">
        <v>201</v>
      </c>
      <c r="B40" s="256"/>
      <c r="C40" s="257">
        <v>431422340</v>
      </c>
      <c r="D40" s="257"/>
      <c r="E40" s="258">
        <v>205590589</v>
      </c>
      <c r="F40" s="259">
        <v>205590589</v>
      </c>
      <c r="G40" s="259">
        <v>407165859</v>
      </c>
      <c r="H40" s="259">
        <v>439594965</v>
      </c>
      <c r="I40" s="259">
        <v>384866133</v>
      </c>
      <c r="J40" s="259">
        <v>384866133</v>
      </c>
      <c r="K40" s="259">
        <v>393964518</v>
      </c>
      <c r="L40" s="259">
        <v>359405520</v>
      </c>
      <c r="M40" s="259">
        <v>462435000</v>
      </c>
      <c r="N40" s="259">
        <v>462435000</v>
      </c>
      <c r="O40" s="259">
        <v>470786130</v>
      </c>
      <c r="P40" s="259">
        <v>438638603</v>
      </c>
      <c r="Q40" s="259">
        <v>523012297</v>
      </c>
      <c r="R40" s="259">
        <v>523012297</v>
      </c>
      <c r="S40" s="259"/>
      <c r="T40" s="259"/>
      <c r="U40" s="259"/>
      <c r="V40" s="259"/>
      <c r="W40" s="259">
        <v>523012297</v>
      </c>
      <c r="X40" s="259">
        <v>320613000</v>
      </c>
      <c r="Y40" s="259">
        <v>202399297</v>
      </c>
      <c r="Z40" s="260">
        <v>63.13</v>
      </c>
      <c r="AA40" s="261">
        <v>205590589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202030000</v>
      </c>
      <c r="F5" s="106">
        <f t="shared" si="0"/>
        <v>202030000</v>
      </c>
      <c r="G5" s="106">
        <f t="shared" si="0"/>
        <v>7640421</v>
      </c>
      <c r="H5" s="106">
        <f t="shared" si="0"/>
        <v>8141454</v>
      </c>
      <c r="I5" s="106">
        <f t="shared" si="0"/>
        <v>24150443</v>
      </c>
      <c r="J5" s="106">
        <f t="shared" si="0"/>
        <v>39932318</v>
      </c>
      <c r="K5" s="106">
        <f t="shared" si="0"/>
        <v>3258611</v>
      </c>
      <c r="L5" s="106">
        <f t="shared" si="0"/>
        <v>15106870</v>
      </c>
      <c r="M5" s="106">
        <f t="shared" si="0"/>
        <v>11100374</v>
      </c>
      <c r="N5" s="106">
        <f t="shared" si="0"/>
        <v>29465855</v>
      </c>
      <c r="O5" s="106">
        <f t="shared" si="0"/>
        <v>363432</v>
      </c>
      <c r="P5" s="106">
        <f t="shared" si="0"/>
        <v>8779832</v>
      </c>
      <c r="Q5" s="106">
        <f t="shared" si="0"/>
        <v>10746793</v>
      </c>
      <c r="R5" s="106">
        <f t="shared" si="0"/>
        <v>19890057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89288230</v>
      </c>
      <c r="X5" s="106">
        <f t="shared" si="0"/>
        <v>151522500</v>
      </c>
      <c r="Y5" s="106">
        <f t="shared" si="0"/>
        <v>-62234270</v>
      </c>
      <c r="Z5" s="201">
        <f>+IF(X5&lt;&gt;0,+(Y5/X5)*100,0)</f>
        <v>-41.07262617763038</v>
      </c>
      <c r="AA5" s="199">
        <f>SUM(AA11:AA18)</f>
        <v>202030000</v>
      </c>
    </row>
    <row r="6" spans="1:27" ht="12.75">
      <c r="A6" s="291" t="s">
        <v>205</v>
      </c>
      <c r="B6" s="142"/>
      <c r="C6" s="62"/>
      <c r="D6" s="156"/>
      <c r="E6" s="60">
        <v>145000000</v>
      </c>
      <c r="F6" s="60">
        <v>145000000</v>
      </c>
      <c r="G6" s="60">
        <v>6711841</v>
      </c>
      <c r="H6" s="60">
        <v>8141454</v>
      </c>
      <c r="I6" s="60">
        <v>21056691</v>
      </c>
      <c r="J6" s="60">
        <v>35909986</v>
      </c>
      <c r="K6" s="60">
        <v>2749751</v>
      </c>
      <c r="L6" s="60">
        <v>13923397</v>
      </c>
      <c r="M6" s="60">
        <v>10946397</v>
      </c>
      <c r="N6" s="60">
        <v>27619545</v>
      </c>
      <c r="O6" s="60">
        <v>221170</v>
      </c>
      <c r="P6" s="60">
        <v>8134114</v>
      </c>
      <c r="Q6" s="60">
        <v>8219585</v>
      </c>
      <c r="R6" s="60">
        <v>16574869</v>
      </c>
      <c r="S6" s="60"/>
      <c r="T6" s="60"/>
      <c r="U6" s="60"/>
      <c r="V6" s="60"/>
      <c r="W6" s="60">
        <v>80104400</v>
      </c>
      <c r="X6" s="60">
        <v>108750000</v>
      </c>
      <c r="Y6" s="60">
        <v>-28645600</v>
      </c>
      <c r="Z6" s="140">
        <v>-26.34</v>
      </c>
      <c r="AA6" s="155">
        <v>145000000</v>
      </c>
    </row>
    <row r="7" spans="1:27" ht="12.75">
      <c r="A7" s="291" t="s">
        <v>206</v>
      </c>
      <c r="B7" s="142"/>
      <c r="C7" s="62"/>
      <c r="D7" s="156"/>
      <c r="E7" s="60">
        <v>3700000</v>
      </c>
      <c r="F7" s="60">
        <v>3700000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174481</v>
      </c>
      <c r="R7" s="60">
        <v>174481</v>
      </c>
      <c r="S7" s="60"/>
      <c r="T7" s="60"/>
      <c r="U7" s="60"/>
      <c r="V7" s="60"/>
      <c r="W7" s="60">
        <v>174481</v>
      </c>
      <c r="X7" s="60">
        <v>2775000</v>
      </c>
      <c r="Y7" s="60">
        <v>-2600519</v>
      </c>
      <c r="Z7" s="140">
        <v>-93.71</v>
      </c>
      <c r="AA7" s="155">
        <v>3700000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1700666</v>
      </c>
      <c r="R10" s="60">
        <v>1700666</v>
      </c>
      <c r="S10" s="60"/>
      <c r="T10" s="60"/>
      <c r="U10" s="60"/>
      <c r="V10" s="60"/>
      <c r="W10" s="60">
        <v>1700666</v>
      </c>
      <c r="X10" s="60"/>
      <c r="Y10" s="60">
        <v>1700666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148700000</v>
      </c>
      <c r="F11" s="295">
        <f t="shared" si="1"/>
        <v>148700000</v>
      </c>
      <c r="G11" s="295">
        <f t="shared" si="1"/>
        <v>6711841</v>
      </c>
      <c r="H11" s="295">
        <f t="shared" si="1"/>
        <v>8141454</v>
      </c>
      <c r="I11" s="295">
        <f t="shared" si="1"/>
        <v>21056691</v>
      </c>
      <c r="J11" s="295">
        <f t="shared" si="1"/>
        <v>35909986</v>
      </c>
      <c r="K11" s="295">
        <f t="shared" si="1"/>
        <v>2749751</v>
      </c>
      <c r="L11" s="295">
        <f t="shared" si="1"/>
        <v>13923397</v>
      </c>
      <c r="M11" s="295">
        <f t="shared" si="1"/>
        <v>10946397</v>
      </c>
      <c r="N11" s="295">
        <f t="shared" si="1"/>
        <v>27619545</v>
      </c>
      <c r="O11" s="295">
        <f t="shared" si="1"/>
        <v>221170</v>
      </c>
      <c r="P11" s="295">
        <f t="shared" si="1"/>
        <v>8134114</v>
      </c>
      <c r="Q11" s="295">
        <f t="shared" si="1"/>
        <v>10094732</v>
      </c>
      <c r="R11" s="295">
        <f t="shared" si="1"/>
        <v>18450016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81979547</v>
      </c>
      <c r="X11" s="295">
        <f t="shared" si="1"/>
        <v>111525000</v>
      </c>
      <c r="Y11" s="295">
        <f t="shared" si="1"/>
        <v>-29545453</v>
      </c>
      <c r="Z11" s="296">
        <f>+IF(X11&lt;&gt;0,+(Y11/X11)*100,0)</f>
        <v>-26.49222416498543</v>
      </c>
      <c r="AA11" s="297">
        <f>SUM(AA6:AA10)</f>
        <v>148700000</v>
      </c>
    </row>
    <row r="12" spans="1:27" ht="12.75">
      <c r="A12" s="298" t="s">
        <v>211</v>
      </c>
      <c r="B12" s="136"/>
      <c r="C12" s="62"/>
      <c r="D12" s="156"/>
      <c r="E12" s="60">
        <v>21500000</v>
      </c>
      <c r="F12" s="60">
        <v>21500000</v>
      </c>
      <c r="G12" s="60">
        <v>928580</v>
      </c>
      <c r="H12" s="60"/>
      <c r="I12" s="60">
        <v>3074852</v>
      </c>
      <c r="J12" s="60">
        <v>4003432</v>
      </c>
      <c r="K12" s="60"/>
      <c r="L12" s="60">
        <v>1174853</v>
      </c>
      <c r="M12" s="60">
        <v>141977</v>
      </c>
      <c r="N12" s="60">
        <v>1316830</v>
      </c>
      <c r="O12" s="60"/>
      <c r="P12" s="60">
        <v>520096</v>
      </c>
      <c r="Q12" s="60">
        <v>204191</v>
      </c>
      <c r="R12" s="60">
        <v>724287</v>
      </c>
      <c r="S12" s="60"/>
      <c r="T12" s="60"/>
      <c r="U12" s="60"/>
      <c r="V12" s="60"/>
      <c r="W12" s="60">
        <v>6044549</v>
      </c>
      <c r="X12" s="60">
        <v>16125000</v>
      </c>
      <c r="Y12" s="60">
        <v>-10080451</v>
      </c>
      <c r="Z12" s="140">
        <v>-62.51</v>
      </c>
      <c r="AA12" s="155">
        <v>21500000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31090000</v>
      </c>
      <c r="F15" s="60">
        <v>31090000</v>
      </c>
      <c r="G15" s="60"/>
      <c r="H15" s="60"/>
      <c r="I15" s="60">
        <v>18900</v>
      </c>
      <c r="J15" s="60">
        <v>18900</v>
      </c>
      <c r="K15" s="60">
        <v>508860</v>
      </c>
      <c r="L15" s="60">
        <v>8620</v>
      </c>
      <c r="M15" s="60">
        <v>12000</v>
      </c>
      <c r="N15" s="60">
        <v>529480</v>
      </c>
      <c r="O15" s="60">
        <v>142262</v>
      </c>
      <c r="P15" s="60">
        <v>125622</v>
      </c>
      <c r="Q15" s="60">
        <v>447870</v>
      </c>
      <c r="R15" s="60">
        <v>715754</v>
      </c>
      <c r="S15" s="60"/>
      <c r="T15" s="60"/>
      <c r="U15" s="60"/>
      <c r="V15" s="60"/>
      <c r="W15" s="60">
        <v>1264134</v>
      </c>
      <c r="X15" s="60">
        <v>23317500</v>
      </c>
      <c r="Y15" s="60">
        <v>-22053366</v>
      </c>
      <c r="Z15" s="140">
        <v>-94.58</v>
      </c>
      <c r="AA15" s="155">
        <v>31090000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740000</v>
      </c>
      <c r="F18" s="82">
        <v>740000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555000</v>
      </c>
      <c r="Y18" s="82">
        <v>-555000</v>
      </c>
      <c r="Z18" s="270">
        <v>-100</v>
      </c>
      <c r="AA18" s="278">
        <v>740000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262258967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252799866</v>
      </c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252799866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4381613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5077488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252799866</v>
      </c>
      <c r="D36" s="156">
        <f t="shared" si="4"/>
        <v>0</v>
      </c>
      <c r="E36" s="60">
        <f t="shared" si="4"/>
        <v>145000000</v>
      </c>
      <c r="F36" s="60">
        <f t="shared" si="4"/>
        <v>145000000</v>
      </c>
      <c r="G36" s="60">
        <f t="shared" si="4"/>
        <v>6711841</v>
      </c>
      <c r="H36" s="60">
        <f t="shared" si="4"/>
        <v>8141454</v>
      </c>
      <c r="I36" s="60">
        <f t="shared" si="4"/>
        <v>21056691</v>
      </c>
      <c r="J36" s="60">
        <f t="shared" si="4"/>
        <v>35909986</v>
      </c>
      <c r="K36" s="60">
        <f t="shared" si="4"/>
        <v>2749751</v>
      </c>
      <c r="L36" s="60">
        <f t="shared" si="4"/>
        <v>13923397</v>
      </c>
      <c r="M36" s="60">
        <f t="shared" si="4"/>
        <v>10946397</v>
      </c>
      <c r="N36" s="60">
        <f t="shared" si="4"/>
        <v>27619545</v>
      </c>
      <c r="O36" s="60">
        <f t="shared" si="4"/>
        <v>221170</v>
      </c>
      <c r="P36" s="60">
        <f t="shared" si="4"/>
        <v>8134114</v>
      </c>
      <c r="Q36" s="60">
        <f t="shared" si="4"/>
        <v>8219585</v>
      </c>
      <c r="R36" s="60">
        <f t="shared" si="4"/>
        <v>16574869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80104400</v>
      </c>
      <c r="X36" s="60">
        <f t="shared" si="4"/>
        <v>108750000</v>
      </c>
      <c r="Y36" s="60">
        <f t="shared" si="4"/>
        <v>-28645600</v>
      </c>
      <c r="Z36" s="140">
        <f aca="true" t="shared" si="5" ref="Z36:Z49">+IF(X36&lt;&gt;0,+(Y36/X36)*100,0)</f>
        <v>-26.340781609195403</v>
      </c>
      <c r="AA36" s="155">
        <f>AA6+AA21</f>
        <v>145000000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3700000</v>
      </c>
      <c r="F37" s="60">
        <f t="shared" si="4"/>
        <v>3700000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174481</v>
      </c>
      <c r="R37" s="60">
        <f t="shared" si="4"/>
        <v>174481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174481</v>
      </c>
      <c r="X37" s="60">
        <f t="shared" si="4"/>
        <v>2775000</v>
      </c>
      <c r="Y37" s="60">
        <f t="shared" si="4"/>
        <v>-2600519</v>
      </c>
      <c r="Z37" s="140">
        <f t="shared" si="5"/>
        <v>-93.71239639639639</v>
      </c>
      <c r="AA37" s="155">
        <f>AA7+AA22</f>
        <v>3700000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1700666</v>
      </c>
      <c r="R40" s="60">
        <f t="shared" si="4"/>
        <v>1700666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1700666</v>
      </c>
      <c r="X40" s="60">
        <f t="shared" si="4"/>
        <v>0</v>
      </c>
      <c r="Y40" s="60">
        <f t="shared" si="4"/>
        <v>1700666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252799866</v>
      </c>
      <c r="D41" s="294">
        <f t="shared" si="6"/>
        <v>0</v>
      </c>
      <c r="E41" s="295">
        <f t="shared" si="6"/>
        <v>148700000</v>
      </c>
      <c r="F41" s="295">
        <f t="shared" si="6"/>
        <v>148700000</v>
      </c>
      <c r="G41" s="295">
        <f t="shared" si="6"/>
        <v>6711841</v>
      </c>
      <c r="H41" s="295">
        <f t="shared" si="6"/>
        <v>8141454</v>
      </c>
      <c r="I41" s="295">
        <f t="shared" si="6"/>
        <v>21056691</v>
      </c>
      <c r="J41" s="295">
        <f t="shared" si="6"/>
        <v>35909986</v>
      </c>
      <c r="K41" s="295">
        <f t="shared" si="6"/>
        <v>2749751</v>
      </c>
      <c r="L41" s="295">
        <f t="shared" si="6"/>
        <v>13923397</v>
      </c>
      <c r="M41" s="295">
        <f t="shared" si="6"/>
        <v>10946397</v>
      </c>
      <c r="N41" s="295">
        <f t="shared" si="6"/>
        <v>27619545</v>
      </c>
      <c r="O41" s="295">
        <f t="shared" si="6"/>
        <v>221170</v>
      </c>
      <c r="P41" s="295">
        <f t="shared" si="6"/>
        <v>8134114</v>
      </c>
      <c r="Q41" s="295">
        <f t="shared" si="6"/>
        <v>10094732</v>
      </c>
      <c r="R41" s="295">
        <f t="shared" si="6"/>
        <v>18450016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81979547</v>
      </c>
      <c r="X41" s="295">
        <f t="shared" si="6"/>
        <v>111525000</v>
      </c>
      <c r="Y41" s="295">
        <f t="shared" si="6"/>
        <v>-29545453</v>
      </c>
      <c r="Z41" s="296">
        <f t="shared" si="5"/>
        <v>-26.49222416498543</v>
      </c>
      <c r="AA41" s="297">
        <f>SUM(AA36:AA40)</f>
        <v>148700000</v>
      </c>
    </row>
    <row r="42" spans="1:27" ht="12.75">
      <c r="A42" s="298" t="s">
        <v>211</v>
      </c>
      <c r="B42" s="136"/>
      <c r="C42" s="95">
        <f aca="true" t="shared" si="7" ref="C42:Y48">C12+C27</f>
        <v>4381613</v>
      </c>
      <c r="D42" s="129">
        <f t="shared" si="7"/>
        <v>0</v>
      </c>
      <c r="E42" s="54">
        <f t="shared" si="7"/>
        <v>21500000</v>
      </c>
      <c r="F42" s="54">
        <f t="shared" si="7"/>
        <v>21500000</v>
      </c>
      <c r="G42" s="54">
        <f t="shared" si="7"/>
        <v>928580</v>
      </c>
      <c r="H42" s="54">
        <f t="shared" si="7"/>
        <v>0</v>
      </c>
      <c r="I42" s="54">
        <f t="shared" si="7"/>
        <v>3074852</v>
      </c>
      <c r="J42" s="54">
        <f t="shared" si="7"/>
        <v>4003432</v>
      </c>
      <c r="K42" s="54">
        <f t="shared" si="7"/>
        <v>0</v>
      </c>
      <c r="L42" s="54">
        <f t="shared" si="7"/>
        <v>1174853</v>
      </c>
      <c r="M42" s="54">
        <f t="shared" si="7"/>
        <v>141977</v>
      </c>
      <c r="N42" s="54">
        <f t="shared" si="7"/>
        <v>1316830</v>
      </c>
      <c r="O42" s="54">
        <f t="shared" si="7"/>
        <v>0</v>
      </c>
      <c r="P42" s="54">
        <f t="shared" si="7"/>
        <v>520096</v>
      </c>
      <c r="Q42" s="54">
        <f t="shared" si="7"/>
        <v>204191</v>
      </c>
      <c r="R42" s="54">
        <f t="shared" si="7"/>
        <v>724287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6044549</v>
      </c>
      <c r="X42" s="54">
        <f t="shared" si="7"/>
        <v>16125000</v>
      </c>
      <c r="Y42" s="54">
        <f t="shared" si="7"/>
        <v>-10080451</v>
      </c>
      <c r="Z42" s="184">
        <f t="shared" si="5"/>
        <v>-62.51442480620155</v>
      </c>
      <c r="AA42" s="130">
        <f aca="true" t="shared" si="8" ref="AA42:AA48">AA12+AA27</f>
        <v>21500000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5077488</v>
      </c>
      <c r="D45" s="129">
        <f t="shared" si="7"/>
        <v>0</v>
      </c>
      <c r="E45" s="54">
        <f t="shared" si="7"/>
        <v>31090000</v>
      </c>
      <c r="F45" s="54">
        <f t="shared" si="7"/>
        <v>31090000</v>
      </c>
      <c r="G45" s="54">
        <f t="shared" si="7"/>
        <v>0</v>
      </c>
      <c r="H45" s="54">
        <f t="shared" si="7"/>
        <v>0</v>
      </c>
      <c r="I45" s="54">
        <f t="shared" si="7"/>
        <v>18900</v>
      </c>
      <c r="J45" s="54">
        <f t="shared" si="7"/>
        <v>18900</v>
      </c>
      <c r="K45" s="54">
        <f t="shared" si="7"/>
        <v>508860</v>
      </c>
      <c r="L45" s="54">
        <f t="shared" si="7"/>
        <v>8620</v>
      </c>
      <c r="M45" s="54">
        <f t="shared" si="7"/>
        <v>12000</v>
      </c>
      <c r="N45" s="54">
        <f t="shared" si="7"/>
        <v>529480</v>
      </c>
      <c r="O45" s="54">
        <f t="shared" si="7"/>
        <v>142262</v>
      </c>
      <c r="P45" s="54">
        <f t="shared" si="7"/>
        <v>125622</v>
      </c>
      <c r="Q45" s="54">
        <f t="shared" si="7"/>
        <v>447870</v>
      </c>
      <c r="R45" s="54">
        <f t="shared" si="7"/>
        <v>715754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1264134</v>
      </c>
      <c r="X45" s="54">
        <f t="shared" si="7"/>
        <v>23317500</v>
      </c>
      <c r="Y45" s="54">
        <f t="shared" si="7"/>
        <v>-22053366</v>
      </c>
      <c r="Z45" s="184">
        <f t="shared" si="5"/>
        <v>-94.57860405275008</v>
      </c>
      <c r="AA45" s="130">
        <f t="shared" si="8"/>
        <v>31090000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740000</v>
      </c>
      <c r="F48" s="54">
        <f t="shared" si="7"/>
        <v>740000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555000</v>
      </c>
      <c r="Y48" s="54">
        <f t="shared" si="7"/>
        <v>-555000</v>
      </c>
      <c r="Z48" s="184">
        <f t="shared" si="5"/>
        <v>-100</v>
      </c>
      <c r="AA48" s="130">
        <f t="shared" si="8"/>
        <v>740000</v>
      </c>
    </row>
    <row r="49" spans="1:27" ht="12.75">
      <c r="A49" s="308" t="s">
        <v>220</v>
      </c>
      <c r="B49" s="149"/>
      <c r="C49" s="239">
        <f aca="true" t="shared" si="9" ref="C49:Y49">SUM(C41:C48)</f>
        <v>262258967</v>
      </c>
      <c r="D49" s="218">
        <f t="shared" si="9"/>
        <v>0</v>
      </c>
      <c r="E49" s="220">
        <f t="shared" si="9"/>
        <v>202030000</v>
      </c>
      <c r="F49" s="220">
        <f t="shared" si="9"/>
        <v>202030000</v>
      </c>
      <c r="G49" s="220">
        <f t="shared" si="9"/>
        <v>7640421</v>
      </c>
      <c r="H49" s="220">
        <f t="shared" si="9"/>
        <v>8141454</v>
      </c>
      <c r="I49" s="220">
        <f t="shared" si="9"/>
        <v>24150443</v>
      </c>
      <c r="J49" s="220">
        <f t="shared" si="9"/>
        <v>39932318</v>
      </c>
      <c r="K49" s="220">
        <f t="shared" si="9"/>
        <v>3258611</v>
      </c>
      <c r="L49" s="220">
        <f t="shared" si="9"/>
        <v>15106870</v>
      </c>
      <c r="M49" s="220">
        <f t="shared" si="9"/>
        <v>11100374</v>
      </c>
      <c r="N49" s="220">
        <f t="shared" si="9"/>
        <v>29465855</v>
      </c>
      <c r="O49" s="220">
        <f t="shared" si="9"/>
        <v>363432</v>
      </c>
      <c r="P49" s="220">
        <f t="shared" si="9"/>
        <v>8779832</v>
      </c>
      <c r="Q49" s="220">
        <f t="shared" si="9"/>
        <v>10746793</v>
      </c>
      <c r="R49" s="220">
        <f t="shared" si="9"/>
        <v>19890057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89288230</v>
      </c>
      <c r="X49" s="220">
        <f t="shared" si="9"/>
        <v>151522500</v>
      </c>
      <c r="Y49" s="220">
        <f t="shared" si="9"/>
        <v>-62234270</v>
      </c>
      <c r="Z49" s="221">
        <f t="shared" si="5"/>
        <v>-41.07262617763038</v>
      </c>
      <c r="AA49" s="222">
        <f>SUM(AA41:AA48)</f>
        <v>202030000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7530000</v>
      </c>
      <c r="F51" s="54">
        <f t="shared" si="10"/>
        <v>7530000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5647500</v>
      </c>
      <c r="Y51" s="54">
        <f t="shared" si="10"/>
        <v>-5647500</v>
      </c>
      <c r="Z51" s="184">
        <f>+IF(X51&lt;&gt;0,+(Y51/X51)*100,0)</f>
        <v>-100</v>
      </c>
      <c r="AA51" s="130">
        <f>SUM(AA57:AA61)</f>
        <v>7530000</v>
      </c>
    </row>
    <row r="52" spans="1:27" ht="12.75">
      <c r="A52" s="310" t="s">
        <v>205</v>
      </c>
      <c r="B52" s="142"/>
      <c r="C52" s="62"/>
      <c r="D52" s="156"/>
      <c r="E52" s="60">
        <v>3200000</v>
      </c>
      <c r="F52" s="60">
        <v>3200000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2400000</v>
      </c>
      <c r="Y52" s="60">
        <v>-2400000</v>
      </c>
      <c r="Z52" s="140">
        <v>-100</v>
      </c>
      <c r="AA52" s="155">
        <v>3200000</v>
      </c>
    </row>
    <row r="53" spans="1:27" ht="12.75">
      <c r="A53" s="310" t="s">
        <v>206</v>
      </c>
      <c r="B53" s="142"/>
      <c r="C53" s="62"/>
      <c r="D53" s="156"/>
      <c r="E53" s="60">
        <v>1500000</v>
      </c>
      <c r="F53" s="60">
        <v>1500000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1125000</v>
      </c>
      <c r="Y53" s="60">
        <v>-1125000</v>
      </c>
      <c r="Z53" s="140">
        <v>-100</v>
      </c>
      <c r="AA53" s="155">
        <v>1500000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4700000</v>
      </c>
      <c r="F57" s="295">
        <f t="shared" si="11"/>
        <v>4700000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3525000</v>
      </c>
      <c r="Y57" s="295">
        <f t="shared" si="11"/>
        <v>-3525000</v>
      </c>
      <c r="Z57" s="296">
        <f>+IF(X57&lt;&gt;0,+(Y57/X57)*100,0)</f>
        <v>-100</v>
      </c>
      <c r="AA57" s="297">
        <f>SUM(AA52:AA56)</f>
        <v>4700000</v>
      </c>
    </row>
    <row r="58" spans="1:27" ht="12.75">
      <c r="A58" s="311" t="s">
        <v>211</v>
      </c>
      <c r="B58" s="136"/>
      <c r="C58" s="62"/>
      <c r="D58" s="156"/>
      <c r="E58" s="60">
        <v>1510000</v>
      </c>
      <c r="F58" s="60">
        <v>1510000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1132500</v>
      </c>
      <c r="Y58" s="60">
        <v>-1132500</v>
      </c>
      <c r="Z58" s="140">
        <v>-100</v>
      </c>
      <c r="AA58" s="155">
        <v>1510000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1320000</v>
      </c>
      <c r="F61" s="60">
        <v>1320000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990000</v>
      </c>
      <c r="Y61" s="60">
        <v>-990000</v>
      </c>
      <c r="Z61" s="140">
        <v>-100</v>
      </c>
      <c r="AA61" s="155">
        <v>1320000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22287920</v>
      </c>
      <c r="D68" s="156">
        <v>16560000</v>
      </c>
      <c r="E68" s="60">
        <v>19410000</v>
      </c>
      <c r="F68" s="60">
        <v>16560000</v>
      </c>
      <c r="G68" s="60">
        <v>388373</v>
      </c>
      <c r="H68" s="60">
        <v>712148</v>
      </c>
      <c r="I68" s="60">
        <v>557127</v>
      </c>
      <c r="J68" s="60">
        <v>1657648</v>
      </c>
      <c r="K68" s="60">
        <v>1863813</v>
      </c>
      <c r="L68" s="60">
        <v>1937914</v>
      </c>
      <c r="M68" s="60">
        <v>716528</v>
      </c>
      <c r="N68" s="60">
        <v>4518255</v>
      </c>
      <c r="O68" s="60">
        <v>13238</v>
      </c>
      <c r="P68" s="60">
        <v>142989</v>
      </c>
      <c r="Q68" s="60">
        <v>10746793</v>
      </c>
      <c r="R68" s="60">
        <v>10903020</v>
      </c>
      <c r="S68" s="60"/>
      <c r="T68" s="60"/>
      <c r="U68" s="60"/>
      <c r="V68" s="60"/>
      <c r="W68" s="60">
        <v>17078923</v>
      </c>
      <c r="X68" s="60">
        <v>12420000</v>
      </c>
      <c r="Y68" s="60">
        <v>4658923</v>
      </c>
      <c r="Z68" s="140">
        <v>37.51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22287920</v>
      </c>
      <c r="D69" s="218">
        <f t="shared" si="12"/>
        <v>16560000</v>
      </c>
      <c r="E69" s="220">
        <f t="shared" si="12"/>
        <v>19410000</v>
      </c>
      <c r="F69" s="220">
        <f t="shared" si="12"/>
        <v>16560000</v>
      </c>
      <c r="G69" s="220">
        <f t="shared" si="12"/>
        <v>388373</v>
      </c>
      <c r="H69" s="220">
        <f t="shared" si="12"/>
        <v>712148</v>
      </c>
      <c r="I69" s="220">
        <f t="shared" si="12"/>
        <v>557127</v>
      </c>
      <c r="J69" s="220">
        <f t="shared" si="12"/>
        <v>1657648</v>
      </c>
      <c r="K69" s="220">
        <f t="shared" si="12"/>
        <v>1863813</v>
      </c>
      <c r="L69" s="220">
        <f t="shared" si="12"/>
        <v>1937914</v>
      </c>
      <c r="M69" s="220">
        <f t="shared" si="12"/>
        <v>716528</v>
      </c>
      <c r="N69" s="220">
        <f t="shared" si="12"/>
        <v>4518255</v>
      </c>
      <c r="O69" s="220">
        <f t="shared" si="12"/>
        <v>13238</v>
      </c>
      <c r="P69" s="220">
        <f t="shared" si="12"/>
        <v>142989</v>
      </c>
      <c r="Q69" s="220">
        <f t="shared" si="12"/>
        <v>10746793</v>
      </c>
      <c r="R69" s="220">
        <f t="shared" si="12"/>
        <v>10903020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17078923</v>
      </c>
      <c r="X69" s="220">
        <f t="shared" si="12"/>
        <v>12420000</v>
      </c>
      <c r="Y69" s="220">
        <f t="shared" si="12"/>
        <v>4658923</v>
      </c>
      <c r="Z69" s="221">
        <f>+IF(X69&lt;&gt;0,+(Y69/X69)*100,0)</f>
        <v>37.51145732689211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148700000</v>
      </c>
      <c r="F5" s="358">
        <f t="shared" si="0"/>
        <v>148700000</v>
      </c>
      <c r="G5" s="358">
        <f t="shared" si="0"/>
        <v>6711841</v>
      </c>
      <c r="H5" s="356">
        <f t="shared" si="0"/>
        <v>8141454</v>
      </c>
      <c r="I5" s="356">
        <f t="shared" si="0"/>
        <v>21056691</v>
      </c>
      <c r="J5" s="358">
        <f t="shared" si="0"/>
        <v>35909986</v>
      </c>
      <c r="K5" s="358">
        <f t="shared" si="0"/>
        <v>2749751</v>
      </c>
      <c r="L5" s="356">
        <f t="shared" si="0"/>
        <v>13923397</v>
      </c>
      <c r="M5" s="356">
        <f t="shared" si="0"/>
        <v>10946397</v>
      </c>
      <c r="N5" s="358">
        <f t="shared" si="0"/>
        <v>27619545</v>
      </c>
      <c r="O5" s="358">
        <f t="shared" si="0"/>
        <v>221170</v>
      </c>
      <c r="P5" s="356">
        <f t="shared" si="0"/>
        <v>8134114</v>
      </c>
      <c r="Q5" s="356">
        <f t="shared" si="0"/>
        <v>10094732</v>
      </c>
      <c r="R5" s="358">
        <f t="shared" si="0"/>
        <v>18450016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81979547</v>
      </c>
      <c r="X5" s="356">
        <f t="shared" si="0"/>
        <v>111525000</v>
      </c>
      <c r="Y5" s="358">
        <f t="shared" si="0"/>
        <v>-29545453</v>
      </c>
      <c r="Z5" s="359">
        <f>+IF(X5&lt;&gt;0,+(Y5/X5)*100,0)</f>
        <v>-26.49222416498543</v>
      </c>
      <c r="AA5" s="360">
        <f>+AA6+AA8+AA11+AA13+AA15</f>
        <v>148700000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145000000</v>
      </c>
      <c r="F6" s="59">
        <f t="shared" si="1"/>
        <v>145000000</v>
      </c>
      <c r="G6" s="59">
        <f t="shared" si="1"/>
        <v>6711841</v>
      </c>
      <c r="H6" s="60">
        <f t="shared" si="1"/>
        <v>8141454</v>
      </c>
      <c r="I6" s="60">
        <f t="shared" si="1"/>
        <v>21056691</v>
      </c>
      <c r="J6" s="59">
        <f t="shared" si="1"/>
        <v>35909986</v>
      </c>
      <c r="K6" s="59">
        <f t="shared" si="1"/>
        <v>2749751</v>
      </c>
      <c r="L6" s="60">
        <f t="shared" si="1"/>
        <v>13923397</v>
      </c>
      <c r="M6" s="60">
        <f t="shared" si="1"/>
        <v>10946397</v>
      </c>
      <c r="N6" s="59">
        <f t="shared" si="1"/>
        <v>27619545</v>
      </c>
      <c r="O6" s="59">
        <f t="shared" si="1"/>
        <v>221170</v>
      </c>
      <c r="P6" s="60">
        <f t="shared" si="1"/>
        <v>8134114</v>
      </c>
      <c r="Q6" s="60">
        <f t="shared" si="1"/>
        <v>8219585</v>
      </c>
      <c r="R6" s="59">
        <f t="shared" si="1"/>
        <v>16574869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80104400</v>
      </c>
      <c r="X6" s="60">
        <f t="shared" si="1"/>
        <v>108750000</v>
      </c>
      <c r="Y6" s="59">
        <f t="shared" si="1"/>
        <v>-28645600</v>
      </c>
      <c r="Z6" s="61">
        <f>+IF(X6&lt;&gt;0,+(Y6/X6)*100,0)</f>
        <v>-26.340781609195403</v>
      </c>
      <c r="AA6" s="62">
        <f t="shared" si="1"/>
        <v>145000000</v>
      </c>
    </row>
    <row r="7" spans="1:27" ht="12.75">
      <c r="A7" s="291" t="s">
        <v>229</v>
      </c>
      <c r="B7" s="142"/>
      <c r="C7" s="60"/>
      <c r="D7" s="340"/>
      <c r="E7" s="60">
        <v>145000000</v>
      </c>
      <c r="F7" s="59">
        <v>145000000</v>
      </c>
      <c r="G7" s="59">
        <v>6711841</v>
      </c>
      <c r="H7" s="60">
        <v>8141454</v>
      </c>
      <c r="I7" s="60">
        <v>21056691</v>
      </c>
      <c r="J7" s="59">
        <v>35909986</v>
      </c>
      <c r="K7" s="59">
        <v>2749751</v>
      </c>
      <c r="L7" s="60">
        <v>13923397</v>
      </c>
      <c r="M7" s="60">
        <v>10946397</v>
      </c>
      <c r="N7" s="59">
        <v>27619545</v>
      </c>
      <c r="O7" s="59">
        <v>221170</v>
      </c>
      <c r="P7" s="60">
        <v>8134114</v>
      </c>
      <c r="Q7" s="60">
        <v>8219585</v>
      </c>
      <c r="R7" s="59">
        <v>16574869</v>
      </c>
      <c r="S7" s="59"/>
      <c r="T7" s="60"/>
      <c r="U7" s="60"/>
      <c r="V7" s="59"/>
      <c r="W7" s="59">
        <v>80104400</v>
      </c>
      <c r="X7" s="60">
        <v>108750000</v>
      </c>
      <c r="Y7" s="59">
        <v>-28645600</v>
      </c>
      <c r="Z7" s="61">
        <v>-26.34</v>
      </c>
      <c r="AA7" s="62">
        <v>145000000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3700000</v>
      </c>
      <c r="F8" s="59">
        <f t="shared" si="2"/>
        <v>3700000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174481</v>
      </c>
      <c r="R8" s="59">
        <f t="shared" si="2"/>
        <v>174481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174481</v>
      </c>
      <c r="X8" s="60">
        <f t="shared" si="2"/>
        <v>2775000</v>
      </c>
      <c r="Y8" s="59">
        <f t="shared" si="2"/>
        <v>-2600519</v>
      </c>
      <c r="Z8" s="61">
        <f>+IF(X8&lt;&gt;0,+(Y8/X8)*100,0)</f>
        <v>-93.71239639639639</v>
      </c>
      <c r="AA8" s="62">
        <f>SUM(AA9:AA10)</f>
        <v>3700000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3700000</v>
      </c>
      <c r="F10" s="59">
        <v>3700000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174481</v>
      </c>
      <c r="R10" s="59">
        <v>174481</v>
      </c>
      <c r="S10" s="59"/>
      <c r="T10" s="60"/>
      <c r="U10" s="60"/>
      <c r="V10" s="59"/>
      <c r="W10" s="59">
        <v>174481</v>
      </c>
      <c r="X10" s="60">
        <v>2775000</v>
      </c>
      <c r="Y10" s="59">
        <v>-2600519</v>
      </c>
      <c r="Z10" s="61">
        <v>-93.71</v>
      </c>
      <c r="AA10" s="62">
        <v>3700000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1700666</v>
      </c>
      <c r="R15" s="59">
        <f t="shared" si="5"/>
        <v>1700666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1700666</v>
      </c>
      <c r="X15" s="60">
        <f t="shared" si="5"/>
        <v>0</v>
      </c>
      <c r="Y15" s="59">
        <f t="shared" si="5"/>
        <v>1700666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1700666</v>
      </c>
      <c r="R16" s="59">
        <v>1700666</v>
      </c>
      <c r="S16" s="59"/>
      <c r="T16" s="60"/>
      <c r="U16" s="60"/>
      <c r="V16" s="59"/>
      <c r="W16" s="59">
        <v>1700666</v>
      </c>
      <c r="X16" s="60"/>
      <c r="Y16" s="59">
        <v>1700666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21500000</v>
      </c>
      <c r="F22" s="345">
        <f t="shared" si="6"/>
        <v>21500000</v>
      </c>
      <c r="G22" s="345">
        <f t="shared" si="6"/>
        <v>928580</v>
      </c>
      <c r="H22" s="343">
        <f t="shared" si="6"/>
        <v>0</v>
      </c>
      <c r="I22" s="343">
        <f t="shared" si="6"/>
        <v>3074852</v>
      </c>
      <c r="J22" s="345">
        <f t="shared" si="6"/>
        <v>4003432</v>
      </c>
      <c r="K22" s="345">
        <f t="shared" si="6"/>
        <v>0</v>
      </c>
      <c r="L22" s="343">
        <f t="shared" si="6"/>
        <v>1174853</v>
      </c>
      <c r="M22" s="343">
        <f t="shared" si="6"/>
        <v>141977</v>
      </c>
      <c r="N22" s="345">
        <f t="shared" si="6"/>
        <v>1316830</v>
      </c>
      <c r="O22" s="345">
        <f t="shared" si="6"/>
        <v>0</v>
      </c>
      <c r="P22" s="343">
        <f t="shared" si="6"/>
        <v>520096</v>
      </c>
      <c r="Q22" s="343">
        <f t="shared" si="6"/>
        <v>204191</v>
      </c>
      <c r="R22" s="345">
        <f t="shared" si="6"/>
        <v>724287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6044549</v>
      </c>
      <c r="X22" s="343">
        <f t="shared" si="6"/>
        <v>16125000</v>
      </c>
      <c r="Y22" s="345">
        <f t="shared" si="6"/>
        <v>-10080451</v>
      </c>
      <c r="Z22" s="336">
        <f>+IF(X22&lt;&gt;0,+(Y22/X22)*100,0)</f>
        <v>-62.51442480620155</v>
      </c>
      <c r="AA22" s="350">
        <f>SUM(AA23:AA32)</f>
        <v>21500000</v>
      </c>
    </row>
    <row r="23" spans="1:27" ht="12.75">
      <c r="A23" s="361" t="s">
        <v>237</v>
      </c>
      <c r="B23" s="142"/>
      <c r="C23" s="60"/>
      <c r="D23" s="340"/>
      <c r="E23" s="60">
        <v>900000</v>
      </c>
      <c r="F23" s="59">
        <v>900000</v>
      </c>
      <c r="G23" s="59"/>
      <c r="H23" s="60"/>
      <c r="I23" s="60">
        <v>719986</v>
      </c>
      <c r="J23" s="59">
        <v>719986</v>
      </c>
      <c r="K23" s="59"/>
      <c r="L23" s="60"/>
      <c r="M23" s="60">
        <v>141977</v>
      </c>
      <c r="N23" s="59">
        <v>141977</v>
      </c>
      <c r="O23" s="59"/>
      <c r="P23" s="60"/>
      <c r="Q23" s="60">
        <v>131229</v>
      </c>
      <c r="R23" s="59">
        <v>131229</v>
      </c>
      <c r="S23" s="59"/>
      <c r="T23" s="60"/>
      <c r="U23" s="60"/>
      <c r="V23" s="59"/>
      <c r="W23" s="59">
        <v>993192</v>
      </c>
      <c r="X23" s="60">
        <v>675000</v>
      </c>
      <c r="Y23" s="59">
        <v>318192</v>
      </c>
      <c r="Z23" s="61">
        <v>47.14</v>
      </c>
      <c r="AA23" s="62">
        <v>900000</v>
      </c>
    </row>
    <row r="24" spans="1:27" ht="12.75">
      <c r="A24" s="361" t="s">
        <v>238</v>
      </c>
      <c r="B24" s="142"/>
      <c r="C24" s="60"/>
      <c r="D24" s="340"/>
      <c r="E24" s="60">
        <v>20000000</v>
      </c>
      <c r="F24" s="59">
        <v>20000000</v>
      </c>
      <c r="G24" s="59">
        <v>928580</v>
      </c>
      <c r="H24" s="60"/>
      <c r="I24" s="60">
        <v>2354866</v>
      </c>
      <c r="J24" s="59">
        <v>3283446</v>
      </c>
      <c r="K24" s="59"/>
      <c r="L24" s="60">
        <v>1174853</v>
      </c>
      <c r="M24" s="60"/>
      <c r="N24" s="59">
        <v>1174853</v>
      </c>
      <c r="O24" s="59"/>
      <c r="P24" s="60">
        <v>520096</v>
      </c>
      <c r="Q24" s="60">
        <v>72962</v>
      </c>
      <c r="R24" s="59">
        <v>593058</v>
      </c>
      <c r="S24" s="59"/>
      <c r="T24" s="60"/>
      <c r="U24" s="60"/>
      <c r="V24" s="59"/>
      <c r="W24" s="59">
        <v>5051357</v>
      </c>
      <c r="X24" s="60">
        <v>15000000</v>
      </c>
      <c r="Y24" s="59">
        <v>-9948643</v>
      </c>
      <c r="Z24" s="61">
        <v>-66.32</v>
      </c>
      <c r="AA24" s="62">
        <v>20000000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450000</v>
      </c>
      <c r="Y32" s="59">
        <v>-450000</v>
      </c>
      <c r="Z32" s="61">
        <v>-100</v>
      </c>
      <c r="AA32" s="62">
        <v>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31090000</v>
      </c>
      <c r="F40" s="345">
        <f t="shared" si="9"/>
        <v>31090000</v>
      </c>
      <c r="G40" s="345">
        <f t="shared" si="9"/>
        <v>0</v>
      </c>
      <c r="H40" s="343">
        <f t="shared" si="9"/>
        <v>0</v>
      </c>
      <c r="I40" s="343">
        <f t="shared" si="9"/>
        <v>18900</v>
      </c>
      <c r="J40" s="345">
        <f t="shared" si="9"/>
        <v>18900</v>
      </c>
      <c r="K40" s="345">
        <f t="shared" si="9"/>
        <v>508860</v>
      </c>
      <c r="L40" s="343">
        <f t="shared" si="9"/>
        <v>8620</v>
      </c>
      <c r="M40" s="343">
        <f t="shared" si="9"/>
        <v>12000</v>
      </c>
      <c r="N40" s="345">
        <f t="shared" si="9"/>
        <v>529480</v>
      </c>
      <c r="O40" s="345">
        <f t="shared" si="9"/>
        <v>142262</v>
      </c>
      <c r="P40" s="343">
        <f t="shared" si="9"/>
        <v>125622</v>
      </c>
      <c r="Q40" s="343">
        <f t="shared" si="9"/>
        <v>447870</v>
      </c>
      <c r="R40" s="345">
        <f t="shared" si="9"/>
        <v>715754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1264134</v>
      </c>
      <c r="X40" s="343">
        <f t="shared" si="9"/>
        <v>23317500</v>
      </c>
      <c r="Y40" s="345">
        <f t="shared" si="9"/>
        <v>-22053366</v>
      </c>
      <c r="Z40" s="336">
        <f>+IF(X40&lt;&gt;0,+(Y40/X40)*100,0)</f>
        <v>-94.57860405275008</v>
      </c>
      <c r="AA40" s="350">
        <f>SUM(AA41:AA49)</f>
        <v>31090000</v>
      </c>
    </row>
    <row r="41" spans="1:27" ht="12.75">
      <c r="A41" s="361" t="s">
        <v>248</v>
      </c>
      <c r="B41" s="142"/>
      <c r="C41" s="362"/>
      <c r="D41" s="363"/>
      <c r="E41" s="362">
        <v>1650000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1237500</v>
      </c>
      <c r="Y41" s="364">
        <v>-1237500</v>
      </c>
      <c r="Z41" s="365">
        <v>-100</v>
      </c>
      <c r="AA41" s="366">
        <v>1650000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15750000</v>
      </c>
      <c r="F43" s="370">
        <v>15750000</v>
      </c>
      <c r="G43" s="370"/>
      <c r="H43" s="305"/>
      <c r="I43" s="305"/>
      <c r="J43" s="370"/>
      <c r="K43" s="370"/>
      <c r="L43" s="305"/>
      <c r="M43" s="305">
        <v>12000</v>
      </c>
      <c r="N43" s="370">
        <v>12000</v>
      </c>
      <c r="O43" s="370"/>
      <c r="P43" s="305"/>
      <c r="Q43" s="305">
        <v>43039</v>
      </c>
      <c r="R43" s="370">
        <v>43039</v>
      </c>
      <c r="S43" s="370"/>
      <c r="T43" s="305"/>
      <c r="U43" s="305"/>
      <c r="V43" s="370"/>
      <c r="W43" s="370">
        <v>55039</v>
      </c>
      <c r="X43" s="305">
        <v>11812500</v>
      </c>
      <c r="Y43" s="370">
        <v>-11757461</v>
      </c>
      <c r="Z43" s="371">
        <v>-99.53</v>
      </c>
      <c r="AA43" s="303">
        <v>15750000</v>
      </c>
    </row>
    <row r="44" spans="1:27" ht="12.75">
      <c r="A44" s="361" t="s">
        <v>251</v>
      </c>
      <c r="B44" s="136"/>
      <c r="C44" s="60"/>
      <c r="D44" s="368"/>
      <c r="E44" s="54">
        <v>2540000</v>
      </c>
      <c r="F44" s="53">
        <v>2540000</v>
      </c>
      <c r="G44" s="53"/>
      <c r="H44" s="54"/>
      <c r="I44" s="54"/>
      <c r="J44" s="53"/>
      <c r="K44" s="53">
        <v>408530</v>
      </c>
      <c r="L44" s="54"/>
      <c r="M44" s="54"/>
      <c r="N44" s="53">
        <v>408530</v>
      </c>
      <c r="O44" s="53"/>
      <c r="P44" s="54">
        <v>27500</v>
      </c>
      <c r="Q44" s="54"/>
      <c r="R44" s="53">
        <v>27500</v>
      </c>
      <c r="S44" s="53"/>
      <c r="T44" s="54"/>
      <c r="U44" s="54"/>
      <c r="V44" s="53"/>
      <c r="W44" s="53">
        <v>436030</v>
      </c>
      <c r="X44" s="54">
        <v>1905000</v>
      </c>
      <c r="Y44" s="53">
        <v>-1468970</v>
      </c>
      <c r="Z44" s="94">
        <v>-77.11</v>
      </c>
      <c r="AA44" s="95">
        <v>2540000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2200000</v>
      </c>
      <c r="F46" s="53">
        <v>2200000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>
        <v>404831</v>
      </c>
      <c r="R46" s="53">
        <v>404831</v>
      </c>
      <c r="S46" s="53"/>
      <c r="T46" s="54"/>
      <c r="U46" s="54"/>
      <c r="V46" s="53"/>
      <c r="W46" s="53">
        <v>404831</v>
      </c>
      <c r="X46" s="54">
        <v>1650000</v>
      </c>
      <c r="Y46" s="53">
        <v>-1245169</v>
      </c>
      <c r="Z46" s="94">
        <v>-75.46</v>
      </c>
      <c r="AA46" s="95">
        <v>2200000</v>
      </c>
    </row>
    <row r="47" spans="1:27" ht="12.75">
      <c r="A47" s="361" t="s">
        <v>254</v>
      </c>
      <c r="B47" s="136"/>
      <c r="C47" s="60"/>
      <c r="D47" s="368"/>
      <c r="E47" s="54">
        <v>1200000</v>
      </c>
      <c r="F47" s="53">
        <v>1200000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900000</v>
      </c>
      <c r="Y47" s="53">
        <v>-900000</v>
      </c>
      <c r="Z47" s="94">
        <v>-100</v>
      </c>
      <c r="AA47" s="95">
        <v>1200000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7750000</v>
      </c>
      <c r="F49" s="53">
        <v>7750000</v>
      </c>
      <c r="G49" s="53"/>
      <c r="H49" s="54"/>
      <c r="I49" s="54">
        <v>18900</v>
      </c>
      <c r="J49" s="53">
        <v>18900</v>
      </c>
      <c r="K49" s="53">
        <v>100330</v>
      </c>
      <c r="L49" s="54">
        <v>8620</v>
      </c>
      <c r="M49" s="54"/>
      <c r="N49" s="53">
        <v>108950</v>
      </c>
      <c r="O49" s="53">
        <v>142262</v>
      </c>
      <c r="P49" s="54">
        <v>98122</v>
      </c>
      <c r="Q49" s="54"/>
      <c r="R49" s="53">
        <v>240384</v>
      </c>
      <c r="S49" s="53"/>
      <c r="T49" s="54"/>
      <c r="U49" s="54"/>
      <c r="V49" s="53"/>
      <c r="W49" s="53">
        <v>368234</v>
      </c>
      <c r="X49" s="54">
        <v>5812500</v>
      </c>
      <c r="Y49" s="53">
        <v>-5444266</v>
      </c>
      <c r="Z49" s="94">
        <v>-93.66</v>
      </c>
      <c r="AA49" s="95">
        <v>7750000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740000</v>
      </c>
      <c r="F57" s="345">
        <f t="shared" si="13"/>
        <v>740000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555000</v>
      </c>
      <c r="Y57" s="345">
        <f t="shared" si="13"/>
        <v>-555000</v>
      </c>
      <c r="Z57" s="336">
        <f>+IF(X57&lt;&gt;0,+(Y57/X57)*100,0)</f>
        <v>-100</v>
      </c>
      <c r="AA57" s="350">
        <f t="shared" si="13"/>
        <v>740000</v>
      </c>
    </row>
    <row r="58" spans="1:27" ht="12.75">
      <c r="A58" s="361" t="s">
        <v>217</v>
      </c>
      <c r="B58" s="136"/>
      <c r="C58" s="60"/>
      <c r="D58" s="340"/>
      <c r="E58" s="60">
        <v>740000</v>
      </c>
      <c r="F58" s="59">
        <v>740000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555000</v>
      </c>
      <c r="Y58" s="59">
        <v>-555000</v>
      </c>
      <c r="Z58" s="61">
        <v>-100</v>
      </c>
      <c r="AA58" s="62">
        <v>740000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202030000</v>
      </c>
      <c r="F60" s="264">
        <f t="shared" si="14"/>
        <v>202030000</v>
      </c>
      <c r="G60" s="264">
        <f t="shared" si="14"/>
        <v>7640421</v>
      </c>
      <c r="H60" s="219">
        <f t="shared" si="14"/>
        <v>8141454</v>
      </c>
      <c r="I60" s="219">
        <f t="shared" si="14"/>
        <v>24150443</v>
      </c>
      <c r="J60" s="264">
        <f t="shared" si="14"/>
        <v>39932318</v>
      </c>
      <c r="K60" s="264">
        <f t="shared" si="14"/>
        <v>3258611</v>
      </c>
      <c r="L60" s="219">
        <f t="shared" si="14"/>
        <v>15106870</v>
      </c>
      <c r="M60" s="219">
        <f t="shared" si="14"/>
        <v>11100374</v>
      </c>
      <c r="N60" s="264">
        <f t="shared" si="14"/>
        <v>29465855</v>
      </c>
      <c r="O60" s="264">
        <f t="shared" si="14"/>
        <v>363432</v>
      </c>
      <c r="P60" s="219">
        <f t="shared" si="14"/>
        <v>8779832</v>
      </c>
      <c r="Q60" s="219">
        <f t="shared" si="14"/>
        <v>10746793</v>
      </c>
      <c r="R60" s="264">
        <f t="shared" si="14"/>
        <v>19890057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89288230</v>
      </c>
      <c r="X60" s="219">
        <f t="shared" si="14"/>
        <v>151522500</v>
      </c>
      <c r="Y60" s="264">
        <f t="shared" si="14"/>
        <v>-62234270</v>
      </c>
      <c r="Z60" s="337">
        <f>+IF(X60&lt;&gt;0,+(Y60/X60)*100,0)</f>
        <v>-41.07262617763038</v>
      </c>
      <c r="AA60" s="232">
        <f>+AA57+AA54+AA51+AA40+AA37+AA34+AA22+AA5</f>
        <v>202030000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252799866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252799866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252799866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4381613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4381613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5077488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1951000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3126488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262258967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2017-05-05T09:10:17Z</dcterms:created>
  <dcterms:modified xsi:type="dcterms:W3CDTF">2017-05-05T09:10:20Z</dcterms:modified>
  <cp:category/>
  <cp:version/>
  <cp:contentType/>
  <cp:contentStatus/>
</cp:coreProperties>
</file>