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<sst xmlns="http://schemas.openxmlformats.org/spreadsheetml/2006/main" count="857" uniqueCount="303">
  <si>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Sarah Baartman(DC10)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</si>
  <si>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</si>
  <si>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</si>
  <si>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</si>
  <si>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</si>
  <si>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</si>
  <si>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</si>
  <si>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</si>
  <si>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</si>
  <si>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</si>
  <si>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</si>
  <si>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</si>
  <si>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</si>
  <si>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</si>
  <si>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</si>
  <si>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</si>
  <si>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</si>
  <si>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</si>
  <si>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</si>
  <si>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</si>
  <si>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</si>
  <si>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</si>
  <si>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</si>
  <si>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</si>
  <si>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</si>
  <si>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</si>
  <si>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</si>
  <si>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</si>
  <si>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</si>
  <si>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</si>
  <si>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</si>
  <si>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</si>
  <si>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</si>
  <si>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</si>
  <si>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</si>
  <si>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</si>
  <si>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</si>
  <si>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</si>
  <si>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</si>
  <si>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</si>
  <si>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</si>
  <si>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</si>
  <si>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</si>
  <si>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</si>
  <si>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</si>
  <si>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</si>
  <si>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</si>
  <si>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</si>
  <si>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</si>
  <si>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</si>
  <si>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</si>
  <si>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</si>
  <si>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</si>
  <si>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</si>
  <si>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</si>
  <si>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</si>
  <si>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</si>
  <si>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</si>
  <si>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</si>
  <si>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</si>
  <si>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</si>
  <si>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</si>
  <si>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</si>
  <si>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</si>
  <si>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</si>
  <si>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</si>
  <si>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</si>
  <si>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</si>
  <si>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</si>
  <si>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</si>
  <si>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Sarah Baartman(DC10)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</si>
  <si>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</si>
  <si>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</si>
  <si>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</si>
  <si>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</si>
  <si>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</si>
  <si>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</si>
  <si>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</si>
  <si>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</si>
  <si>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</si>
  <si>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</si>
  <si>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</si>
  <si>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</si>
  <si>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</si>
  <si>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</si>
  <si>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</si>
  <si>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</si>
  <si>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</si>
  <si>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</si>
  <si>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</si>
  <si>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</si>
  <si>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</si>
  <si>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</si>
  <si>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</si>
  <si>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</si>
  <si>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</si>
  <si>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</si>
  <si>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</si>
  <si>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</si>
  <si>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</si>
  <si>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Sarah Baartman(DC10)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</si>
  <si>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</si>
  <si>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</si>
  <si>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</si>
  <si>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</si>
  <si>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</si>
  <si>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</si>
  <si>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</si>
  <si>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</si>
  <si>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</si>
  <si>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</si>
  <si>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</si>
  <si>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</si>
  <si>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</si>
  <si>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</si>
  <si>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</si>
  <si>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</si>
  <si>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</si>
  <si>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</si>
  <si>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</si>
  <si>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</si>
  <si>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</si>
  <si>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</si>
  <si>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</si>
  <si>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</si>
  <si>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</si>
  <si>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</si>
  <si>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</si>
  <si>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</si>
  <si>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Sarah Baartman(DC10)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</si>
  <si>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</si>
  <si>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</si>
  <si>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</si>
  <si>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</si>
  <si>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</si>
  <si>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</si>
  <si>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</si>
  <si>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</si>
  <si>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</si>
  <si>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</si>
  <si>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Sarah Baartman(DC10)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</si>
  <si>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</si>
  <si>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</si>
  <si>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</si>
  <si>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</si>
  <si>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</si>
  <si>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</si>
  <si>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</si>
  <si>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</si>
  <si>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</si>
  <si>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</si>
  <si>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</si>
  <si>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</si>
  <si>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</si>
  <si>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</si>
  <si>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</si>
  <si>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</si>
  <si>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</si>
  <si>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</si>
  <si>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</si>
  <si>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</si>
  <si>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</si>
  <si>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</si>
  <si>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</si>
  <si>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</si>
  <si>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</si>
  <si>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</si>
  <si>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</si>
  <si>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</si>
  <si>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</si>
  <si>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</si>
  <si>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</si>
  <si>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</si>
  <si>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</si>
  <si>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Sarah Baartman(DC10)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</si>
  <si>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</si>
  <si>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</si>
  <si>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</si>
  <si>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</si>
  <si>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</si>
  <si>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</si>
  <si>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</si>
  <si>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</si>
  <si>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</si>
  <si>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</si>
  <si>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</si>
  <si>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</si>
  <si>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</si>
  <si>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</si>
  <si>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</si>
  <si>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</si>
  <si>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</si>
  <si>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</si>
  <si>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</si>
  <si>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</si>
  <si>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</si>
  <si>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</si>
  <si>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</si>
  <si>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</si>
  <si>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</si>
  <si>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</si>
  <si>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</si>
  <si>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Sarah Baartman(DC10)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</si>
  <si>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</si>
  <si>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</si>
  <si>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</si>
  <si>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</si>
  <si>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</si>
  <si>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</si>
  <si>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</si>
  <si>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</si>
  <si>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</si>
  <si>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</si>
  <si>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</si>
  <si>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</si>
  <si>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</si>
  <si>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</si>
  <si>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</si>
  <si>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</si>
  <si>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</si>
  <si>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</si>
  <si>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</si>
  <si>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</si>
  <si>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</si>
  <si>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</si>
  <si>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</si>
  <si>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</si>
  <si>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Sarah Baartman(DC10)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</si>
  <si>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</si>
  <si>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</si>
  <si>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</si>
  <si>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</si>
  <si>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</si>
  <si>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</si>
  <si>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</si>
  <si>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</si>
  <si>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</si>
  <si>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</si>
  <si>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</si>
  <si>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</si>
  <si>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</si>
  <si>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</si>
  <si>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</si>
  <si>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</si>
  <si>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</si>
  <si>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</si>
  <si>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</si>
  <si>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</si>
  <si>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</si>
  <si>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</si>
  <si>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</si>
  <si>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</si>
  <si>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</si>
  <si>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</si>
  <si>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</si>
  <si>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</si>
  <si>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</si>
  <si>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</si>
  <si>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</si>
  <si>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</si>
  <si>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</si>
  <si>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</si>
  <si>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</si>
  <si>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Sarah Baartman(DC10)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</si>
  <si>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</si>
  <si>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</si>
  <si>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Sarah Baartman(DC10)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</si>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</sst>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18054689</v>
      </c>
      <c r="C7" s="19">
        <v>0</v>
      </c>
      <c r="D7" s="59">
        <v>14000000</v>
      </c>
      <c r="E7" s="60">
        <v>18375000</v>
      </c>
      <c r="F7" s="60">
        <v>189034</v>
      </c>
      <c r="G7" s="60">
        <v>763699</v>
      </c>
      <c r="H7" s="60">
        <v>2678798</v>
      </c>
      <c r="I7" s="60">
        <v>3631531</v>
      </c>
      <c r="J7" s="60">
        <v>1456086</v>
      </c>
      <c r="K7" s="60">
        <v>1979605</v>
      </c>
      <c r="L7" s="60">
        <v>1013515</v>
      </c>
      <c r="M7" s="60">
        <v>4449206</v>
      </c>
      <c r="N7" s="60">
        <v>2434925</v>
      </c>
      <c r="O7" s="60">
        <v>1627917</v>
      </c>
      <c r="P7" s="60">
        <v>1762644</v>
      </c>
      <c r="Q7" s="60">
        <v>5825486</v>
      </c>
      <c r="R7" s="60">
        <v>0</v>
      </c>
      <c r="S7" s="60">
        <v>0</v>
      </c>
      <c r="T7" s="60">
        <v>0</v>
      </c>
      <c r="U7" s="60">
        <v>0</v>
      </c>
      <c r="V7" s="60">
        <v>13906223</v>
      </c>
      <c r="W7" s="60">
        <v>10500003</v>
      </c>
      <c r="X7" s="60">
        <v>3406220</v>
      </c>
      <c r="Y7" s="61">
        <v>32.44</v>
      </c>
      <c r="Z7" s="62">
        <v>18375000</v>
      </c>
    </row>
    <row r="8" spans="1:26" ht="12.75">
      <c r="A8" s="58" t="s">
        <v>34</v>
      </c>
      <c r="B8" s="19">
        <v>95432020</v>
      </c>
      <c r="C8" s="19">
        <v>0</v>
      </c>
      <c r="D8" s="59">
        <v>86525000</v>
      </c>
      <c r="E8" s="60">
        <v>88325000</v>
      </c>
      <c r="F8" s="60">
        <v>34172000</v>
      </c>
      <c r="G8" s="60">
        <v>38532</v>
      </c>
      <c r="H8" s="60">
        <v>44406</v>
      </c>
      <c r="I8" s="60">
        <v>34254938</v>
      </c>
      <c r="J8" s="60">
        <v>15378</v>
      </c>
      <c r="K8" s="60">
        <v>209889</v>
      </c>
      <c r="L8" s="60">
        <v>27743902</v>
      </c>
      <c r="M8" s="60">
        <v>27969169</v>
      </c>
      <c r="N8" s="60">
        <v>0</v>
      </c>
      <c r="O8" s="60">
        <v>805895</v>
      </c>
      <c r="P8" s="60">
        <v>20575298</v>
      </c>
      <c r="Q8" s="60">
        <v>21381193</v>
      </c>
      <c r="R8" s="60">
        <v>0</v>
      </c>
      <c r="S8" s="60">
        <v>0</v>
      </c>
      <c r="T8" s="60">
        <v>0</v>
      </c>
      <c r="U8" s="60">
        <v>0</v>
      </c>
      <c r="V8" s="60">
        <v>83605300</v>
      </c>
      <c r="W8" s="60">
        <v>86525000</v>
      </c>
      <c r="X8" s="60">
        <v>-2919700</v>
      </c>
      <c r="Y8" s="61">
        <v>-3.37</v>
      </c>
      <c r="Z8" s="62">
        <v>88325000</v>
      </c>
    </row>
    <row r="9" spans="1:26" ht="12.75">
      <c r="A9" s="58" t="s">
        <v>35</v>
      </c>
      <c r="B9" s="19">
        <v>14324794</v>
      </c>
      <c r="C9" s="19">
        <v>0</v>
      </c>
      <c r="D9" s="59">
        <v>42223300</v>
      </c>
      <c r="E9" s="60">
        <v>55636700</v>
      </c>
      <c r="F9" s="60">
        <v>124775</v>
      </c>
      <c r="G9" s="60">
        <v>119485</v>
      </c>
      <c r="H9" s="60">
        <v>139745</v>
      </c>
      <c r="I9" s="60">
        <v>384005</v>
      </c>
      <c r="J9" s="60">
        <v>127689</v>
      </c>
      <c r="K9" s="60">
        <v>176268</v>
      </c>
      <c r="L9" s="60">
        <v>165130</v>
      </c>
      <c r="M9" s="60">
        <v>469087</v>
      </c>
      <c r="N9" s="60">
        <v>202141</v>
      </c>
      <c r="O9" s="60">
        <v>354168</v>
      </c>
      <c r="P9" s="60">
        <v>129241</v>
      </c>
      <c r="Q9" s="60">
        <v>685550</v>
      </c>
      <c r="R9" s="60">
        <v>0</v>
      </c>
      <c r="S9" s="60">
        <v>0</v>
      </c>
      <c r="T9" s="60">
        <v>0</v>
      </c>
      <c r="U9" s="60">
        <v>0</v>
      </c>
      <c r="V9" s="60">
        <v>1538642</v>
      </c>
      <c r="W9" s="60">
        <v>32238272</v>
      </c>
      <c r="X9" s="60">
        <v>-30699630</v>
      </c>
      <c r="Y9" s="61">
        <v>-95.23</v>
      </c>
      <c r="Z9" s="62">
        <v>55636700</v>
      </c>
    </row>
    <row r="10" spans="1:26" ht="22.5">
      <c r="A10" s="63" t="s">
        <v>278</v>
      </c>
      <c r="B10" s="64">
        <f>SUM(B5:B9)</f>
        <v>127811503</v>
      </c>
      <c r="C10" s="64">
        <f>SUM(C5:C9)</f>
        <v>0</v>
      </c>
      <c r="D10" s="65">
        <f aca="true" t="shared" si="0" ref="D10:Z10">SUM(D5:D9)</f>
        <v>142748300</v>
      </c>
      <c r="E10" s="66">
        <f t="shared" si="0"/>
        <v>162336700</v>
      </c>
      <c r="F10" s="66">
        <f t="shared" si="0"/>
        <v>34485809</v>
      </c>
      <c r="G10" s="66">
        <f t="shared" si="0"/>
        <v>921716</v>
      </c>
      <c r="H10" s="66">
        <f t="shared" si="0"/>
        <v>2862949</v>
      </c>
      <c r="I10" s="66">
        <f t="shared" si="0"/>
        <v>38270474</v>
      </c>
      <c r="J10" s="66">
        <f t="shared" si="0"/>
        <v>1599153</v>
      </c>
      <c r="K10" s="66">
        <f t="shared" si="0"/>
        <v>2365762</v>
      </c>
      <c r="L10" s="66">
        <f t="shared" si="0"/>
        <v>28922547</v>
      </c>
      <c r="M10" s="66">
        <f t="shared" si="0"/>
        <v>32887462</v>
      </c>
      <c r="N10" s="66">
        <f t="shared" si="0"/>
        <v>2637066</v>
      </c>
      <c r="O10" s="66">
        <f t="shared" si="0"/>
        <v>2787980</v>
      </c>
      <c r="P10" s="66">
        <f t="shared" si="0"/>
        <v>22467183</v>
      </c>
      <c r="Q10" s="66">
        <f t="shared" si="0"/>
        <v>27892229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99050165</v>
      </c>
      <c r="W10" s="66">
        <f t="shared" si="0"/>
        <v>129263275</v>
      </c>
      <c r="X10" s="66">
        <f t="shared" si="0"/>
        <v>-30213110</v>
      </c>
      <c r="Y10" s="67">
        <f>+IF(W10&lt;&gt;0,(X10/W10)*100,0)</f>
        <v>-23.373313108460234</v>
      </c>
      <c r="Z10" s="68">
        <f t="shared" si="0"/>
        <v>162336700</v>
      </c>
    </row>
    <row r="11" spans="1:26" ht="12.75">
      <c r="A11" s="58" t="s">
        <v>37</v>
      </c>
      <c r="B11" s="19">
        <v>38544872</v>
      </c>
      <c r="C11" s="19">
        <v>0</v>
      </c>
      <c r="D11" s="59">
        <v>46963200</v>
      </c>
      <c r="E11" s="60">
        <v>46963200</v>
      </c>
      <c r="F11" s="60">
        <v>3576103</v>
      </c>
      <c r="G11" s="60">
        <v>3318923</v>
      </c>
      <c r="H11" s="60">
        <v>3246011</v>
      </c>
      <c r="I11" s="60">
        <v>10141037</v>
      </c>
      <c r="J11" s="60">
        <v>2967346</v>
      </c>
      <c r="K11" s="60">
        <v>3653677</v>
      </c>
      <c r="L11" s="60">
        <v>3051140</v>
      </c>
      <c r="M11" s="60">
        <v>9672163</v>
      </c>
      <c r="N11" s="60">
        <v>2913026</v>
      </c>
      <c r="O11" s="60">
        <v>2843486</v>
      </c>
      <c r="P11" s="60">
        <v>2892855</v>
      </c>
      <c r="Q11" s="60">
        <v>8649367</v>
      </c>
      <c r="R11" s="60">
        <v>0</v>
      </c>
      <c r="S11" s="60">
        <v>0</v>
      </c>
      <c r="T11" s="60">
        <v>0</v>
      </c>
      <c r="U11" s="60">
        <v>0</v>
      </c>
      <c r="V11" s="60">
        <v>28462567</v>
      </c>
      <c r="W11" s="60">
        <v>35222400</v>
      </c>
      <c r="X11" s="60">
        <v>-6759833</v>
      </c>
      <c r="Y11" s="61">
        <v>-19.19</v>
      </c>
      <c r="Z11" s="62">
        <v>46963200</v>
      </c>
    </row>
    <row r="12" spans="1:26" ht="12.75">
      <c r="A12" s="58" t="s">
        <v>38</v>
      </c>
      <c r="B12" s="19">
        <v>6635500</v>
      </c>
      <c r="C12" s="19">
        <v>0</v>
      </c>
      <c r="D12" s="59">
        <v>7313700</v>
      </c>
      <c r="E12" s="60">
        <v>7313700</v>
      </c>
      <c r="F12" s="60">
        <v>539759</v>
      </c>
      <c r="G12" s="60">
        <v>339537</v>
      </c>
      <c r="H12" s="60">
        <v>601485</v>
      </c>
      <c r="I12" s="60">
        <v>1480781</v>
      </c>
      <c r="J12" s="60">
        <v>569696</v>
      </c>
      <c r="K12" s="60">
        <v>556968</v>
      </c>
      <c r="L12" s="60">
        <v>531633</v>
      </c>
      <c r="M12" s="60">
        <v>1658297</v>
      </c>
      <c r="N12" s="60">
        <v>579986</v>
      </c>
      <c r="O12" s="60">
        <v>530980</v>
      </c>
      <c r="P12" s="60">
        <v>531824</v>
      </c>
      <c r="Q12" s="60">
        <v>1642790</v>
      </c>
      <c r="R12" s="60">
        <v>0</v>
      </c>
      <c r="S12" s="60">
        <v>0</v>
      </c>
      <c r="T12" s="60">
        <v>0</v>
      </c>
      <c r="U12" s="60">
        <v>0</v>
      </c>
      <c r="V12" s="60">
        <v>4781868</v>
      </c>
      <c r="W12" s="60">
        <v>5485275</v>
      </c>
      <c r="X12" s="60">
        <v>-703407</v>
      </c>
      <c r="Y12" s="61">
        <v>-12.82</v>
      </c>
      <c r="Z12" s="62">
        <v>7313700</v>
      </c>
    </row>
    <row r="13" spans="1:26" ht="12.75">
      <c r="A13" s="58" t="s">
        <v>279</v>
      </c>
      <c r="B13" s="19">
        <v>1731131</v>
      </c>
      <c r="C13" s="19">
        <v>0</v>
      </c>
      <c r="D13" s="59">
        <v>1680000</v>
      </c>
      <c r="E13" s="60">
        <v>1680000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1260000</v>
      </c>
      <c r="X13" s="60">
        <v>-1260000</v>
      </c>
      <c r="Y13" s="61">
        <v>-100</v>
      </c>
      <c r="Z13" s="62">
        <v>1680000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27806653</v>
      </c>
      <c r="C16" s="19">
        <v>0</v>
      </c>
      <c r="D16" s="59">
        <v>27011000</v>
      </c>
      <c r="E16" s="60">
        <v>5781000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208133</v>
      </c>
      <c r="L16" s="60">
        <v>405902</v>
      </c>
      <c r="M16" s="60">
        <v>614035</v>
      </c>
      <c r="N16" s="60">
        <v>0</v>
      </c>
      <c r="O16" s="60">
        <v>805895</v>
      </c>
      <c r="P16" s="60">
        <v>71298</v>
      </c>
      <c r="Q16" s="60">
        <v>877193</v>
      </c>
      <c r="R16" s="60">
        <v>0</v>
      </c>
      <c r="S16" s="60">
        <v>0</v>
      </c>
      <c r="T16" s="60">
        <v>0</v>
      </c>
      <c r="U16" s="60">
        <v>0</v>
      </c>
      <c r="V16" s="60">
        <v>1491228</v>
      </c>
      <c r="W16" s="60">
        <v>21375000</v>
      </c>
      <c r="X16" s="60">
        <v>-19883772</v>
      </c>
      <c r="Y16" s="61">
        <v>-93.02</v>
      </c>
      <c r="Z16" s="62">
        <v>5781000</v>
      </c>
    </row>
    <row r="17" spans="1:26" ht="12.75">
      <c r="A17" s="58" t="s">
        <v>43</v>
      </c>
      <c r="B17" s="19">
        <v>57198056</v>
      </c>
      <c r="C17" s="19">
        <v>0</v>
      </c>
      <c r="D17" s="59">
        <v>59780400</v>
      </c>
      <c r="E17" s="60">
        <v>101923800</v>
      </c>
      <c r="F17" s="60">
        <v>759235</v>
      </c>
      <c r="G17" s="60">
        <v>2222663</v>
      </c>
      <c r="H17" s="60">
        <v>2600776</v>
      </c>
      <c r="I17" s="60">
        <v>5582674</v>
      </c>
      <c r="J17" s="60">
        <v>5441824</v>
      </c>
      <c r="K17" s="60">
        <v>9477325</v>
      </c>
      <c r="L17" s="60">
        <v>9902994</v>
      </c>
      <c r="M17" s="60">
        <v>24822143</v>
      </c>
      <c r="N17" s="60">
        <v>5026108</v>
      </c>
      <c r="O17" s="60">
        <v>8899990</v>
      </c>
      <c r="P17" s="60">
        <v>11467900</v>
      </c>
      <c r="Q17" s="60">
        <v>25393998</v>
      </c>
      <c r="R17" s="60">
        <v>0</v>
      </c>
      <c r="S17" s="60">
        <v>0</v>
      </c>
      <c r="T17" s="60">
        <v>0</v>
      </c>
      <c r="U17" s="60">
        <v>0</v>
      </c>
      <c r="V17" s="60">
        <v>55798815</v>
      </c>
      <c r="W17" s="60">
        <v>47010150</v>
      </c>
      <c r="X17" s="60">
        <v>8788665</v>
      </c>
      <c r="Y17" s="61">
        <v>18.7</v>
      </c>
      <c r="Z17" s="62">
        <v>101923800</v>
      </c>
    </row>
    <row r="18" spans="1:26" ht="12.75">
      <c r="A18" s="70" t="s">
        <v>44</v>
      </c>
      <c r="B18" s="71">
        <f>SUM(B11:B17)</f>
        <v>131916212</v>
      </c>
      <c r="C18" s="71">
        <f>SUM(C11:C17)</f>
        <v>0</v>
      </c>
      <c r="D18" s="72">
        <f aca="true" t="shared" si="1" ref="D18:Z18">SUM(D11:D17)</f>
        <v>142748300</v>
      </c>
      <c r="E18" s="73">
        <f t="shared" si="1"/>
        <v>163661700</v>
      </c>
      <c r="F18" s="73">
        <f t="shared" si="1"/>
        <v>4875097</v>
      </c>
      <c r="G18" s="73">
        <f t="shared" si="1"/>
        <v>5881123</v>
      </c>
      <c r="H18" s="73">
        <f t="shared" si="1"/>
        <v>6448272</v>
      </c>
      <c r="I18" s="73">
        <f t="shared" si="1"/>
        <v>17204492</v>
      </c>
      <c r="J18" s="73">
        <f t="shared" si="1"/>
        <v>8978866</v>
      </c>
      <c r="K18" s="73">
        <f t="shared" si="1"/>
        <v>13896103</v>
      </c>
      <c r="L18" s="73">
        <f t="shared" si="1"/>
        <v>13891669</v>
      </c>
      <c r="M18" s="73">
        <f t="shared" si="1"/>
        <v>36766638</v>
      </c>
      <c r="N18" s="73">
        <f t="shared" si="1"/>
        <v>8519120</v>
      </c>
      <c r="O18" s="73">
        <f t="shared" si="1"/>
        <v>13080351</v>
      </c>
      <c r="P18" s="73">
        <f t="shared" si="1"/>
        <v>14963877</v>
      </c>
      <c r="Q18" s="73">
        <f t="shared" si="1"/>
        <v>36563348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90534478</v>
      </c>
      <c r="W18" s="73">
        <f t="shared" si="1"/>
        <v>110352825</v>
      </c>
      <c r="X18" s="73">
        <f t="shared" si="1"/>
        <v>-19818347</v>
      </c>
      <c r="Y18" s="67">
        <f>+IF(W18&lt;&gt;0,(X18/W18)*100,0)</f>
        <v>-17.959075356702467</v>
      </c>
      <c r="Z18" s="74">
        <f t="shared" si="1"/>
        <v>163661700</v>
      </c>
    </row>
    <row r="19" spans="1:26" ht="12.75">
      <c r="A19" s="70" t="s">
        <v>45</v>
      </c>
      <c r="B19" s="75">
        <f>+B10-B18</f>
        <v>-4104709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-1325000</v>
      </c>
      <c r="F19" s="77">
        <f t="shared" si="2"/>
        <v>29610712</v>
      </c>
      <c r="G19" s="77">
        <f t="shared" si="2"/>
        <v>-4959407</v>
      </c>
      <c r="H19" s="77">
        <f t="shared" si="2"/>
        <v>-3585323</v>
      </c>
      <c r="I19" s="77">
        <f t="shared" si="2"/>
        <v>21065982</v>
      </c>
      <c r="J19" s="77">
        <f t="shared" si="2"/>
        <v>-7379713</v>
      </c>
      <c r="K19" s="77">
        <f t="shared" si="2"/>
        <v>-11530341</v>
      </c>
      <c r="L19" s="77">
        <f t="shared" si="2"/>
        <v>15030878</v>
      </c>
      <c r="M19" s="77">
        <f t="shared" si="2"/>
        <v>-3879176</v>
      </c>
      <c r="N19" s="77">
        <f t="shared" si="2"/>
        <v>-5882054</v>
      </c>
      <c r="O19" s="77">
        <f t="shared" si="2"/>
        <v>-10292371</v>
      </c>
      <c r="P19" s="77">
        <f t="shared" si="2"/>
        <v>7503306</v>
      </c>
      <c r="Q19" s="77">
        <f t="shared" si="2"/>
        <v>-8671119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8515687</v>
      </c>
      <c r="W19" s="77">
        <f>IF(E10=E18,0,W10-W18)</f>
        <v>18910450</v>
      </c>
      <c r="X19" s="77">
        <f t="shared" si="2"/>
        <v>-10394763</v>
      </c>
      <c r="Y19" s="78">
        <f>+IF(W19&lt;&gt;0,(X19/W19)*100,0)</f>
        <v>-54.96835347651695</v>
      </c>
      <c r="Z19" s="79">
        <f t="shared" si="2"/>
        <v>-1325000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-4104709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-1325000</v>
      </c>
      <c r="F22" s="88">
        <f t="shared" si="3"/>
        <v>29610712</v>
      </c>
      <c r="G22" s="88">
        <f t="shared" si="3"/>
        <v>-4959407</v>
      </c>
      <c r="H22" s="88">
        <f t="shared" si="3"/>
        <v>-3585323</v>
      </c>
      <c r="I22" s="88">
        <f t="shared" si="3"/>
        <v>21065982</v>
      </c>
      <c r="J22" s="88">
        <f t="shared" si="3"/>
        <v>-7379713</v>
      </c>
      <c r="K22" s="88">
        <f t="shared" si="3"/>
        <v>-11530341</v>
      </c>
      <c r="L22" s="88">
        <f t="shared" si="3"/>
        <v>15030878</v>
      </c>
      <c r="M22" s="88">
        <f t="shared" si="3"/>
        <v>-3879176</v>
      </c>
      <c r="N22" s="88">
        <f t="shared" si="3"/>
        <v>-5882054</v>
      </c>
      <c r="O22" s="88">
        <f t="shared" si="3"/>
        <v>-10292371</v>
      </c>
      <c r="P22" s="88">
        <f t="shared" si="3"/>
        <v>7503306</v>
      </c>
      <c r="Q22" s="88">
        <f t="shared" si="3"/>
        <v>-8671119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8515687</v>
      </c>
      <c r="W22" s="88">
        <f t="shared" si="3"/>
        <v>18910450</v>
      </c>
      <c r="X22" s="88">
        <f t="shared" si="3"/>
        <v>-10394763</v>
      </c>
      <c r="Y22" s="89">
        <f>+IF(W22&lt;&gt;0,(X22/W22)*100,0)</f>
        <v>-54.96835347651695</v>
      </c>
      <c r="Z22" s="90">
        <f t="shared" si="3"/>
        <v>-1325000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-4104709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-1325000</v>
      </c>
      <c r="F24" s="77">
        <f t="shared" si="4"/>
        <v>29610712</v>
      </c>
      <c r="G24" s="77">
        <f t="shared" si="4"/>
        <v>-4959407</v>
      </c>
      <c r="H24" s="77">
        <f t="shared" si="4"/>
        <v>-3585323</v>
      </c>
      <c r="I24" s="77">
        <f t="shared" si="4"/>
        <v>21065982</v>
      </c>
      <c r="J24" s="77">
        <f t="shared" si="4"/>
        <v>-7379713</v>
      </c>
      <c r="K24" s="77">
        <f t="shared" si="4"/>
        <v>-11530341</v>
      </c>
      <c r="L24" s="77">
        <f t="shared" si="4"/>
        <v>15030878</v>
      </c>
      <c r="M24" s="77">
        <f t="shared" si="4"/>
        <v>-3879176</v>
      </c>
      <c r="N24" s="77">
        <f t="shared" si="4"/>
        <v>-5882054</v>
      </c>
      <c r="O24" s="77">
        <f t="shared" si="4"/>
        <v>-10292371</v>
      </c>
      <c r="P24" s="77">
        <f t="shared" si="4"/>
        <v>7503306</v>
      </c>
      <c r="Q24" s="77">
        <f t="shared" si="4"/>
        <v>-8671119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8515687</v>
      </c>
      <c r="W24" s="77">
        <f t="shared" si="4"/>
        <v>18910450</v>
      </c>
      <c r="X24" s="77">
        <f t="shared" si="4"/>
        <v>-10394763</v>
      </c>
      <c r="Y24" s="78">
        <f>+IF(W24&lt;&gt;0,(X24/W24)*100,0)</f>
        <v>-54.96835347651695</v>
      </c>
      <c r="Z24" s="79">
        <f t="shared" si="4"/>
        <v>-1325000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1403299</v>
      </c>
      <c r="C27" s="22">
        <v>0</v>
      </c>
      <c r="D27" s="99">
        <v>3862500</v>
      </c>
      <c r="E27" s="100">
        <v>3906000</v>
      </c>
      <c r="F27" s="100">
        <v>0</v>
      </c>
      <c r="G27" s="100">
        <v>0</v>
      </c>
      <c r="H27" s="100">
        <v>4501</v>
      </c>
      <c r="I27" s="100">
        <v>4501</v>
      </c>
      <c r="J27" s="100">
        <v>5523</v>
      </c>
      <c r="K27" s="100">
        <v>341545</v>
      </c>
      <c r="L27" s="100">
        <v>21442</v>
      </c>
      <c r="M27" s="100">
        <v>368510</v>
      </c>
      <c r="N27" s="100">
        <v>786757</v>
      </c>
      <c r="O27" s="100">
        <v>2273387</v>
      </c>
      <c r="P27" s="100">
        <v>0</v>
      </c>
      <c r="Q27" s="100">
        <v>3060144</v>
      </c>
      <c r="R27" s="100">
        <v>0</v>
      </c>
      <c r="S27" s="100">
        <v>0</v>
      </c>
      <c r="T27" s="100">
        <v>0</v>
      </c>
      <c r="U27" s="100">
        <v>0</v>
      </c>
      <c r="V27" s="100">
        <v>3433155</v>
      </c>
      <c r="W27" s="100">
        <v>2929500</v>
      </c>
      <c r="X27" s="100">
        <v>503655</v>
      </c>
      <c r="Y27" s="101">
        <v>17.19</v>
      </c>
      <c r="Z27" s="102">
        <v>3906000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1403299</v>
      </c>
      <c r="C31" s="19">
        <v>0</v>
      </c>
      <c r="D31" s="59">
        <v>3862500</v>
      </c>
      <c r="E31" s="60">
        <v>3906000</v>
      </c>
      <c r="F31" s="60">
        <v>0</v>
      </c>
      <c r="G31" s="60">
        <v>0</v>
      </c>
      <c r="H31" s="60">
        <v>4501</v>
      </c>
      <c r="I31" s="60">
        <v>4501</v>
      </c>
      <c r="J31" s="60">
        <v>5523</v>
      </c>
      <c r="K31" s="60">
        <v>341545</v>
      </c>
      <c r="L31" s="60">
        <v>21442</v>
      </c>
      <c r="M31" s="60">
        <v>368510</v>
      </c>
      <c r="N31" s="60">
        <v>786757</v>
      </c>
      <c r="O31" s="60">
        <v>2273387</v>
      </c>
      <c r="P31" s="60">
        <v>0</v>
      </c>
      <c r="Q31" s="60">
        <v>3060144</v>
      </c>
      <c r="R31" s="60">
        <v>0</v>
      </c>
      <c r="S31" s="60">
        <v>0</v>
      </c>
      <c r="T31" s="60">
        <v>0</v>
      </c>
      <c r="U31" s="60">
        <v>0</v>
      </c>
      <c r="V31" s="60">
        <v>3433155</v>
      </c>
      <c r="W31" s="60">
        <v>2929500</v>
      </c>
      <c r="X31" s="60">
        <v>503655</v>
      </c>
      <c r="Y31" s="61">
        <v>17.19</v>
      </c>
      <c r="Z31" s="62">
        <v>3906000</v>
      </c>
    </row>
    <row r="32" spans="1:26" ht="12.75">
      <c r="A32" s="70" t="s">
        <v>54</v>
      </c>
      <c r="B32" s="22">
        <f>SUM(B28:B31)</f>
        <v>1403299</v>
      </c>
      <c r="C32" s="22">
        <f>SUM(C28:C31)</f>
        <v>0</v>
      </c>
      <c r="D32" s="99">
        <f aca="true" t="shared" si="5" ref="D32:Z32">SUM(D28:D31)</f>
        <v>3862500</v>
      </c>
      <c r="E32" s="100">
        <f t="shared" si="5"/>
        <v>3906000</v>
      </c>
      <c r="F32" s="100">
        <f t="shared" si="5"/>
        <v>0</v>
      </c>
      <c r="G32" s="100">
        <f t="shared" si="5"/>
        <v>0</v>
      </c>
      <c r="H32" s="100">
        <f t="shared" si="5"/>
        <v>4501</v>
      </c>
      <c r="I32" s="100">
        <f t="shared" si="5"/>
        <v>4501</v>
      </c>
      <c r="J32" s="100">
        <f t="shared" si="5"/>
        <v>5523</v>
      </c>
      <c r="K32" s="100">
        <f t="shared" si="5"/>
        <v>341545</v>
      </c>
      <c r="L32" s="100">
        <f t="shared" si="5"/>
        <v>21442</v>
      </c>
      <c r="M32" s="100">
        <f t="shared" si="5"/>
        <v>368510</v>
      </c>
      <c r="N32" s="100">
        <f t="shared" si="5"/>
        <v>786757</v>
      </c>
      <c r="O32" s="100">
        <f t="shared" si="5"/>
        <v>2273387</v>
      </c>
      <c r="P32" s="100">
        <f t="shared" si="5"/>
        <v>0</v>
      </c>
      <c r="Q32" s="100">
        <f t="shared" si="5"/>
        <v>3060144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3433155</v>
      </c>
      <c r="W32" s="100">
        <f t="shared" si="5"/>
        <v>2929500</v>
      </c>
      <c r="X32" s="100">
        <f t="shared" si="5"/>
        <v>503655</v>
      </c>
      <c r="Y32" s="101">
        <f>+IF(W32&lt;&gt;0,(X32/W32)*100,0)</f>
        <v>17.19252432155658</v>
      </c>
      <c r="Z32" s="102">
        <f t="shared" si="5"/>
        <v>3906000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240924596</v>
      </c>
      <c r="C35" s="19">
        <v>0</v>
      </c>
      <c r="D35" s="59">
        <v>180466038</v>
      </c>
      <c r="E35" s="60">
        <v>180466038</v>
      </c>
      <c r="F35" s="60">
        <v>13621883</v>
      </c>
      <c r="G35" s="60">
        <v>6081169</v>
      </c>
      <c r="H35" s="60">
        <v>6388681</v>
      </c>
      <c r="I35" s="60">
        <v>6388681</v>
      </c>
      <c r="J35" s="60">
        <v>5837766</v>
      </c>
      <c r="K35" s="60">
        <v>5387277</v>
      </c>
      <c r="L35" s="60">
        <v>5697301</v>
      </c>
      <c r="M35" s="60">
        <v>5697301</v>
      </c>
      <c r="N35" s="60">
        <v>5149946</v>
      </c>
      <c r="O35" s="60">
        <v>5078436</v>
      </c>
      <c r="P35" s="60">
        <v>5691627</v>
      </c>
      <c r="Q35" s="60">
        <v>5691627</v>
      </c>
      <c r="R35" s="60">
        <v>0</v>
      </c>
      <c r="S35" s="60">
        <v>0</v>
      </c>
      <c r="T35" s="60">
        <v>0</v>
      </c>
      <c r="U35" s="60">
        <v>0</v>
      </c>
      <c r="V35" s="60">
        <v>5691627</v>
      </c>
      <c r="W35" s="60">
        <v>135349529</v>
      </c>
      <c r="X35" s="60">
        <v>-129657902</v>
      </c>
      <c r="Y35" s="61">
        <v>-95.79</v>
      </c>
      <c r="Z35" s="62">
        <v>180466038</v>
      </c>
    </row>
    <row r="36" spans="1:26" ht="12.75">
      <c r="A36" s="58" t="s">
        <v>57</v>
      </c>
      <c r="B36" s="19">
        <v>85447487</v>
      </c>
      <c r="C36" s="19">
        <v>0</v>
      </c>
      <c r="D36" s="59">
        <v>95490157</v>
      </c>
      <c r="E36" s="60">
        <v>95533657</v>
      </c>
      <c r="F36" s="60">
        <v>300676777</v>
      </c>
      <c r="G36" s="60">
        <v>308728721</v>
      </c>
      <c r="H36" s="60">
        <v>307781707</v>
      </c>
      <c r="I36" s="60">
        <v>307781707</v>
      </c>
      <c r="J36" s="60">
        <v>305840752</v>
      </c>
      <c r="K36" s="60">
        <v>301878703</v>
      </c>
      <c r="L36" s="60">
        <v>320610662</v>
      </c>
      <c r="M36" s="60">
        <v>320610662</v>
      </c>
      <c r="N36" s="60">
        <v>317300489</v>
      </c>
      <c r="O36" s="60">
        <v>319171699</v>
      </c>
      <c r="P36" s="60">
        <v>328177340</v>
      </c>
      <c r="Q36" s="60">
        <v>328177340</v>
      </c>
      <c r="R36" s="60">
        <v>0</v>
      </c>
      <c r="S36" s="60">
        <v>0</v>
      </c>
      <c r="T36" s="60">
        <v>0</v>
      </c>
      <c r="U36" s="60">
        <v>0</v>
      </c>
      <c r="V36" s="60">
        <v>328177340</v>
      </c>
      <c r="W36" s="60">
        <v>71650243</v>
      </c>
      <c r="X36" s="60">
        <v>256527097</v>
      </c>
      <c r="Y36" s="61">
        <v>358.03</v>
      </c>
      <c r="Z36" s="62">
        <v>95533657</v>
      </c>
    </row>
    <row r="37" spans="1:26" ht="12.75">
      <c r="A37" s="58" t="s">
        <v>58</v>
      </c>
      <c r="B37" s="19">
        <v>30086342</v>
      </c>
      <c r="C37" s="19">
        <v>0</v>
      </c>
      <c r="D37" s="59">
        <v>24311644</v>
      </c>
      <c r="E37" s="60">
        <v>24311644</v>
      </c>
      <c r="F37" s="60">
        <v>16092850</v>
      </c>
      <c r="G37" s="60">
        <v>16604080</v>
      </c>
      <c r="H37" s="60">
        <v>15964578</v>
      </c>
      <c r="I37" s="60">
        <v>15964578</v>
      </c>
      <c r="J37" s="60">
        <v>13472708</v>
      </c>
      <c r="K37" s="60">
        <v>9060170</v>
      </c>
      <c r="L37" s="60">
        <v>30022222</v>
      </c>
      <c r="M37" s="60">
        <v>30022222</v>
      </c>
      <c r="N37" s="60">
        <v>26164694</v>
      </c>
      <c r="O37" s="60">
        <v>27964394</v>
      </c>
      <c r="P37" s="60">
        <v>37583226</v>
      </c>
      <c r="Q37" s="60">
        <v>37583226</v>
      </c>
      <c r="R37" s="60">
        <v>0</v>
      </c>
      <c r="S37" s="60">
        <v>0</v>
      </c>
      <c r="T37" s="60">
        <v>0</v>
      </c>
      <c r="U37" s="60">
        <v>0</v>
      </c>
      <c r="V37" s="60">
        <v>37583226</v>
      </c>
      <c r="W37" s="60">
        <v>18233733</v>
      </c>
      <c r="X37" s="60">
        <v>19349493</v>
      </c>
      <c r="Y37" s="61">
        <v>106.12</v>
      </c>
      <c r="Z37" s="62">
        <v>24311644</v>
      </c>
    </row>
    <row r="38" spans="1:26" ht="12.75">
      <c r="A38" s="58" t="s">
        <v>59</v>
      </c>
      <c r="B38" s="19">
        <v>60116246</v>
      </c>
      <c r="C38" s="19">
        <v>0</v>
      </c>
      <c r="D38" s="59">
        <v>58404861</v>
      </c>
      <c r="E38" s="60">
        <v>58404861</v>
      </c>
      <c r="F38" s="60">
        <v>60116246</v>
      </c>
      <c r="G38" s="60">
        <v>60116246</v>
      </c>
      <c r="H38" s="60">
        <v>60116246</v>
      </c>
      <c r="I38" s="60">
        <v>60116246</v>
      </c>
      <c r="J38" s="60">
        <v>60116246</v>
      </c>
      <c r="K38" s="60">
        <v>60116246</v>
      </c>
      <c r="L38" s="60">
        <v>60116246</v>
      </c>
      <c r="M38" s="60">
        <v>60116246</v>
      </c>
      <c r="N38" s="60">
        <v>60116246</v>
      </c>
      <c r="O38" s="60">
        <v>60116246</v>
      </c>
      <c r="P38" s="60">
        <v>60116246</v>
      </c>
      <c r="Q38" s="60">
        <v>60116246</v>
      </c>
      <c r="R38" s="60">
        <v>0</v>
      </c>
      <c r="S38" s="60">
        <v>0</v>
      </c>
      <c r="T38" s="60">
        <v>0</v>
      </c>
      <c r="U38" s="60">
        <v>0</v>
      </c>
      <c r="V38" s="60">
        <v>60116246</v>
      </c>
      <c r="W38" s="60">
        <v>43803646</v>
      </c>
      <c r="X38" s="60">
        <v>16312600</v>
      </c>
      <c r="Y38" s="61">
        <v>37.24</v>
      </c>
      <c r="Z38" s="62">
        <v>58404861</v>
      </c>
    </row>
    <row r="39" spans="1:26" ht="12.75">
      <c r="A39" s="58" t="s">
        <v>60</v>
      </c>
      <c r="B39" s="19">
        <v>236169495</v>
      </c>
      <c r="C39" s="19">
        <v>0</v>
      </c>
      <c r="D39" s="59">
        <v>193239690</v>
      </c>
      <c r="E39" s="60">
        <v>193283190</v>
      </c>
      <c r="F39" s="60">
        <v>238089564</v>
      </c>
      <c r="G39" s="60">
        <v>238089564</v>
      </c>
      <c r="H39" s="60">
        <v>238089564</v>
      </c>
      <c r="I39" s="60">
        <v>238089564</v>
      </c>
      <c r="J39" s="60">
        <v>238089564</v>
      </c>
      <c r="K39" s="60">
        <v>238089564</v>
      </c>
      <c r="L39" s="60">
        <v>236169495</v>
      </c>
      <c r="M39" s="60">
        <v>236169495</v>
      </c>
      <c r="N39" s="60">
        <v>236169495</v>
      </c>
      <c r="O39" s="60">
        <v>236169495</v>
      </c>
      <c r="P39" s="60">
        <v>236169495</v>
      </c>
      <c r="Q39" s="60">
        <v>236169495</v>
      </c>
      <c r="R39" s="60">
        <v>0</v>
      </c>
      <c r="S39" s="60">
        <v>0</v>
      </c>
      <c r="T39" s="60">
        <v>0</v>
      </c>
      <c r="U39" s="60">
        <v>0</v>
      </c>
      <c r="V39" s="60">
        <v>236169495</v>
      </c>
      <c r="W39" s="60">
        <v>144962393</v>
      </c>
      <c r="X39" s="60">
        <v>91207102</v>
      </c>
      <c r="Y39" s="61">
        <v>62.92</v>
      </c>
      <c r="Z39" s="62">
        <v>193283190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-15745703</v>
      </c>
      <c r="C42" s="19">
        <v>0</v>
      </c>
      <c r="D42" s="59">
        <v>1680000</v>
      </c>
      <c r="E42" s="60">
        <v>1680000</v>
      </c>
      <c r="F42" s="60">
        <v>-4763658</v>
      </c>
      <c r="G42" s="60">
        <v>-4959407</v>
      </c>
      <c r="H42" s="60">
        <v>-3585323</v>
      </c>
      <c r="I42" s="60">
        <v>-13308388</v>
      </c>
      <c r="J42" s="60">
        <v>-7379713</v>
      </c>
      <c r="K42" s="60">
        <v>-11530341</v>
      </c>
      <c r="L42" s="60">
        <v>15030878</v>
      </c>
      <c r="M42" s="60">
        <v>-3879176</v>
      </c>
      <c r="N42" s="60">
        <v>-5882257</v>
      </c>
      <c r="O42" s="60">
        <v>-10292371</v>
      </c>
      <c r="P42" s="60">
        <v>7503306</v>
      </c>
      <c r="Q42" s="60">
        <v>-8671322</v>
      </c>
      <c r="R42" s="60">
        <v>0</v>
      </c>
      <c r="S42" s="60">
        <v>0</v>
      </c>
      <c r="T42" s="60">
        <v>0</v>
      </c>
      <c r="U42" s="60">
        <v>0</v>
      </c>
      <c r="V42" s="60">
        <v>-25858886</v>
      </c>
      <c r="W42" s="60">
        <v>31583850</v>
      </c>
      <c r="X42" s="60">
        <v>-57442736</v>
      </c>
      <c r="Y42" s="61">
        <v>-181.87</v>
      </c>
      <c r="Z42" s="62">
        <v>1680000</v>
      </c>
    </row>
    <row r="43" spans="1:26" ht="12.75">
      <c r="A43" s="58" t="s">
        <v>63</v>
      </c>
      <c r="B43" s="19">
        <v>-2040231</v>
      </c>
      <c r="C43" s="19">
        <v>0</v>
      </c>
      <c r="D43" s="59">
        <v>-3862500</v>
      </c>
      <c r="E43" s="60">
        <v>-3906000</v>
      </c>
      <c r="F43" s="60">
        <v>0</v>
      </c>
      <c r="G43" s="60">
        <v>0</v>
      </c>
      <c r="H43" s="60">
        <v>-4501</v>
      </c>
      <c r="I43" s="60">
        <v>-4501</v>
      </c>
      <c r="J43" s="60">
        <v>-5523</v>
      </c>
      <c r="K43" s="60">
        <v>-341545</v>
      </c>
      <c r="L43" s="60">
        <v>-21442</v>
      </c>
      <c r="M43" s="60">
        <v>-368510</v>
      </c>
      <c r="N43" s="60">
        <v>-786757</v>
      </c>
      <c r="O43" s="60">
        <v>-2273387</v>
      </c>
      <c r="P43" s="60">
        <v>0</v>
      </c>
      <c r="Q43" s="60">
        <v>-3060144</v>
      </c>
      <c r="R43" s="60">
        <v>0</v>
      </c>
      <c r="S43" s="60">
        <v>0</v>
      </c>
      <c r="T43" s="60">
        <v>0</v>
      </c>
      <c r="U43" s="60">
        <v>0</v>
      </c>
      <c r="V43" s="60">
        <v>-3433155</v>
      </c>
      <c r="W43" s="60">
        <v>-3862500</v>
      </c>
      <c r="X43" s="60">
        <v>429345</v>
      </c>
      <c r="Y43" s="61">
        <v>-11.12</v>
      </c>
      <c r="Z43" s="62">
        <v>-3906000</v>
      </c>
    </row>
    <row r="44" spans="1:26" ht="12.75">
      <c r="A44" s="58" t="s">
        <v>64</v>
      </c>
      <c r="B44" s="19">
        <v>32005568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98204590</v>
      </c>
      <c r="C45" s="22">
        <v>0</v>
      </c>
      <c r="D45" s="99">
        <v>-2182500</v>
      </c>
      <c r="E45" s="100">
        <v>95978591</v>
      </c>
      <c r="F45" s="100">
        <v>94537078</v>
      </c>
      <c r="G45" s="100">
        <v>89577671</v>
      </c>
      <c r="H45" s="100">
        <v>85987847</v>
      </c>
      <c r="I45" s="100">
        <v>85987847</v>
      </c>
      <c r="J45" s="100">
        <v>78602611</v>
      </c>
      <c r="K45" s="100">
        <v>66730725</v>
      </c>
      <c r="L45" s="100">
        <v>81740161</v>
      </c>
      <c r="M45" s="100">
        <v>81740161</v>
      </c>
      <c r="N45" s="100">
        <v>75071147</v>
      </c>
      <c r="O45" s="100">
        <v>62505389</v>
      </c>
      <c r="P45" s="100">
        <v>70008695</v>
      </c>
      <c r="Q45" s="100">
        <v>70008695</v>
      </c>
      <c r="R45" s="100">
        <v>0</v>
      </c>
      <c r="S45" s="100">
        <v>0</v>
      </c>
      <c r="T45" s="100">
        <v>0</v>
      </c>
      <c r="U45" s="100">
        <v>0</v>
      </c>
      <c r="V45" s="100">
        <v>70008695</v>
      </c>
      <c r="W45" s="100">
        <v>125925941</v>
      </c>
      <c r="X45" s="100">
        <v>-55917246</v>
      </c>
      <c r="Y45" s="101">
        <v>-44.4</v>
      </c>
      <c r="Z45" s="102">
        <v>95978591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1111</v>
      </c>
      <c r="C49" s="52">
        <v>0</v>
      </c>
      <c r="D49" s="129">
        <v>13641</v>
      </c>
      <c r="E49" s="54">
        <v>741</v>
      </c>
      <c r="F49" s="54">
        <v>0</v>
      </c>
      <c r="G49" s="54">
        <v>0</v>
      </c>
      <c r="H49" s="54">
        <v>0</v>
      </c>
      <c r="I49" s="54">
        <v>1547</v>
      </c>
      <c r="J49" s="54">
        <v>0</v>
      </c>
      <c r="K49" s="54">
        <v>0</v>
      </c>
      <c r="L49" s="54">
        <v>0</v>
      </c>
      <c r="M49" s="54">
        <v>14817</v>
      </c>
      <c r="N49" s="54">
        <v>0</v>
      </c>
      <c r="O49" s="54">
        <v>0</v>
      </c>
      <c r="P49" s="54">
        <v>0</v>
      </c>
      <c r="Q49" s="54">
        <v>103</v>
      </c>
      <c r="R49" s="54">
        <v>0</v>
      </c>
      <c r="S49" s="54">
        <v>0</v>
      </c>
      <c r="T49" s="54">
        <v>0</v>
      </c>
      <c r="U49" s="54">
        <v>0</v>
      </c>
      <c r="V49" s="54">
        <v>25908</v>
      </c>
      <c r="W49" s="54">
        <v>278282</v>
      </c>
      <c r="X49" s="54">
        <v>336150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1389901</v>
      </c>
      <c r="C51" s="52">
        <v>0</v>
      </c>
      <c r="D51" s="129">
        <v>20345</v>
      </c>
      <c r="E51" s="54">
        <v>3571</v>
      </c>
      <c r="F51" s="54">
        <v>0</v>
      </c>
      <c r="G51" s="54">
        <v>0</v>
      </c>
      <c r="H51" s="54">
        <v>0</v>
      </c>
      <c r="I51" s="54">
        <v>3571</v>
      </c>
      <c r="J51" s="54">
        <v>0</v>
      </c>
      <c r="K51" s="54">
        <v>0</v>
      </c>
      <c r="L51" s="54">
        <v>0</v>
      </c>
      <c r="M51" s="54">
        <v>3571</v>
      </c>
      <c r="N51" s="54">
        <v>0</v>
      </c>
      <c r="O51" s="54">
        <v>0</v>
      </c>
      <c r="P51" s="54">
        <v>0</v>
      </c>
      <c r="Q51" s="54">
        <v>3571</v>
      </c>
      <c r="R51" s="54">
        <v>0</v>
      </c>
      <c r="S51" s="54">
        <v>0</v>
      </c>
      <c r="T51" s="54">
        <v>0</v>
      </c>
      <c r="U51" s="54">
        <v>0</v>
      </c>
      <c r="V51" s="54">
        <v>7142</v>
      </c>
      <c r="W51" s="54">
        <v>0</v>
      </c>
      <c r="X51" s="54">
        <v>1431672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0</v>
      </c>
      <c r="L58" s="7">
        <f t="shared" si="6"/>
        <v>0</v>
      </c>
      <c r="M58" s="7">
        <f t="shared" si="6"/>
        <v>370</v>
      </c>
      <c r="N58" s="7">
        <f t="shared" si="6"/>
        <v>0</v>
      </c>
      <c r="O58" s="7">
        <f t="shared" si="6"/>
        <v>100</v>
      </c>
      <c r="P58" s="7">
        <f t="shared" si="6"/>
        <v>100</v>
      </c>
      <c r="Q58" s="7">
        <f t="shared" si="6"/>
        <v>75.53191489361703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116.31578947368422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370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75.53191489361703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116.31578947368422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>
        <v>28</v>
      </c>
      <c r="G67" s="26">
        <v>29</v>
      </c>
      <c r="H67" s="26">
        <v>19</v>
      </c>
      <c r="I67" s="26">
        <v>76</v>
      </c>
      <c r="J67" s="26">
        <v>20</v>
      </c>
      <c r="K67" s="26"/>
      <c r="L67" s="26"/>
      <c r="M67" s="26">
        <v>20</v>
      </c>
      <c r="N67" s="26">
        <v>23</v>
      </c>
      <c r="O67" s="26">
        <v>35</v>
      </c>
      <c r="P67" s="26">
        <v>36</v>
      </c>
      <c r="Q67" s="26">
        <v>94</v>
      </c>
      <c r="R67" s="26"/>
      <c r="S67" s="26"/>
      <c r="T67" s="26"/>
      <c r="U67" s="26"/>
      <c r="V67" s="26">
        <v>190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28</v>
      </c>
      <c r="G75" s="30">
        <v>29</v>
      </c>
      <c r="H75" s="30">
        <v>19</v>
      </c>
      <c r="I75" s="30">
        <v>76</v>
      </c>
      <c r="J75" s="30">
        <v>20</v>
      </c>
      <c r="K75" s="30"/>
      <c r="L75" s="30"/>
      <c r="M75" s="30">
        <v>20</v>
      </c>
      <c r="N75" s="30">
        <v>23</v>
      </c>
      <c r="O75" s="30">
        <v>35</v>
      </c>
      <c r="P75" s="30">
        <v>36</v>
      </c>
      <c r="Q75" s="30">
        <v>94</v>
      </c>
      <c r="R75" s="30"/>
      <c r="S75" s="30"/>
      <c r="T75" s="30"/>
      <c r="U75" s="30"/>
      <c r="V75" s="30">
        <v>190</v>
      </c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>
        <v>28</v>
      </c>
      <c r="G76" s="34">
        <v>29</v>
      </c>
      <c r="H76" s="34">
        <v>19</v>
      </c>
      <c r="I76" s="34">
        <v>76</v>
      </c>
      <c r="J76" s="34">
        <v>20</v>
      </c>
      <c r="K76" s="34">
        <v>21</v>
      </c>
      <c r="L76" s="34">
        <v>33</v>
      </c>
      <c r="M76" s="34">
        <v>74</v>
      </c>
      <c r="N76" s="34"/>
      <c r="O76" s="34">
        <v>35</v>
      </c>
      <c r="P76" s="34">
        <v>36</v>
      </c>
      <c r="Q76" s="34">
        <v>71</v>
      </c>
      <c r="R76" s="34"/>
      <c r="S76" s="34"/>
      <c r="T76" s="34"/>
      <c r="U76" s="34"/>
      <c r="V76" s="34">
        <v>221</v>
      </c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28</v>
      </c>
      <c r="G84" s="30">
        <v>29</v>
      </c>
      <c r="H84" s="30">
        <v>19</v>
      </c>
      <c r="I84" s="30">
        <v>76</v>
      </c>
      <c r="J84" s="30">
        <v>20</v>
      </c>
      <c r="K84" s="30">
        <v>21</v>
      </c>
      <c r="L84" s="30">
        <v>33</v>
      </c>
      <c r="M84" s="30">
        <v>74</v>
      </c>
      <c r="N84" s="30"/>
      <c r="O84" s="30">
        <v>35</v>
      </c>
      <c r="P84" s="30">
        <v>36</v>
      </c>
      <c r="Q84" s="30">
        <v>71</v>
      </c>
      <c r="R84" s="30"/>
      <c r="S84" s="30"/>
      <c r="T84" s="30"/>
      <c r="U84" s="30"/>
      <c r="V84" s="30">
        <v>221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627129</v>
      </c>
      <c r="D40" s="344">
        <f t="shared" si="9"/>
        <v>0</v>
      </c>
      <c r="E40" s="343">
        <f t="shared" si="9"/>
        <v>2100400</v>
      </c>
      <c r="F40" s="345">
        <f t="shared" si="9"/>
        <v>2100400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1575300</v>
      </c>
      <c r="Y40" s="345">
        <f t="shared" si="9"/>
        <v>-1575300</v>
      </c>
      <c r="Z40" s="336">
        <f>+IF(X40&lt;&gt;0,+(Y40/X40)*100,0)</f>
        <v>-100</v>
      </c>
      <c r="AA40" s="350">
        <f>SUM(AA41:AA49)</f>
        <v>2100400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627129</v>
      </c>
      <c r="D49" s="368"/>
      <c r="E49" s="54">
        <v>2100400</v>
      </c>
      <c r="F49" s="53">
        <v>2100400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1575300</v>
      </c>
      <c r="Y49" s="53">
        <v>-1575300</v>
      </c>
      <c r="Z49" s="94">
        <v>-100</v>
      </c>
      <c r="AA49" s="95">
        <v>2100400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627129</v>
      </c>
      <c r="D60" s="346">
        <f t="shared" si="14"/>
        <v>0</v>
      </c>
      <c r="E60" s="219">
        <f t="shared" si="14"/>
        <v>2100400</v>
      </c>
      <c r="F60" s="264">
        <f t="shared" si="14"/>
        <v>2100400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1575300</v>
      </c>
      <c r="Y60" s="264">
        <f t="shared" si="14"/>
        <v>-1575300</v>
      </c>
      <c r="Z60" s="337">
        <f>+IF(X60&lt;&gt;0,+(Y60/X60)*100,0)</f>
        <v>-100</v>
      </c>
      <c r="AA60" s="232">
        <f>+AA57+AA54+AA51+AA40+AA37+AA34+AA22+AA5</f>
        <v>2100400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117293916</v>
      </c>
      <c r="D5" s="153">
        <f>SUM(D6:D8)</f>
        <v>0</v>
      </c>
      <c r="E5" s="154">
        <f t="shared" si="0"/>
        <v>99900000</v>
      </c>
      <c r="F5" s="100">
        <f t="shared" si="0"/>
        <v>104725000</v>
      </c>
      <c r="G5" s="100">
        <f t="shared" si="0"/>
        <v>34485809</v>
      </c>
      <c r="H5" s="100">
        <f t="shared" si="0"/>
        <v>921716</v>
      </c>
      <c r="I5" s="100">
        <f t="shared" si="0"/>
        <v>2862949</v>
      </c>
      <c r="J5" s="100">
        <f t="shared" si="0"/>
        <v>38270474</v>
      </c>
      <c r="K5" s="100">
        <f t="shared" si="0"/>
        <v>1599153</v>
      </c>
      <c r="L5" s="100">
        <f t="shared" si="0"/>
        <v>2365762</v>
      </c>
      <c r="M5" s="100">
        <f t="shared" si="0"/>
        <v>28922547</v>
      </c>
      <c r="N5" s="100">
        <f t="shared" si="0"/>
        <v>32887462</v>
      </c>
      <c r="O5" s="100">
        <f t="shared" si="0"/>
        <v>2637066</v>
      </c>
      <c r="P5" s="100">
        <f t="shared" si="0"/>
        <v>1982085</v>
      </c>
      <c r="Q5" s="100">
        <f t="shared" si="0"/>
        <v>22395885</v>
      </c>
      <c r="R5" s="100">
        <f t="shared" si="0"/>
        <v>27015036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98172972</v>
      </c>
      <c r="X5" s="100">
        <f t="shared" si="0"/>
        <v>95228000</v>
      </c>
      <c r="Y5" s="100">
        <f t="shared" si="0"/>
        <v>2944972</v>
      </c>
      <c r="Z5" s="137">
        <f>+IF(X5&lt;&gt;0,+(Y5/X5)*100,0)</f>
        <v>3.092548410131474</v>
      </c>
      <c r="AA5" s="153">
        <f>SUM(AA6:AA8)</f>
        <v>104725000</v>
      </c>
    </row>
    <row r="6" spans="1:27" ht="12.75">
      <c r="A6" s="138" t="s">
        <v>75</v>
      </c>
      <c r="B6" s="136"/>
      <c r="C6" s="155">
        <v>8241613</v>
      </c>
      <c r="D6" s="155"/>
      <c r="E6" s="156">
        <v>311000</v>
      </c>
      <c r="F6" s="60">
        <v>311000</v>
      </c>
      <c r="G6" s="60">
        <v>17879</v>
      </c>
      <c r="H6" s="60">
        <v>1491</v>
      </c>
      <c r="I6" s="60">
        <v>1105</v>
      </c>
      <c r="J6" s="60">
        <v>20475</v>
      </c>
      <c r="K6" s="60">
        <v>912</v>
      </c>
      <c r="L6" s="60">
        <v>51804</v>
      </c>
      <c r="M6" s="60">
        <v>57617</v>
      </c>
      <c r="N6" s="60">
        <v>110333</v>
      </c>
      <c r="O6" s="60">
        <v>61539</v>
      </c>
      <c r="P6" s="60">
        <v>224475</v>
      </c>
      <c r="Q6" s="60">
        <v>10742</v>
      </c>
      <c r="R6" s="60">
        <v>296756</v>
      </c>
      <c r="S6" s="60"/>
      <c r="T6" s="60"/>
      <c r="U6" s="60"/>
      <c r="V6" s="60"/>
      <c r="W6" s="60">
        <v>427564</v>
      </c>
      <c r="X6" s="60">
        <v>311000</v>
      </c>
      <c r="Y6" s="60">
        <v>116564</v>
      </c>
      <c r="Z6" s="140">
        <v>37.48</v>
      </c>
      <c r="AA6" s="155">
        <v>311000</v>
      </c>
    </row>
    <row r="7" spans="1:27" ht="12.75">
      <c r="A7" s="138" t="s">
        <v>76</v>
      </c>
      <c r="B7" s="136"/>
      <c r="C7" s="157">
        <v>105933034</v>
      </c>
      <c r="D7" s="157"/>
      <c r="E7" s="158">
        <v>95859000</v>
      </c>
      <c r="F7" s="159">
        <v>100684000</v>
      </c>
      <c r="G7" s="159">
        <v>34365163</v>
      </c>
      <c r="H7" s="159">
        <v>767832</v>
      </c>
      <c r="I7" s="159">
        <v>2682851</v>
      </c>
      <c r="J7" s="159">
        <v>37815846</v>
      </c>
      <c r="K7" s="159">
        <v>1460139</v>
      </c>
      <c r="L7" s="159">
        <v>2191872</v>
      </c>
      <c r="M7" s="159">
        <v>28761580</v>
      </c>
      <c r="N7" s="159">
        <v>32413591</v>
      </c>
      <c r="O7" s="159">
        <v>2439115</v>
      </c>
      <c r="P7" s="159">
        <v>1632146</v>
      </c>
      <c r="Q7" s="159">
        <v>22270916</v>
      </c>
      <c r="R7" s="159">
        <v>26342177</v>
      </c>
      <c r="S7" s="159"/>
      <c r="T7" s="159"/>
      <c r="U7" s="159"/>
      <c r="V7" s="159"/>
      <c r="W7" s="159">
        <v>96571614</v>
      </c>
      <c r="X7" s="159">
        <v>93301000</v>
      </c>
      <c r="Y7" s="159">
        <v>3270614</v>
      </c>
      <c r="Z7" s="141">
        <v>3.51</v>
      </c>
      <c r="AA7" s="157">
        <v>100684000</v>
      </c>
    </row>
    <row r="8" spans="1:27" ht="12.75">
      <c r="A8" s="138" t="s">
        <v>77</v>
      </c>
      <c r="B8" s="136"/>
      <c r="C8" s="155">
        <v>3119269</v>
      </c>
      <c r="D8" s="155"/>
      <c r="E8" s="156">
        <v>3730000</v>
      </c>
      <c r="F8" s="60">
        <v>3730000</v>
      </c>
      <c r="G8" s="60">
        <v>102767</v>
      </c>
      <c r="H8" s="60">
        <v>152393</v>
      </c>
      <c r="I8" s="60">
        <v>178993</v>
      </c>
      <c r="J8" s="60">
        <v>434153</v>
      </c>
      <c r="K8" s="60">
        <v>138102</v>
      </c>
      <c r="L8" s="60">
        <v>122086</v>
      </c>
      <c r="M8" s="60">
        <v>103350</v>
      </c>
      <c r="N8" s="60">
        <v>363538</v>
      </c>
      <c r="O8" s="60">
        <v>136412</v>
      </c>
      <c r="P8" s="60">
        <v>125464</v>
      </c>
      <c r="Q8" s="60">
        <v>114227</v>
      </c>
      <c r="R8" s="60">
        <v>376103</v>
      </c>
      <c r="S8" s="60"/>
      <c r="T8" s="60"/>
      <c r="U8" s="60"/>
      <c r="V8" s="60"/>
      <c r="W8" s="60">
        <v>1173794</v>
      </c>
      <c r="X8" s="60">
        <v>1616000</v>
      </c>
      <c r="Y8" s="60">
        <v>-442206</v>
      </c>
      <c r="Z8" s="140">
        <v>-27.36</v>
      </c>
      <c r="AA8" s="155">
        <v>3730000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33132500</v>
      </c>
      <c r="F9" s="100">
        <f t="shared" si="1"/>
        <v>40378000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21604000</v>
      </c>
      <c r="Y9" s="100">
        <f t="shared" si="1"/>
        <v>-21604000</v>
      </c>
      <c r="Z9" s="137">
        <f>+IF(X9&lt;&gt;0,+(Y9/X9)*100,0)</f>
        <v>-100</v>
      </c>
      <c r="AA9" s="153">
        <f>SUM(AA10:AA14)</f>
        <v>40378000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21763000</v>
      </c>
      <c r="F12" s="60">
        <v>29068500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17721000</v>
      </c>
      <c r="Y12" s="60">
        <v>-17721000</v>
      </c>
      <c r="Z12" s="140">
        <v>-100</v>
      </c>
      <c r="AA12" s="155">
        <v>29068500</v>
      </c>
    </row>
    <row r="13" spans="1:27" ht="12.75">
      <c r="A13" s="138" t="s">
        <v>82</v>
      </c>
      <c r="B13" s="136"/>
      <c r="C13" s="155"/>
      <c r="D13" s="155"/>
      <c r="E13" s="156">
        <v>590000</v>
      </c>
      <c r="F13" s="60">
        <v>590000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>
        <v>590000</v>
      </c>
    </row>
    <row r="14" spans="1:27" ht="12.75">
      <c r="A14" s="138" t="s">
        <v>83</v>
      </c>
      <c r="B14" s="136"/>
      <c r="C14" s="157"/>
      <c r="D14" s="157"/>
      <c r="E14" s="158">
        <v>10779500</v>
      </c>
      <c r="F14" s="159">
        <v>10719500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3883000</v>
      </c>
      <c r="Y14" s="159">
        <v>-3883000</v>
      </c>
      <c r="Z14" s="141">
        <v>-100</v>
      </c>
      <c r="AA14" s="157">
        <v>10719500</v>
      </c>
    </row>
    <row r="15" spans="1:27" ht="12.75">
      <c r="A15" s="135" t="s">
        <v>84</v>
      </c>
      <c r="B15" s="142"/>
      <c r="C15" s="153">
        <f aca="true" t="shared" si="2" ref="C15:Y15">SUM(C16:C18)</f>
        <v>10467375</v>
      </c>
      <c r="D15" s="153">
        <f>SUM(D16:D18)</f>
        <v>0</v>
      </c>
      <c r="E15" s="154">
        <f t="shared" si="2"/>
        <v>9715800</v>
      </c>
      <c r="F15" s="100">
        <f t="shared" si="2"/>
        <v>16933700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805895</v>
      </c>
      <c r="Q15" s="100">
        <f t="shared" si="2"/>
        <v>71298</v>
      </c>
      <c r="R15" s="100">
        <f t="shared" si="2"/>
        <v>877193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877193</v>
      </c>
      <c r="X15" s="100">
        <f t="shared" si="2"/>
        <v>9715800</v>
      </c>
      <c r="Y15" s="100">
        <f t="shared" si="2"/>
        <v>-8838607</v>
      </c>
      <c r="Z15" s="137">
        <f>+IF(X15&lt;&gt;0,+(Y15/X15)*100,0)</f>
        <v>-90.97147944585109</v>
      </c>
      <c r="AA15" s="153">
        <f>SUM(AA16:AA18)</f>
        <v>16933700</v>
      </c>
    </row>
    <row r="16" spans="1:27" ht="12.75">
      <c r="A16" s="138" t="s">
        <v>85</v>
      </c>
      <c r="B16" s="136"/>
      <c r="C16" s="155">
        <v>993859</v>
      </c>
      <c r="D16" s="155"/>
      <c r="E16" s="156">
        <v>7454800</v>
      </c>
      <c r="F16" s="60">
        <v>14878700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805895</v>
      </c>
      <c r="Q16" s="60">
        <v>71298</v>
      </c>
      <c r="R16" s="60">
        <v>877193</v>
      </c>
      <c r="S16" s="60"/>
      <c r="T16" s="60"/>
      <c r="U16" s="60"/>
      <c r="V16" s="60"/>
      <c r="W16" s="60">
        <v>877193</v>
      </c>
      <c r="X16" s="60">
        <v>7454800</v>
      </c>
      <c r="Y16" s="60">
        <v>-6577607</v>
      </c>
      <c r="Z16" s="140">
        <v>-88.23</v>
      </c>
      <c r="AA16" s="155">
        <v>14878700</v>
      </c>
    </row>
    <row r="17" spans="1:27" ht="12.75">
      <c r="A17" s="138" t="s">
        <v>86</v>
      </c>
      <c r="B17" s="136"/>
      <c r="C17" s="155">
        <v>9473516</v>
      </c>
      <c r="D17" s="155"/>
      <c r="E17" s="156">
        <v>2261000</v>
      </c>
      <c r="F17" s="60">
        <v>2055000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2261000</v>
      </c>
      <c r="Y17" s="60">
        <v>-2261000</v>
      </c>
      <c r="Z17" s="140">
        <v>-100</v>
      </c>
      <c r="AA17" s="155">
        <v>2055000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50212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50212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>
        <v>300000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300000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127811503</v>
      </c>
      <c r="D25" s="168">
        <f>+D5+D9+D15+D19+D24</f>
        <v>0</v>
      </c>
      <c r="E25" s="169">
        <f t="shared" si="4"/>
        <v>142748300</v>
      </c>
      <c r="F25" s="73">
        <f t="shared" si="4"/>
        <v>162336700</v>
      </c>
      <c r="G25" s="73">
        <f t="shared" si="4"/>
        <v>34485809</v>
      </c>
      <c r="H25" s="73">
        <f t="shared" si="4"/>
        <v>921716</v>
      </c>
      <c r="I25" s="73">
        <f t="shared" si="4"/>
        <v>2862949</v>
      </c>
      <c r="J25" s="73">
        <f t="shared" si="4"/>
        <v>38270474</v>
      </c>
      <c r="K25" s="73">
        <f t="shared" si="4"/>
        <v>1599153</v>
      </c>
      <c r="L25" s="73">
        <f t="shared" si="4"/>
        <v>2365762</v>
      </c>
      <c r="M25" s="73">
        <f t="shared" si="4"/>
        <v>28922547</v>
      </c>
      <c r="N25" s="73">
        <f t="shared" si="4"/>
        <v>32887462</v>
      </c>
      <c r="O25" s="73">
        <f t="shared" si="4"/>
        <v>2637066</v>
      </c>
      <c r="P25" s="73">
        <f t="shared" si="4"/>
        <v>2787980</v>
      </c>
      <c r="Q25" s="73">
        <f t="shared" si="4"/>
        <v>22467183</v>
      </c>
      <c r="R25" s="73">
        <f t="shared" si="4"/>
        <v>27892229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99050165</v>
      </c>
      <c r="X25" s="73">
        <f t="shared" si="4"/>
        <v>126547800</v>
      </c>
      <c r="Y25" s="73">
        <f t="shared" si="4"/>
        <v>-27497635</v>
      </c>
      <c r="Z25" s="170">
        <f>+IF(X25&lt;&gt;0,+(Y25/X25)*100,0)</f>
        <v>-21.729050208695845</v>
      </c>
      <c r="AA25" s="168">
        <f>+AA5+AA9+AA15+AA19+AA24</f>
        <v>162336700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61170774</v>
      </c>
      <c r="D28" s="153">
        <f>SUM(D29:D31)</f>
        <v>0</v>
      </c>
      <c r="E28" s="154">
        <f t="shared" si="5"/>
        <v>68379800</v>
      </c>
      <c r="F28" s="100">
        <f t="shared" si="5"/>
        <v>73129800</v>
      </c>
      <c r="G28" s="100">
        <f t="shared" si="5"/>
        <v>3049203</v>
      </c>
      <c r="H28" s="100">
        <f t="shared" si="5"/>
        <v>3393376</v>
      </c>
      <c r="I28" s="100">
        <f t="shared" si="5"/>
        <v>4336592</v>
      </c>
      <c r="J28" s="100">
        <f t="shared" si="5"/>
        <v>10779171</v>
      </c>
      <c r="K28" s="100">
        <f t="shared" si="5"/>
        <v>5099724</v>
      </c>
      <c r="L28" s="100">
        <f t="shared" si="5"/>
        <v>5757688</v>
      </c>
      <c r="M28" s="100">
        <f t="shared" si="5"/>
        <v>5653169</v>
      </c>
      <c r="N28" s="100">
        <f t="shared" si="5"/>
        <v>16510581</v>
      </c>
      <c r="O28" s="100">
        <f t="shared" si="5"/>
        <v>6681838</v>
      </c>
      <c r="P28" s="100">
        <f t="shared" si="5"/>
        <v>3638761</v>
      </c>
      <c r="Q28" s="100">
        <f t="shared" si="5"/>
        <v>4117143</v>
      </c>
      <c r="R28" s="100">
        <f t="shared" si="5"/>
        <v>14437742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41727494</v>
      </c>
      <c r="X28" s="100">
        <f t="shared" si="5"/>
        <v>51426000</v>
      </c>
      <c r="Y28" s="100">
        <f t="shared" si="5"/>
        <v>-9698506</v>
      </c>
      <c r="Z28" s="137">
        <f>+IF(X28&lt;&gt;0,+(Y28/X28)*100,0)</f>
        <v>-18.85914906856454</v>
      </c>
      <c r="AA28" s="153">
        <f>SUM(AA29:AA31)</f>
        <v>73129800</v>
      </c>
    </row>
    <row r="29" spans="1:27" ht="12.75">
      <c r="A29" s="138" t="s">
        <v>75</v>
      </c>
      <c r="B29" s="136"/>
      <c r="C29" s="155">
        <v>26220203</v>
      </c>
      <c r="D29" s="155"/>
      <c r="E29" s="156">
        <v>28367600</v>
      </c>
      <c r="F29" s="60">
        <v>26683300</v>
      </c>
      <c r="G29" s="60">
        <v>1410254</v>
      </c>
      <c r="H29" s="60">
        <v>1623222</v>
      </c>
      <c r="I29" s="60">
        <v>1556900</v>
      </c>
      <c r="J29" s="60">
        <v>4590376</v>
      </c>
      <c r="K29" s="60">
        <v>1751157</v>
      </c>
      <c r="L29" s="60">
        <v>2338312</v>
      </c>
      <c r="M29" s="60">
        <v>1951870</v>
      </c>
      <c r="N29" s="60">
        <v>6041339</v>
      </c>
      <c r="O29" s="60">
        <v>1865534</v>
      </c>
      <c r="P29" s="60">
        <v>1479927</v>
      </c>
      <c r="Q29" s="60">
        <v>1842025</v>
      </c>
      <c r="R29" s="60">
        <v>5187486</v>
      </c>
      <c r="S29" s="60"/>
      <c r="T29" s="60"/>
      <c r="U29" s="60"/>
      <c r="V29" s="60"/>
      <c r="W29" s="60">
        <v>15819201</v>
      </c>
      <c r="X29" s="60">
        <v>21420000</v>
      </c>
      <c r="Y29" s="60">
        <v>-5600799</v>
      </c>
      <c r="Z29" s="140">
        <v>-26.15</v>
      </c>
      <c r="AA29" s="155">
        <v>26683300</v>
      </c>
    </row>
    <row r="30" spans="1:27" ht="12.75">
      <c r="A30" s="138" t="s">
        <v>76</v>
      </c>
      <c r="B30" s="136"/>
      <c r="C30" s="157">
        <v>16869454</v>
      </c>
      <c r="D30" s="157"/>
      <c r="E30" s="158">
        <v>20092500</v>
      </c>
      <c r="F30" s="159">
        <v>20343500</v>
      </c>
      <c r="G30" s="159">
        <v>755052</v>
      </c>
      <c r="H30" s="159">
        <v>836945</v>
      </c>
      <c r="I30" s="159">
        <v>1396307</v>
      </c>
      <c r="J30" s="159">
        <v>2988304</v>
      </c>
      <c r="K30" s="159">
        <v>2143926</v>
      </c>
      <c r="L30" s="159">
        <v>1640478</v>
      </c>
      <c r="M30" s="159">
        <v>2327424</v>
      </c>
      <c r="N30" s="159">
        <v>6111828</v>
      </c>
      <c r="O30" s="159">
        <v>872511</v>
      </c>
      <c r="P30" s="159">
        <v>695388</v>
      </c>
      <c r="Q30" s="159">
        <v>1009260</v>
      </c>
      <c r="R30" s="159">
        <v>2577159</v>
      </c>
      <c r="S30" s="159"/>
      <c r="T30" s="159"/>
      <c r="U30" s="159"/>
      <c r="V30" s="159"/>
      <c r="W30" s="159">
        <v>11677291</v>
      </c>
      <c r="X30" s="159">
        <v>15066000</v>
      </c>
      <c r="Y30" s="159">
        <v>-3388709</v>
      </c>
      <c r="Z30" s="141">
        <v>-22.49</v>
      </c>
      <c r="AA30" s="157">
        <v>20343500</v>
      </c>
    </row>
    <row r="31" spans="1:27" ht="12.75">
      <c r="A31" s="138" t="s">
        <v>77</v>
      </c>
      <c r="B31" s="136"/>
      <c r="C31" s="155">
        <v>18081117</v>
      </c>
      <c r="D31" s="155"/>
      <c r="E31" s="156">
        <v>19919700</v>
      </c>
      <c r="F31" s="60">
        <v>26103000</v>
      </c>
      <c r="G31" s="60">
        <v>883897</v>
      </c>
      <c r="H31" s="60">
        <v>933209</v>
      </c>
      <c r="I31" s="60">
        <v>1383385</v>
      </c>
      <c r="J31" s="60">
        <v>3200491</v>
      </c>
      <c r="K31" s="60">
        <v>1204641</v>
      </c>
      <c r="L31" s="60">
        <v>1778898</v>
      </c>
      <c r="M31" s="60">
        <v>1373875</v>
      </c>
      <c r="N31" s="60">
        <v>4357414</v>
      </c>
      <c r="O31" s="60">
        <v>3943793</v>
      </c>
      <c r="P31" s="60">
        <v>1463446</v>
      </c>
      <c r="Q31" s="60">
        <v>1265858</v>
      </c>
      <c r="R31" s="60">
        <v>6673097</v>
      </c>
      <c r="S31" s="60"/>
      <c r="T31" s="60"/>
      <c r="U31" s="60"/>
      <c r="V31" s="60"/>
      <c r="W31" s="60">
        <v>14231002</v>
      </c>
      <c r="X31" s="60">
        <v>14940000</v>
      </c>
      <c r="Y31" s="60">
        <v>-708998</v>
      </c>
      <c r="Z31" s="140">
        <v>-4.75</v>
      </c>
      <c r="AA31" s="155">
        <v>26103000</v>
      </c>
    </row>
    <row r="32" spans="1:27" ht="12.75">
      <c r="A32" s="135" t="s">
        <v>78</v>
      </c>
      <c r="B32" s="136"/>
      <c r="C32" s="153">
        <f aca="true" t="shared" si="6" ref="C32:Y32">SUM(C33:C37)</f>
        <v>34582927</v>
      </c>
      <c r="D32" s="153">
        <f>SUM(D33:D37)</f>
        <v>0</v>
      </c>
      <c r="E32" s="154">
        <f t="shared" si="6"/>
        <v>42713200</v>
      </c>
      <c r="F32" s="100">
        <f t="shared" si="6"/>
        <v>50158700</v>
      </c>
      <c r="G32" s="100">
        <f t="shared" si="6"/>
        <v>1108988</v>
      </c>
      <c r="H32" s="100">
        <f t="shared" si="6"/>
        <v>1182458</v>
      </c>
      <c r="I32" s="100">
        <f t="shared" si="6"/>
        <v>1303243</v>
      </c>
      <c r="J32" s="100">
        <f t="shared" si="6"/>
        <v>3594689</v>
      </c>
      <c r="K32" s="100">
        <f t="shared" si="6"/>
        <v>1833234</v>
      </c>
      <c r="L32" s="100">
        <f t="shared" si="6"/>
        <v>6362522</v>
      </c>
      <c r="M32" s="100">
        <f t="shared" si="6"/>
        <v>2345260</v>
      </c>
      <c r="N32" s="100">
        <f t="shared" si="6"/>
        <v>10541016</v>
      </c>
      <c r="O32" s="100">
        <f t="shared" si="6"/>
        <v>1254509</v>
      </c>
      <c r="P32" s="100">
        <f t="shared" si="6"/>
        <v>6898562</v>
      </c>
      <c r="Q32" s="100">
        <f t="shared" si="6"/>
        <v>8357013</v>
      </c>
      <c r="R32" s="100">
        <f t="shared" si="6"/>
        <v>16510084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30645789</v>
      </c>
      <c r="X32" s="100">
        <f t="shared" si="6"/>
        <v>37922300</v>
      </c>
      <c r="Y32" s="100">
        <f t="shared" si="6"/>
        <v>-7276511</v>
      </c>
      <c r="Z32" s="137">
        <f>+IF(X32&lt;&gt;0,+(Y32/X32)*100,0)</f>
        <v>-19.187947460992607</v>
      </c>
      <c r="AA32" s="153">
        <f>SUM(AA33:AA37)</f>
        <v>50158700</v>
      </c>
    </row>
    <row r="33" spans="1:27" ht="12.75">
      <c r="A33" s="138" t="s">
        <v>79</v>
      </c>
      <c r="B33" s="136"/>
      <c r="C33" s="155">
        <v>2115609</v>
      </c>
      <c r="D33" s="155"/>
      <c r="E33" s="156">
        <v>1100000</v>
      </c>
      <c r="F33" s="60">
        <v>1300000</v>
      </c>
      <c r="G33" s="60">
        <v>24744</v>
      </c>
      <c r="H33" s="60">
        <v>307025</v>
      </c>
      <c r="I33" s="60">
        <v>154933</v>
      </c>
      <c r="J33" s="60">
        <v>486702</v>
      </c>
      <c r="K33" s="60">
        <v>4125</v>
      </c>
      <c r="L33" s="60">
        <v>154927</v>
      </c>
      <c r="M33" s="60">
        <v>163928</v>
      </c>
      <c r="N33" s="60">
        <v>322980</v>
      </c>
      <c r="O33" s="60">
        <v>156428</v>
      </c>
      <c r="P33" s="60">
        <v>5626</v>
      </c>
      <c r="Q33" s="60">
        <v>154930</v>
      </c>
      <c r="R33" s="60">
        <v>316984</v>
      </c>
      <c r="S33" s="60"/>
      <c r="T33" s="60"/>
      <c r="U33" s="60"/>
      <c r="V33" s="60"/>
      <c r="W33" s="60">
        <v>1126666</v>
      </c>
      <c r="X33" s="60">
        <v>1100000</v>
      </c>
      <c r="Y33" s="60">
        <v>26666</v>
      </c>
      <c r="Z33" s="140">
        <v>2.42</v>
      </c>
      <c r="AA33" s="155">
        <v>1300000</v>
      </c>
    </row>
    <row r="34" spans="1:27" ht="12.75">
      <c r="A34" s="138" t="s">
        <v>80</v>
      </c>
      <c r="B34" s="136"/>
      <c r="C34" s="155">
        <v>59252</v>
      </c>
      <c r="D34" s="155"/>
      <c r="E34" s="156">
        <v>300000</v>
      </c>
      <c r="F34" s="60">
        <v>300000</v>
      </c>
      <c r="G34" s="60"/>
      <c r="H34" s="60">
        <v>10000</v>
      </c>
      <c r="I34" s="60">
        <v>8068</v>
      </c>
      <c r="J34" s="60">
        <v>18068</v>
      </c>
      <c r="K34" s="60"/>
      <c r="L34" s="60">
        <v>40000</v>
      </c>
      <c r="M34" s="60"/>
      <c r="N34" s="60">
        <v>40000</v>
      </c>
      <c r="O34" s="60"/>
      <c r="P34" s="60"/>
      <c r="Q34" s="60"/>
      <c r="R34" s="60"/>
      <c r="S34" s="60"/>
      <c r="T34" s="60"/>
      <c r="U34" s="60"/>
      <c r="V34" s="60"/>
      <c r="W34" s="60">
        <v>58068</v>
      </c>
      <c r="X34" s="60">
        <v>300000</v>
      </c>
      <c r="Y34" s="60">
        <v>-241932</v>
      </c>
      <c r="Z34" s="140">
        <v>-80.64</v>
      </c>
      <c r="AA34" s="155">
        <v>300000</v>
      </c>
    </row>
    <row r="35" spans="1:27" ht="12.75">
      <c r="A35" s="138" t="s">
        <v>81</v>
      </c>
      <c r="B35" s="136"/>
      <c r="C35" s="155">
        <v>19822213</v>
      </c>
      <c r="D35" s="155"/>
      <c r="E35" s="156">
        <v>27792200</v>
      </c>
      <c r="F35" s="60">
        <v>35097700</v>
      </c>
      <c r="G35" s="60">
        <v>919798</v>
      </c>
      <c r="H35" s="60">
        <v>664570</v>
      </c>
      <c r="I35" s="60">
        <v>967168</v>
      </c>
      <c r="J35" s="60">
        <v>2551536</v>
      </c>
      <c r="K35" s="60">
        <v>1622792</v>
      </c>
      <c r="L35" s="60">
        <v>1575287</v>
      </c>
      <c r="M35" s="60">
        <v>2003252</v>
      </c>
      <c r="N35" s="60">
        <v>5201331</v>
      </c>
      <c r="O35" s="60">
        <v>951837</v>
      </c>
      <c r="P35" s="60">
        <v>4554249</v>
      </c>
      <c r="Q35" s="60">
        <v>7380805</v>
      </c>
      <c r="R35" s="60">
        <v>12886891</v>
      </c>
      <c r="S35" s="60"/>
      <c r="T35" s="60"/>
      <c r="U35" s="60"/>
      <c r="V35" s="60"/>
      <c r="W35" s="60">
        <v>20639758</v>
      </c>
      <c r="X35" s="60">
        <v>24344200</v>
      </c>
      <c r="Y35" s="60">
        <v>-3704442</v>
      </c>
      <c r="Z35" s="140">
        <v>-15.22</v>
      </c>
      <c r="AA35" s="155">
        <v>35097700</v>
      </c>
    </row>
    <row r="36" spans="1:27" ht="12.75">
      <c r="A36" s="138" t="s">
        <v>82</v>
      </c>
      <c r="B36" s="136"/>
      <c r="C36" s="155">
        <v>433225</v>
      </c>
      <c r="D36" s="155"/>
      <c r="E36" s="156">
        <v>1043300</v>
      </c>
      <c r="F36" s="60">
        <v>1043300</v>
      </c>
      <c r="G36" s="60">
        <v>34522</v>
      </c>
      <c r="H36" s="60">
        <v>40564</v>
      </c>
      <c r="I36" s="60">
        <v>36067</v>
      </c>
      <c r="J36" s="60">
        <v>111153</v>
      </c>
      <c r="K36" s="60">
        <v>36784</v>
      </c>
      <c r="L36" s="60">
        <v>37181</v>
      </c>
      <c r="M36" s="60">
        <v>39412</v>
      </c>
      <c r="N36" s="60">
        <v>113377</v>
      </c>
      <c r="O36" s="60">
        <v>38651</v>
      </c>
      <c r="P36" s="60">
        <v>34897</v>
      </c>
      <c r="Q36" s="60">
        <v>32238</v>
      </c>
      <c r="R36" s="60">
        <v>105786</v>
      </c>
      <c r="S36" s="60"/>
      <c r="T36" s="60"/>
      <c r="U36" s="60"/>
      <c r="V36" s="60"/>
      <c r="W36" s="60">
        <v>330316</v>
      </c>
      <c r="X36" s="60">
        <v>782100</v>
      </c>
      <c r="Y36" s="60">
        <v>-451784</v>
      </c>
      <c r="Z36" s="140">
        <v>-57.77</v>
      </c>
      <c r="AA36" s="155">
        <v>1043300</v>
      </c>
    </row>
    <row r="37" spans="1:27" ht="12.75">
      <c r="A37" s="138" t="s">
        <v>83</v>
      </c>
      <c r="B37" s="136"/>
      <c r="C37" s="157">
        <v>12152628</v>
      </c>
      <c r="D37" s="157"/>
      <c r="E37" s="158">
        <v>12477700</v>
      </c>
      <c r="F37" s="159">
        <v>12417700</v>
      </c>
      <c r="G37" s="159">
        <v>129924</v>
      </c>
      <c r="H37" s="159">
        <v>160299</v>
      </c>
      <c r="I37" s="159">
        <v>137007</v>
      </c>
      <c r="J37" s="159">
        <v>427230</v>
      </c>
      <c r="K37" s="159">
        <v>169533</v>
      </c>
      <c r="L37" s="159">
        <v>4555127</v>
      </c>
      <c r="M37" s="159">
        <v>138668</v>
      </c>
      <c r="N37" s="159">
        <v>4863328</v>
      </c>
      <c r="O37" s="159">
        <v>107593</v>
      </c>
      <c r="P37" s="159">
        <v>2303790</v>
      </c>
      <c r="Q37" s="159">
        <v>789040</v>
      </c>
      <c r="R37" s="159">
        <v>3200423</v>
      </c>
      <c r="S37" s="159"/>
      <c r="T37" s="159"/>
      <c r="U37" s="159"/>
      <c r="V37" s="159"/>
      <c r="W37" s="159">
        <v>8490981</v>
      </c>
      <c r="X37" s="159">
        <v>11396000</v>
      </c>
      <c r="Y37" s="159">
        <v>-2905019</v>
      </c>
      <c r="Z37" s="141">
        <v>-25.49</v>
      </c>
      <c r="AA37" s="157">
        <v>12417700</v>
      </c>
    </row>
    <row r="38" spans="1:27" ht="12.75">
      <c r="A38" s="135" t="s">
        <v>84</v>
      </c>
      <c r="B38" s="142"/>
      <c r="C38" s="153">
        <f aca="true" t="shared" si="7" ref="C38:Y38">SUM(C39:C41)</f>
        <v>29467316</v>
      </c>
      <c r="D38" s="153">
        <f>SUM(D39:D41)</f>
        <v>0</v>
      </c>
      <c r="E38" s="154">
        <f t="shared" si="7"/>
        <v>25166500</v>
      </c>
      <c r="F38" s="100">
        <f t="shared" si="7"/>
        <v>33384400</v>
      </c>
      <c r="G38" s="100">
        <f t="shared" si="7"/>
        <v>661109</v>
      </c>
      <c r="H38" s="100">
        <f t="shared" si="7"/>
        <v>1163981</v>
      </c>
      <c r="I38" s="100">
        <f t="shared" si="7"/>
        <v>677514</v>
      </c>
      <c r="J38" s="100">
        <f t="shared" si="7"/>
        <v>2502604</v>
      </c>
      <c r="K38" s="100">
        <f t="shared" si="7"/>
        <v>1740677</v>
      </c>
      <c r="L38" s="100">
        <f t="shared" si="7"/>
        <v>1476217</v>
      </c>
      <c r="M38" s="100">
        <f t="shared" si="7"/>
        <v>5641909</v>
      </c>
      <c r="N38" s="100">
        <f t="shared" si="7"/>
        <v>8858803</v>
      </c>
      <c r="O38" s="100">
        <f t="shared" si="7"/>
        <v>516226</v>
      </c>
      <c r="P38" s="100">
        <f t="shared" si="7"/>
        <v>1349078</v>
      </c>
      <c r="Q38" s="100">
        <f t="shared" si="7"/>
        <v>931390</v>
      </c>
      <c r="R38" s="100">
        <f t="shared" si="7"/>
        <v>2796694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14158101</v>
      </c>
      <c r="X38" s="100">
        <f t="shared" si="7"/>
        <v>18551000</v>
      </c>
      <c r="Y38" s="100">
        <f t="shared" si="7"/>
        <v>-4392899</v>
      </c>
      <c r="Z38" s="137">
        <f>+IF(X38&lt;&gt;0,+(Y38/X38)*100,0)</f>
        <v>-23.680119670098648</v>
      </c>
      <c r="AA38" s="153">
        <f>SUM(AA39:AA41)</f>
        <v>33384400</v>
      </c>
    </row>
    <row r="39" spans="1:27" ht="12.75">
      <c r="A39" s="138" t="s">
        <v>85</v>
      </c>
      <c r="B39" s="136"/>
      <c r="C39" s="155">
        <v>17556462</v>
      </c>
      <c r="D39" s="155"/>
      <c r="E39" s="156">
        <v>21385000</v>
      </c>
      <c r="F39" s="60">
        <v>29808900</v>
      </c>
      <c r="G39" s="60">
        <v>661109</v>
      </c>
      <c r="H39" s="60">
        <v>1162388</v>
      </c>
      <c r="I39" s="60">
        <v>677514</v>
      </c>
      <c r="J39" s="60">
        <v>2501011</v>
      </c>
      <c r="K39" s="60">
        <v>1740177</v>
      </c>
      <c r="L39" s="60">
        <v>1475717</v>
      </c>
      <c r="M39" s="60">
        <v>5641909</v>
      </c>
      <c r="N39" s="60">
        <v>8857803</v>
      </c>
      <c r="O39" s="60">
        <v>515726</v>
      </c>
      <c r="P39" s="60">
        <v>1348578</v>
      </c>
      <c r="Q39" s="60">
        <v>931390</v>
      </c>
      <c r="R39" s="60">
        <v>2795694</v>
      </c>
      <c r="S39" s="60"/>
      <c r="T39" s="60"/>
      <c r="U39" s="60"/>
      <c r="V39" s="60"/>
      <c r="W39" s="60">
        <v>14154508</v>
      </c>
      <c r="X39" s="60">
        <v>15716000</v>
      </c>
      <c r="Y39" s="60">
        <v>-1561492</v>
      </c>
      <c r="Z39" s="140">
        <v>-9.94</v>
      </c>
      <c r="AA39" s="155">
        <v>29808900</v>
      </c>
    </row>
    <row r="40" spans="1:27" ht="12.75">
      <c r="A40" s="138" t="s">
        <v>86</v>
      </c>
      <c r="B40" s="136"/>
      <c r="C40" s="155">
        <v>11910854</v>
      </c>
      <c r="D40" s="155"/>
      <c r="E40" s="156">
        <v>3781500</v>
      </c>
      <c r="F40" s="60">
        <v>3575500</v>
      </c>
      <c r="G40" s="60"/>
      <c r="H40" s="60">
        <v>1593</v>
      </c>
      <c r="I40" s="60"/>
      <c r="J40" s="60">
        <v>1593</v>
      </c>
      <c r="K40" s="60">
        <v>500</v>
      </c>
      <c r="L40" s="60">
        <v>500</v>
      </c>
      <c r="M40" s="60"/>
      <c r="N40" s="60">
        <v>1000</v>
      </c>
      <c r="O40" s="60">
        <v>500</v>
      </c>
      <c r="P40" s="60">
        <v>500</v>
      </c>
      <c r="Q40" s="60"/>
      <c r="R40" s="60">
        <v>1000</v>
      </c>
      <c r="S40" s="60"/>
      <c r="T40" s="60"/>
      <c r="U40" s="60"/>
      <c r="V40" s="60"/>
      <c r="W40" s="60">
        <v>3593</v>
      </c>
      <c r="X40" s="60">
        <v>2835000</v>
      </c>
      <c r="Y40" s="60">
        <v>-2831407</v>
      </c>
      <c r="Z40" s="140">
        <v>-99.87</v>
      </c>
      <c r="AA40" s="155">
        <v>3575500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1166975</v>
      </c>
      <c r="D42" s="153">
        <f>SUM(D43:D46)</f>
        <v>0</v>
      </c>
      <c r="E42" s="154">
        <f t="shared" si="8"/>
        <v>958700</v>
      </c>
      <c r="F42" s="100">
        <f t="shared" si="8"/>
        <v>958700</v>
      </c>
      <c r="G42" s="100">
        <f t="shared" si="8"/>
        <v>68856</v>
      </c>
      <c r="H42" s="100">
        <f t="shared" si="8"/>
        <v>71252</v>
      </c>
      <c r="I42" s="100">
        <f t="shared" si="8"/>
        <v>70037</v>
      </c>
      <c r="J42" s="100">
        <f t="shared" si="8"/>
        <v>210145</v>
      </c>
      <c r="K42" s="100">
        <f t="shared" si="8"/>
        <v>69677</v>
      </c>
      <c r="L42" s="100">
        <f t="shared" si="8"/>
        <v>69818</v>
      </c>
      <c r="M42" s="100">
        <f t="shared" si="8"/>
        <v>70311</v>
      </c>
      <c r="N42" s="100">
        <f t="shared" si="8"/>
        <v>209806</v>
      </c>
      <c r="O42" s="100">
        <f t="shared" si="8"/>
        <v>1414</v>
      </c>
      <c r="P42" s="100">
        <f t="shared" si="8"/>
        <v>929</v>
      </c>
      <c r="Q42" s="100">
        <f t="shared" si="8"/>
        <v>1429</v>
      </c>
      <c r="R42" s="100">
        <f t="shared" si="8"/>
        <v>3772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423723</v>
      </c>
      <c r="X42" s="100">
        <f t="shared" si="8"/>
        <v>720000</v>
      </c>
      <c r="Y42" s="100">
        <f t="shared" si="8"/>
        <v>-296277</v>
      </c>
      <c r="Z42" s="137">
        <f>+IF(X42&lt;&gt;0,+(Y42/X42)*100,0)</f>
        <v>-41.14958333333333</v>
      </c>
      <c r="AA42" s="153">
        <f>SUM(AA43:AA46)</f>
        <v>958700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1166975</v>
      </c>
      <c r="D44" s="155"/>
      <c r="E44" s="156">
        <v>958700</v>
      </c>
      <c r="F44" s="60">
        <v>958700</v>
      </c>
      <c r="G44" s="60">
        <v>68856</v>
      </c>
      <c r="H44" s="60">
        <v>71252</v>
      </c>
      <c r="I44" s="60">
        <v>69537</v>
      </c>
      <c r="J44" s="60">
        <v>209645</v>
      </c>
      <c r="K44" s="60">
        <v>69677</v>
      </c>
      <c r="L44" s="60">
        <v>69818</v>
      </c>
      <c r="M44" s="60">
        <v>69811</v>
      </c>
      <c r="N44" s="60">
        <v>209306</v>
      </c>
      <c r="O44" s="60">
        <v>1414</v>
      </c>
      <c r="P44" s="60">
        <v>929</v>
      </c>
      <c r="Q44" s="60">
        <v>929</v>
      </c>
      <c r="R44" s="60">
        <v>3272</v>
      </c>
      <c r="S44" s="60"/>
      <c r="T44" s="60"/>
      <c r="U44" s="60"/>
      <c r="V44" s="60"/>
      <c r="W44" s="60">
        <v>422223</v>
      </c>
      <c r="X44" s="60">
        <v>720000</v>
      </c>
      <c r="Y44" s="60">
        <v>-297777</v>
      </c>
      <c r="Z44" s="140">
        <v>-41.36</v>
      </c>
      <c r="AA44" s="155">
        <v>958700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>
        <v>500</v>
      </c>
      <c r="J46" s="60">
        <v>500</v>
      </c>
      <c r="K46" s="60"/>
      <c r="L46" s="60"/>
      <c r="M46" s="60">
        <v>500</v>
      </c>
      <c r="N46" s="60">
        <v>500</v>
      </c>
      <c r="O46" s="60"/>
      <c r="P46" s="60"/>
      <c r="Q46" s="60">
        <v>500</v>
      </c>
      <c r="R46" s="60">
        <v>500</v>
      </c>
      <c r="S46" s="60"/>
      <c r="T46" s="60"/>
      <c r="U46" s="60"/>
      <c r="V46" s="60"/>
      <c r="W46" s="60">
        <v>1500</v>
      </c>
      <c r="X46" s="60"/>
      <c r="Y46" s="60">
        <v>1500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5528220</v>
      </c>
      <c r="D47" s="153"/>
      <c r="E47" s="154">
        <v>5530100</v>
      </c>
      <c r="F47" s="100">
        <v>6030100</v>
      </c>
      <c r="G47" s="100">
        <v>-13059</v>
      </c>
      <c r="H47" s="100">
        <v>70056</v>
      </c>
      <c r="I47" s="100">
        <v>60886</v>
      </c>
      <c r="J47" s="100">
        <v>117883</v>
      </c>
      <c r="K47" s="100">
        <v>235554</v>
      </c>
      <c r="L47" s="100">
        <v>229858</v>
      </c>
      <c r="M47" s="100">
        <v>181020</v>
      </c>
      <c r="N47" s="100">
        <v>646432</v>
      </c>
      <c r="O47" s="100">
        <v>65133</v>
      </c>
      <c r="P47" s="100">
        <v>1193021</v>
      </c>
      <c r="Q47" s="100">
        <v>1556902</v>
      </c>
      <c r="R47" s="100">
        <v>2815056</v>
      </c>
      <c r="S47" s="100"/>
      <c r="T47" s="100"/>
      <c r="U47" s="100"/>
      <c r="V47" s="100"/>
      <c r="W47" s="100">
        <v>3579371</v>
      </c>
      <c r="X47" s="100">
        <v>4302000</v>
      </c>
      <c r="Y47" s="100">
        <v>-722629</v>
      </c>
      <c r="Z47" s="137">
        <v>-16.8</v>
      </c>
      <c r="AA47" s="153">
        <v>6030100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131916212</v>
      </c>
      <c r="D48" s="168">
        <f>+D28+D32+D38+D42+D47</f>
        <v>0</v>
      </c>
      <c r="E48" s="169">
        <f t="shared" si="9"/>
        <v>142748300</v>
      </c>
      <c r="F48" s="73">
        <f t="shared" si="9"/>
        <v>163661700</v>
      </c>
      <c r="G48" s="73">
        <f t="shared" si="9"/>
        <v>4875097</v>
      </c>
      <c r="H48" s="73">
        <f t="shared" si="9"/>
        <v>5881123</v>
      </c>
      <c r="I48" s="73">
        <f t="shared" si="9"/>
        <v>6448272</v>
      </c>
      <c r="J48" s="73">
        <f t="shared" si="9"/>
        <v>17204492</v>
      </c>
      <c r="K48" s="73">
        <f t="shared" si="9"/>
        <v>8978866</v>
      </c>
      <c r="L48" s="73">
        <f t="shared" si="9"/>
        <v>13896103</v>
      </c>
      <c r="M48" s="73">
        <f t="shared" si="9"/>
        <v>13891669</v>
      </c>
      <c r="N48" s="73">
        <f t="shared" si="9"/>
        <v>36766638</v>
      </c>
      <c r="O48" s="73">
        <f t="shared" si="9"/>
        <v>8519120</v>
      </c>
      <c r="P48" s="73">
        <f t="shared" si="9"/>
        <v>13080351</v>
      </c>
      <c r="Q48" s="73">
        <f t="shared" si="9"/>
        <v>14963877</v>
      </c>
      <c r="R48" s="73">
        <f t="shared" si="9"/>
        <v>36563348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90534478</v>
      </c>
      <c r="X48" s="73">
        <f t="shared" si="9"/>
        <v>112921300</v>
      </c>
      <c r="Y48" s="73">
        <f t="shared" si="9"/>
        <v>-22386822</v>
      </c>
      <c r="Z48" s="170">
        <f>+IF(X48&lt;&gt;0,+(Y48/X48)*100,0)</f>
        <v>-19.82515433315061</v>
      </c>
      <c r="AA48" s="168">
        <f>+AA28+AA32+AA38+AA42+AA47</f>
        <v>163661700</v>
      </c>
    </row>
    <row r="49" spans="1:27" ht="12.75">
      <c r="A49" s="148" t="s">
        <v>49</v>
      </c>
      <c r="B49" s="149"/>
      <c r="C49" s="171">
        <f aca="true" t="shared" si="10" ref="C49:Y49">+C25-C48</f>
        <v>-4104709</v>
      </c>
      <c r="D49" s="171">
        <f>+D25-D48</f>
        <v>0</v>
      </c>
      <c r="E49" s="172">
        <f t="shared" si="10"/>
        <v>0</v>
      </c>
      <c r="F49" s="173">
        <f t="shared" si="10"/>
        <v>-1325000</v>
      </c>
      <c r="G49" s="173">
        <f t="shared" si="10"/>
        <v>29610712</v>
      </c>
      <c r="H49" s="173">
        <f t="shared" si="10"/>
        <v>-4959407</v>
      </c>
      <c r="I49" s="173">
        <f t="shared" si="10"/>
        <v>-3585323</v>
      </c>
      <c r="J49" s="173">
        <f t="shared" si="10"/>
        <v>21065982</v>
      </c>
      <c r="K49" s="173">
        <f t="shared" si="10"/>
        <v>-7379713</v>
      </c>
      <c r="L49" s="173">
        <f t="shared" si="10"/>
        <v>-11530341</v>
      </c>
      <c r="M49" s="173">
        <f t="shared" si="10"/>
        <v>15030878</v>
      </c>
      <c r="N49" s="173">
        <f t="shared" si="10"/>
        <v>-3879176</v>
      </c>
      <c r="O49" s="173">
        <f t="shared" si="10"/>
        <v>-5882054</v>
      </c>
      <c r="P49" s="173">
        <f t="shared" si="10"/>
        <v>-10292371</v>
      </c>
      <c r="Q49" s="173">
        <f t="shared" si="10"/>
        <v>7503306</v>
      </c>
      <c r="R49" s="173">
        <f t="shared" si="10"/>
        <v>-8671119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8515687</v>
      </c>
      <c r="X49" s="173">
        <f>IF(F25=F48,0,X25-X48)</f>
        <v>13626500</v>
      </c>
      <c r="Y49" s="173">
        <f t="shared" si="10"/>
        <v>-5110813</v>
      </c>
      <c r="Z49" s="174">
        <f>+IF(X49&lt;&gt;0,+(Y49/X49)*100,0)</f>
        <v>-37.506424980736064</v>
      </c>
      <c r="AA49" s="171">
        <f>+AA25-AA48</f>
        <v>-1325000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1394663</v>
      </c>
      <c r="D12" s="155">
        <v>0</v>
      </c>
      <c r="E12" s="156">
        <v>1300000</v>
      </c>
      <c r="F12" s="60">
        <v>1300000</v>
      </c>
      <c r="G12" s="60">
        <v>102767</v>
      </c>
      <c r="H12" s="60">
        <v>113861</v>
      </c>
      <c r="I12" s="60">
        <v>102664</v>
      </c>
      <c r="J12" s="60">
        <v>319292</v>
      </c>
      <c r="K12" s="60">
        <v>102633</v>
      </c>
      <c r="L12" s="60">
        <v>113619</v>
      </c>
      <c r="M12" s="60">
        <v>103350</v>
      </c>
      <c r="N12" s="60">
        <v>319602</v>
      </c>
      <c r="O12" s="60">
        <v>110209</v>
      </c>
      <c r="P12" s="60">
        <v>120596</v>
      </c>
      <c r="Q12" s="60">
        <v>109578</v>
      </c>
      <c r="R12" s="60">
        <v>340383</v>
      </c>
      <c r="S12" s="60">
        <v>0</v>
      </c>
      <c r="T12" s="60">
        <v>0</v>
      </c>
      <c r="U12" s="60">
        <v>0</v>
      </c>
      <c r="V12" s="60">
        <v>0</v>
      </c>
      <c r="W12" s="60">
        <v>979277</v>
      </c>
      <c r="X12" s="60">
        <v>974997</v>
      </c>
      <c r="Y12" s="60">
        <v>4280</v>
      </c>
      <c r="Z12" s="140">
        <v>0.44</v>
      </c>
      <c r="AA12" s="155">
        <v>1300000</v>
      </c>
    </row>
    <row r="13" spans="1:27" ht="12.75">
      <c r="A13" s="181" t="s">
        <v>109</v>
      </c>
      <c r="B13" s="185"/>
      <c r="C13" s="155">
        <v>18054689</v>
      </c>
      <c r="D13" s="155">
        <v>0</v>
      </c>
      <c r="E13" s="156">
        <v>14000000</v>
      </c>
      <c r="F13" s="60">
        <v>18375000</v>
      </c>
      <c r="G13" s="60">
        <v>189034</v>
      </c>
      <c r="H13" s="60">
        <v>763699</v>
      </c>
      <c r="I13" s="60">
        <v>2678798</v>
      </c>
      <c r="J13" s="60">
        <v>3631531</v>
      </c>
      <c r="K13" s="60">
        <v>1456086</v>
      </c>
      <c r="L13" s="60">
        <v>1979605</v>
      </c>
      <c r="M13" s="60">
        <v>1013515</v>
      </c>
      <c r="N13" s="60">
        <v>4449206</v>
      </c>
      <c r="O13" s="60">
        <v>2434925</v>
      </c>
      <c r="P13" s="60">
        <v>1627917</v>
      </c>
      <c r="Q13" s="60">
        <v>1762644</v>
      </c>
      <c r="R13" s="60">
        <v>5825486</v>
      </c>
      <c r="S13" s="60">
        <v>0</v>
      </c>
      <c r="T13" s="60">
        <v>0</v>
      </c>
      <c r="U13" s="60">
        <v>0</v>
      </c>
      <c r="V13" s="60">
        <v>0</v>
      </c>
      <c r="W13" s="60">
        <v>13906223</v>
      </c>
      <c r="X13" s="60">
        <v>10500003</v>
      </c>
      <c r="Y13" s="60">
        <v>3406220</v>
      </c>
      <c r="Z13" s="140">
        <v>32.44</v>
      </c>
      <c r="AA13" s="155">
        <v>18375000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28</v>
      </c>
      <c r="H14" s="60">
        <v>29</v>
      </c>
      <c r="I14" s="60">
        <v>19</v>
      </c>
      <c r="J14" s="60">
        <v>76</v>
      </c>
      <c r="K14" s="60">
        <v>20</v>
      </c>
      <c r="L14" s="60">
        <v>0</v>
      </c>
      <c r="M14" s="60">
        <v>0</v>
      </c>
      <c r="N14" s="60">
        <v>20</v>
      </c>
      <c r="O14" s="60">
        <v>23</v>
      </c>
      <c r="P14" s="60">
        <v>35</v>
      </c>
      <c r="Q14" s="60">
        <v>36</v>
      </c>
      <c r="R14" s="60">
        <v>94</v>
      </c>
      <c r="S14" s="60">
        <v>0</v>
      </c>
      <c r="T14" s="60">
        <v>0</v>
      </c>
      <c r="U14" s="60">
        <v>0</v>
      </c>
      <c r="V14" s="60">
        <v>0</v>
      </c>
      <c r="W14" s="60">
        <v>190</v>
      </c>
      <c r="X14" s="60"/>
      <c r="Y14" s="60">
        <v>190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21</v>
      </c>
      <c r="M15" s="60">
        <v>33</v>
      </c>
      <c r="N15" s="60">
        <v>54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54</v>
      </c>
      <c r="X15" s="60"/>
      <c r="Y15" s="60">
        <v>54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45797</v>
      </c>
      <c r="D18" s="155">
        <v>0</v>
      </c>
      <c r="E18" s="156">
        <v>45000</v>
      </c>
      <c r="F18" s="60">
        <v>45000</v>
      </c>
      <c r="G18" s="60">
        <v>4101</v>
      </c>
      <c r="H18" s="60">
        <v>4104</v>
      </c>
      <c r="I18" s="60">
        <v>4034</v>
      </c>
      <c r="J18" s="60">
        <v>12239</v>
      </c>
      <c r="K18" s="60">
        <v>4033</v>
      </c>
      <c r="L18" s="60">
        <v>4113</v>
      </c>
      <c r="M18" s="60">
        <v>4130</v>
      </c>
      <c r="N18" s="60">
        <v>12276</v>
      </c>
      <c r="O18" s="60">
        <v>4167</v>
      </c>
      <c r="P18" s="60">
        <v>4194</v>
      </c>
      <c r="Q18" s="60">
        <v>4236</v>
      </c>
      <c r="R18" s="60">
        <v>12597</v>
      </c>
      <c r="S18" s="60">
        <v>0</v>
      </c>
      <c r="T18" s="60">
        <v>0</v>
      </c>
      <c r="U18" s="60">
        <v>0</v>
      </c>
      <c r="V18" s="60">
        <v>0</v>
      </c>
      <c r="W18" s="60">
        <v>37112</v>
      </c>
      <c r="X18" s="60">
        <v>33750</v>
      </c>
      <c r="Y18" s="60">
        <v>3362</v>
      </c>
      <c r="Z18" s="140">
        <v>9.96</v>
      </c>
      <c r="AA18" s="155">
        <v>45000</v>
      </c>
    </row>
    <row r="19" spans="1:27" ht="12.75">
      <c r="A19" s="181" t="s">
        <v>34</v>
      </c>
      <c r="B19" s="185"/>
      <c r="C19" s="155">
        <v>95432020</v>
      </c>
      <c r="D19" s="155">
        <v>0</v>
      </c>
      <c r="E19" s="156">
        <v>86525000</v>
      </c>
      <c r="F19" s="60">
        <v>88325000</v>
      </c>
      <c r="G19" s="60">
        <v>34172000</v>
      </c>
      <c r="H19" s="60">
        <v>38532</v>
      </c>
      <c r="I19" s="60">
        <v>44406</v>
      </c>
      <c r="J19" s="60">
        <v>34254938</v>
      </c>
      <c r="K19" s="60">
        <v>15378</v>
      </c>
      <c r="L19" s="60">
        <v>209889</v>
      </c>
      <c r="M19" s="60">
        <v>27743902</v>
      </c>
      <c r="N19" s="60">
        <v>27969169</v>
      </c>
      <c r="O19" s="60">
        <v>0</v>
      </c>
      <c r="P19" s="60">
        <v>805895</v>
      </c>
      <c r="Q19" s="60">
        <v>20575298</v>
      </c>
      <c r="R19" s="60">
        <v>21381193</v>
      </c>
      <c r="S19" s="60">
        <v>0</v>
      </c>
      <c r="T19" s="60">
        <v>0</v>
      </c>
      <c r="U19" s="60">
        <v>0</v>
      </c>
      <c r="V19" s="60">
        <v>0</v>
      </c>
      <c r="W19" s="60">
        <v>83605300</v>
      </c>
      <c r="X19" s="60">
        <v>86525000</v>
      </c>
      <c r="Y19" s="60">
        <v>-2919700</v>
      </c>
      <c r="Z19" s="140">
        <v>-3.37</v>
      </c>
      <c r="AA19" s="155">
        <v>88325000</v>
      </c>
    </row>
    <row r="20" spans="1:27" ht="12.75">
      <c r="A20" s="181" t="s">
        <v>35</v>
      </c>
      <c r="B20" s="185"/>
      <c r="C20" s="155">
        <v>12884334</v>
      </c>
      <c r="D20" s="155">
        <v>0</v>
      </c>
      <c r="E20" s="156">
        <v>40878300</v>
      </c>
      <c r="F20" s="54">
        <v>54291700</v>
      </c>
      <c r="G20" s="54">
        <v>17879</v>
      </c>
      <c r="H20" s="54">
        <v>1491</v>
      </c>
      <c r="I20" s="54">
        <v>33028</v>
      </c>
      <c r="J20" s="54">
        <v>52398</v>
      </c>
      <c r="K20" s="54">
        <v>21003</v>
      </c>
      <c r="L20" s="54">
        <v>58515</v>
      </c>
      <c r="M20" s="54">
        <v>57617</v>
      </c>
      <c r="N20" s="54">
        <v>137135</v>
      </c>
      <c r="O20" s="54">
        <v>87742</v>
      </c>
      <c r="P20" s="54">
        <v>229343</v>
      </c>
      <c r="Q20" s="54">
        <v>15391</v>
      </c>
      <c r="R20" s="54">
        <v>332476</v>
      </c>
      <c r="S20" s="54">
        <v>0</v>
      </c>
      <c r="T20" s="54">
        <v>0</v>
      </c>
      <c r="U20" s="54">
        <v>0</v>
      </c>
      <c r="V20" s="54">
        <v>0</v>
      </c>
      <c r="W20" s="54">
        <v>522009</v>
      </c>
      <c r="X20" s="54">
        <v>31229525</v>
      </c>
      <c r="Y20" s="54">
        <v>-30707516</v>
      </c>
      <c r="Z20" s="184">
        <v>-98.33</v>
      </c>
      <c r="AA20" s="130">
        <v>54291700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127811503</v>
      </c>
      <c r="D22" s="188">
        <f>SUM(D5:D21)</f>
        <v>0</v>
      </c>
      <c r="E22" s="189">
        <f t="shared" si="0"/>
        <v>142748300</v>
      </c>
      <c r="F22" s="190">
        <f t="shared" si="0"/>
        <v>162336700</v>
      </c>
      <c r="G22" s="190">
        <f t="shared" si="0"/>
        <v>34485809</v>
      </c>
      <c r="H22" s="190">
        <f t="shared" si="0"/>
        <v>921716</v>
      </c>
      <c r="I22" s="190">
        <f t="shared" si="0"/>
        <v>2862949</v>
      </c>
      <c r="J22" s="190">
        <f t="shared" si="0"/>
        <v>38270474</v>
      </c>
      <c r="K22" s="190">
        <f t="shared" si="0"/>
        <v>1599153</v>
      </c>
      <c r="L22" s="190">
        <f t="shared" si="0"/>
        <v>2365762</v>
      </c>
      <c r="M22" s="190">
        <f t="shared" si="0"/>
        <v>28922547</v>
      </c>
      <c r="N22" s="190">
        <f t="shared" si="0"/>
        <v>32887462</v>
      </c>
      <c r="O22" s="190">
        <f t="shared" si="0"/>
        <v>2637066</v>
      </c>
      <c r="P22" s="190">
        <f t="shared" si="0"/>
        <v>2787980</v>
      </c>
      <c r="Q22" s="190">
        <f t="shared" si="0"/>
        <v>22467183</v>
      </c>
      <c r="R22" s="190">
        <f t="shared" si="0"/>
        <v>27892229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99050165</v>
      </c>
      <c r="X22" s="190">
        <f t="shared" si="0"/>
        <v>129263275</v>
      </c>
      <c r="Y22" s="190">
        <f t="shared" si="0"/>
        <v>-30213110</v>
      </c>
      <c r="Z22" s="191">
        <f>+IF(X22&lt;&gt;0,+(Y22/X22)*100,0)</f>
        <v>-23.373313108460234</v>
      </c>
      <c r="AA22" s="188">
        <f>SUM(AA5:AA21)</f>
        <v>162336700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38544872</v>
      </c>
      <c r="D25" s="155">
        <v>0</v>
      </c>
      <c r="E25" s="156">
        <v>46963200</v>
      </c>
      <c r="F25" s="60">
        <v>46963200</v>
      </c>
      <c r="G25" s="60">
        <v>3576103</v>
      </c>
      <c r="H25" s="60">
        <v>3318923</v>
      </c>
      <c r="I25" s="60">
        <v>3246011</v>
      </c>
      <c r="J25" s="60">
        <v>10141037</v>
      </c>
      <c r="K25" s="60">
        <v>2967346</v>
      </c>
      <c r="L25" s="60">
        <v>3653677</v>
      </c>
      <c r="M25" s="60">
        <v>3051140</v>
      </c>
      <c r="N25" s="60">
        <v>9672163</v>
      </c>
      <c r="O25" s="60">
        <v>2913026</v>
      </c>
      <c r="P25" s="60">
        <v>2843486</v>
      </c>
      <c r="Q25" s="60">
        <v>2892855</v>
      </c>
      <c r="R25" s="60">
        <v>8649367</v>
      </c>
      <c r="S25" s="60">
        <v>0</v>
      </c>
      <c r="T25" s="60">
        <v>0</v>
      </c>
      <c r="U25" s="60">
        <v>0</v>
      </c>
      <c r="V25" s="60">
        <v>0</v>
      </c>
      <c r="W25" s="60">
        <v>28462567</v>
      </c>
      <c r="X25" s="60">
        <v>35222400</v>
      </c>
      <c r="Y25" s="60">
        <v>-6759833</v>
      </c>
      <c r="Z25" s="140">
        <v>-19.19</v>
      </c>
      <c r="AA25" s="155">
        <v>46963200</v>
      </c>
    </row>
    <row r="26" spans="1:27" ht="12.75">
      <c r="A26" s="183" t="s">
        <v>38</v>
      </c>
      <c r="B26" s="182"/>
      <c r="C26" s="155">
        <v>6635500</v>
      </c>
      <c r="D26" s="155">
        <v>0</v>
      </c>
      <c r="E26" s="156">
        <v>7313700</v>
      </c>
      <c r="F26" s="60">
        <v>7313700</v>
      </c>
      <c r="G26" s="60">
        <v>539759</v>
      </c>
      <c r="H26" s="60">
        <v>339537</v>
      </c>
      <c r="I26" s="60">
        <v>601485</v>
      </c>
      <c r="J26" s="60">
        <v>1480781</v>
      </c>
      <c r="K26" s="60">
        <v>569696</v>
      </c>
      <c r="L26" s="60">
        <v>556968</v>
      </c>
      <c r="M26" s="60">
        <v>531633</v>
      </c>
      <c r="N26" s="60">
        <v>1658297</v>
      </c>
      <c r="O26" s="60">
        <v>579986</v>
      </c>
      <c r="P26" s="60">
        <v>530980</v>
      </c>
      <c r="Q26" s="60">
        <v>531824</v>
      </c>
      <c r="R26" s="60">
        <v>1642790</v>
      </c>
      <c r="S26" s="60">
        <v>0</v>
      </c>
      <c r="T26" s="60">
        <v>0</v>
      </c>
      <c r="U26" s="60">
        <v>0</v>
      </c>
      <c r="V26" s="60">
        <v>0</v>
      </c>
      <c r="W26" s="60">
        <v>4781868</v>
      </c>
      <c r="X26" s="60">
        <v>5485275</v>
      </c>
      <c r="Y26" s="60">
        <v>-703407</v>
      </c>
      <c r="Z26" s="140">
        <v>-12.82</v>
      </c>
      <c r="AA26" s="155">
        <v>7313700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1731131</v>
      </c>
      <c r="D28" s="155">
        <v>0</v>
      </c>
      <c r="E28" s="156">
        <v>1680000</v>
      </c>
      <c r="F28" s="60">
        <v>1680000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1260000</v>
      </c>
      <c r="Y28" s="60">
        <v>-1260000</v>
      </c>
      <c r="Z28" s="140">
        <v>-100</v>
      </c>
      <c r="AA28" s="155">
        <v>1680000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2863326</v>
      </c>
      <c r="D32" s="155">
        <v>0</v>
      </c>
      <c r="E32" s="156">
        <v>4565000</v>
      </c>
      <c r="F32" s="60">
        <v>4565000</v>
      </c>
      <c r="G32" s="60">
        <v>202697</v>
      </c>
      <c r="H32" s="60">
        <v>384490</v>
      </c>
      <c r="I32" s="60">
        <v>524770</v>
      </c>
      <c r="J32" s="60">
        <v>1111957</v>
      </c>
      <c r="K32" s="60">
        <v>174633</v>
      </c>
      <c r="L32" s="60">
        <v>362037</v>
      </c>
      <c r="M32" s="60">
        <v>301555</v>
      </c>
      <c r="N32" s="60">
        <v>838225</v>
      </c>
      <c r="O32" s="60">
        <v>285799</v>
      </c>
      <c r="P32" s="60">
        <v>285798</v>
      </c>
      <c r="Q32" s="60">
        <v>349351</v>
      </c>
      <c r="R32" s="60">
        <v>920948</v>
      </c>
      <c r="S32" s="60">
        <v>0</v>
      </c>
      <c r="T32" s="60">
        <v>0</v>
      </c>
      <c r="U32" s="60">
        <v>0</v>
      </c>
      <c r="V32" s="60">
        <v>0</v>
      </c>
      <c r="W32" s="60">
        <v>2871130</v>
      </c>
      <c r="X32" s="60">
        <v>3423600</v>
      </c>
      <c r="Y32" s="60">
        <v>-552470</v>
      </c>
      <c r="Z32" s="140">
        <v>-16.14</v>
      </c>
      <c r="AA32" s="155">
        <v>4565000</v>
      </c>
    </row>
    <row r="33" spans="1:27" ht="12.75">
      <c r="A33" s="183" t="s">
        <v>42</v>
      </c>
      <c r="B33" s="182"/>
      <c r="C33" s="155">
        <v>27806653</v>
      </c>
      <c r="D33" s="155">
        <v>0</v>
      </c>
      <c r="E33" s="156">
        <v>27011000</v>
      </c>
      <c r="F33" s="60">
        <v>5781000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208133</v>
      </c>
      <c r="M33" s="60">
        <v>405902</v>
      </c>
      <c r="N33" s="60">
        <v>614035</v>
      </c>
      <c r="O33" s="60">
        <v>0</v>
      </c>
      <c r="P33" s="60">
        <v>805895</v>
      </c>
      <c r="Q33" s="60">
        <v>71298</v>
      </c>
      <c r="R33" s="60">
        <v>877193</v>
      </c>
      <c r="S33" s="60">
        <v>0</v>
      </c>
      <c r="T33" s="60">
        <v>0</v>
      </c>
      <c r="U33" s="60">
        <v>0</v>
      </c>
      <c r="V33" s="60">
        <v>0</v>
      </c>
      <c r="W33" s="60">
        <v>1491228</v>
      </c>
      <c r="X33" s="60">
        <v>21375000</v>
      </c>
      <c r="Y33" s="60">
        <v>-19883772</v>
      </c>
      <c r="Z33" s="140">
        <v>-93.02</v>
      </c>
      <c r="AA33" s="155">
        <v>5781000</v>
      </c>
    </row>
    <row r="34" spans="1:27" ht="12.75">
      <c r="A34" s="183" t="s">
        <v>43</v>
      </c>
      <c r="B34" s="182"/>
      <c r="C34" s="155">
        <v>54104302</v>
      </c>
      <c r="D34" s="155">
        <v>0</v>
      </c>
      <c r="E34" s="156">
        <v>55215400</v>
      </c>
      <c r="F34" s="60">
        <v>97358800</v>
      </c>
      <c r="G34" s="60">
        <v>556538</v>
      </c>
      <c r="H34" s="60">
        <v>1838173</v>
      </c>
      <c r="I34" s="60">
        <v>2076006</v>
      </c>
      <c r="J34" s="60">
        <v>4470717</v>
      </c>
      <c r="K34" s="60">
        <v>5267191</v>
      </c>
      <c r="L34" s="60">
        <v>9115288</v>
      </c>
      <c r="M34" s="60">
        <v>9601439</v>
      </c>
      <c r="N34" s="60">
        <v>23983918</v>
      </c>
      <c r="O34" s="60">
        <v>4740309</v>
      </c>
      <c r="P34" s="60">
        <v>8614192</v>
      </c>
      <c r="Q34" s="60">
        <v>11118549</v>
      </c>
      <c r="R34" s="60">
        <v>24473050</v>
      </c>
      <c r="S34" s="60">
        <v>0</v>
      </c>
      <c r="T34" s="60">
        <v>0</v>
      </c>
      <c r="U34" s="60">
        <v>0</v>
      </c>
      <c r="V34" s="60">
        <v>0</v>
      </c>
      <c r="W34" s="60">
        <v>52927685</v>
      </c>
      <c r="X34" s="60">
        <v>43586550</v>
      </c>
      <c r="Y34" s="60">
        <v>9341135</v>
      </c>
      <c r="Z34" s="140">
        <v>21.43</v>
      </c>
      <c r="AA34" s="155">
        <v>97358800</v>
      </c>
    </row>
    <row r="35" spans="1:27" ht="12.75">
      <c r="A35" s="181" t="s">
        <v>122</v>
      </c>
      <c r="B35" s="185"/>
      <c r="C35" s="155">
        <v>230428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131916212</v>
      </c>
      <c r="D36" s="188">
        <f>SUM(D25:D35)</f>
        <v>0</v>
      </c>
      <c r="E36" s="189">
        <f t="shared" si="1"/>
        <v>142748300</v>
      </c>
      <c r="F36" s="190">
        <f t="shared" si="1"/>
        <v>163661700</v>
      </c>
      <c r="G36" s="190">
        <f t="shared" si="1"/>
        <v>4875097</v>
      </c>
      <c r="H36" s="190">
        <f t="shared" si="1"/>
        <v>5881123</v>
      </c>
      <c r="I36" s="190">
        <f t="shared" si="1"/>
        <v>6448272</v>
      </c>
      <c r="J36" s="190">
        <f t="shared" si="1"/>
        <v>17204492</v>
      </c>
      <c r="K36" s="190">
        <f t="shared" si="1"/>
        <v>8978866</v>
      </c>
      <c r="L36" s="190">
        <f t="shared" si="1"/>
        <v>13896103</v>
      </c>
      <c r="M36" s="190">
        <f t="shared" si="1"/>
        <v>13891669</v>
      </c>
      <c r="N36" s="190">
        <f t="shared" si="1"/>
        <v>36766638</v>
      </c>
      <c r="O36" s="190">
        <f t="shared" si="1"/>
        <v>8519120</v>
      </c>
      <c r="P36" s="190">
        <f t="shared" si="1"/>
        <v>13080351</v>
      </c>
      <c r="Q36" s="190">
        <f t="shared" si="1"/>
        <v>14963877</v>
      </c>
      <c r="R36" s="190">
        <f t="shared" si="1"/>
        <v>36563348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90534478</v>
      </c>
      <c r="X36" s="190">
        <f t="shared" si="1"/>
        <v>110352825</v>
      </c>
      <c r="Y36" s="190">
        <f t="shared" si="1"/>
        <v>-19818347</v>
      </c>
      <c r="Z36" s="191">
        <f>+IF(X36&lt;&gt;0,+(Y36/X36)*100,0)</f>
        <v>-17.959075356702467</v>
      </c>
      <c r="AA36" s="188">
        <f>SUM(AA25:AA35)</f>
        <v>163661700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-4104709</v>
      </c>
      <c r="D38" s="199">
        <f>+D22-D36</f>
        <v>0</v>
      </c>
      <c r="E38" s="200">
        <f t="shared" si="2"/>
        <v>0</v>
      </c>
      <c r="F38" s="106">
        <f t="shared" si="2"/>
        <v>-1325000</v>
      </c>
      <c r="G38" s="106">
        <f t="shared" si="2"/>
        <v>29610712</v>
      </c>
      <c r="H38" s="106">
        <f t="shared" si="2"/>
        <v>-4959407</v>
      </c>
      <c r="I38" s="106">
        <f t="shared" si="2"/>
        <v>-3585323</v>
      </c>
      <c r="J38" s="106">
        <f t="shared" si="2"/>
        <v>21065982</v>
      </c>
      <c r="K38" s="106">
        <f t="shared" si="2"/>
        <v>-7379713</v>
      </c>
      <c r="L38" s="106">
        <f t="shared" si="2"/>
        <v>-11530341</v>
      </c>
      <c r="M38" s="106">
        <f t="shared" si="2"/>
        <v>15030878</v>
      </c>
      <c r="N38" s="106">
        <f t="shared" si="2"/>
        <v>-3879176</v>
      </c>
      <c r="O38" s="106">
        <f t="shared" si="2"/>
        <v>-5882054</v>
      </c>
      <c r="P38" s="106">
        <f t="shared" si="2"/>
        <v>-10292371</v>
      </c>
      <c r="Q38" s="106">
        <f t="shared" si="2"/>
        <v>7503306</v>
      </c>
      <c r="R38" s="106">
        <f t="shared" si="2"/>
        <v>-8671119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8515687</v>
      </c>
      <c r="X38" s="106">
        <f>IF(F22=F36,0,X22-X36)</f>
        <v>18910450</v>
      </c>
      <c r="Y38" s="106">
        <f t="shared" si="2"/>
        <v>-10394763</v>
      </c>
      <c r="Z38" s="201">
        <f>+IF(X38&lt;&gt;0,+(Y38/X38)*100,0)</f>
        <v>-54.96835347651695</v>
      </c>
      <c r="AA38" s="199">
        <f>+AA22-AA36</f>
        <v>-1325000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-4104709</v>
      </c>
      <c r="D42" s="206">
        <f>SUM(D38:D41)</f>
        <v>0</v>
      </c>
      <c r="E42" s="207">
        <f t="shared" si="3"/>
        <v>0</v>
      </c>
      <c r="F42" s="88">
        <f t="shared" si="3"/>
        <v>-1325000</v>
      </c>
      <c r="G42" s="88">
        <f t="shared" si="3"/>
        <v>29610712</v>
      </c>
      <c r="H42" s="88">
        <f t="shared" si="3"/>
        <v>-4959407</v>
      </c>
      <c r="I42" s="88">
        <f t="shared" si="3"/>
        <v>-3585323</v>
      </c>
      <c r="J42" s="88">
        <f t="shared" si="3"/>
        <v>21065982</v>
      </c>
      <c r="K42" s="88">
        <f t="shared" si="3"/>
        <v>-7379713</v>
      </c>
      <c r="L42" s="88">
        <f t="shared" si="3"/>
        <v>-11530341</v>
      </c>
      <c r="M42" s="88">
        <f t="shared" si="3"/>
        <v>15030878</v>
      </c>
      <c r="N42" s="88">
        <f t="shared" si="3"/>
        <v>-3879176</v>
      </c>
      <c r="O42" s="88">
        <f t="shared" si="3"/>
        <v>-5882054</v>
      </c>
      <c r="P42" s="88">
        <f t="shared" si="3"/>
        <v>-10292371</v>
      </c>
      <c r="Q42" s="88">
        <f t="shared" si="3"/>
        <v>7503306</v>
      </c>
      <c r="R42" s="88">
        <f t="shared" si="3"/>
        <v>-8671119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8515687</v>
      </c>
      <c r="X42" s="88">
        <f t="shared" si="3"/>
        <v>18910450</v>
      </c>
      <c r="Y42" s="88">
        <f t="shared" si="3"/>
        <v>-10394763</v>
      </c>
      <c r="Z42" s="208">
        <f>+IF(X42&lt;&gt;0,+(Y42/X42)*100,0)</f>
        <v>-54.96835347651695</v>
      </c>
      <c r="AA42" s="206">
        <f>SUM(AA38:AA41)</f>
        <v>-1325000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-4104709</v>
      </c>
      <c r="D44" s="210">
        <f>+D42-D43</f>
        <v>0</v>
      </c>
      <c r="E44" s="211">
        <f t="shared" si="4"/>
        <v>0</v>
      </c>
      <c r="F44" s="77">
        <f t="shared" si="4"/>
        <v>-1325000</v>
      </c>
      <c r="G44" s="77">
        <f t="shared" si="4"/>
        <v>29610712</v>
      </c>
      <c r="H44" s="77">
        <f t="shared" si="4"/>
        <v>-4959407</v>
      </c>
      <c r="I44" s="77">
        <f t="shared" si="4"/>
        <v>-3585323</v>
      </c>
      <c r="J44" s="77">
        <f t="shared" si="4"/>
        <v>21065982</v>
      </c>
      <c r="K44" s="77">
        <f t="shared" si="4"/>
        <v>-7379713</v>
      </c>
      <c r="L44" s="77">
        <f t="shared" si="4"/>
        <v>-11530341</v>
      </c>
      <c r="M44" s="77">
        <f t="shared" si="4"/>
        <v>15030878</v>
      </c>
      <c r="N44" s="77">
        <f t="shared" si="4"/>
        <v>-3879176</v>
      </c>
      <c r="O44" s="77">
        <f t="shared" si="4"/>
        <v>-5882054</v>
      </c>
      <c r="P44" s="77">
        <f t="shared" si="4"/>
        <v>-10292371</v>
      </c>
      <c r="Q44" s="77">
        <f t="shared" si="4"/>
        <v>7503306</v>
      </c>
      <c r="R44" s="77">
        <f t="shared" si="4"/>
        <v>-8671119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8515687</v>
      </c>
      <c r="X44" s="77">
        <f t="shared" si="4"/>
        <v>18910450</v>
      </c>
      <c r="Y44" s="77">
        <f t="shared" si="4"/>
        <v>-10394763</v>
      </c>
      <c r="Z44" s="212">
        <f>+IF(X44&lt;&gt;0,+(Y44/X44)*100,0)</f>
        <v>-54.96835347651695</v>
      </c>
      <c r="AA44" s="210">
        <f>+AA42-AA43</f>
        <v>-1325000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-4104709</v>
      </c>
      <c r="D46" s="206">
        <f>SUM(D44:D45)</f>
        <v>0</v>
      </c>
      <c r="E46" s="207">
        <f t="shared" si="5"/>
        <v>0</v>
      </c>
      <c r="F46" s="88">
        <f t="shared" si="5"/>
        <v>-1325000</v>
      </c>
      <c r="G46" s="88">
        <f t="shared" si="5"/>
        <v>29610712</v>
      </c>
      <c r="H46" s="88">
        <f t="shared" si="5"/>
        <v>-4959407</v>
      </c>
      <c r="I46" s="88">
        <f t="shared" si="5"/>
        <v>-3585323</v>
      </c>
      <c r="J46" s="88">
        <f t="shared" si="5"/>
        <v>21065982</v>
      </c>
      <c r="K46" s="88">
        <f t="shared" si="5"/>
        <v>-7379713</v>
      </c>
      <c r="L46" s="88">
        <f t="shared" si="5"/>
        <v>-11530341</v>
      </c>
      <c r="M46" s="88">
        <f t="shared" si="5"/>
        <v>15030878</v>
      </c>
      <c r="N46" s="88">
        <f t="shared" si="5"/>
        <v>-3879176</v>
      </c>
      <c r="O46" s="88">
        <f t="shared" si="5"/>
        <v>-5882054</v>
      </c>
      <c r="P46" s="88">
        <f t="shared" si="5"/>
        <v>-10292371</v>
      </c>
      <c r="Q46" s="88">
        <f t="shared" si="5"/>
        <v>7503306</v>
      </c>
      <c r="R46" s="88">
        <f t="shared" si="5"/>
        <v>-8671119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8515687</v>
      </c>
      <c r="X46" s="88">
        <f t="shared" si="5"/>
        <v>18910450</v>
      </c>
      <c r="Y46" s="88">
        <f t="shared" si="5"/>
        <v>-10394763</v>
      </c>
      <c r="Z46" s="208">
        <f>+IF(X46&lt;&gt;0,+(Y46/X46)*100,0)</f>
        <v>-54.96835347651695</v>
      </c>
      <c r="AA46" s="206">
        <f>SUM(AA44:AA45)</f>
        <v>-1325000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-4104709</v>
      </c>
      <c r="D48" s="217">
        <f>SUM(D46:D47)</f>
        <v>0</v>
      </c>
      <c r="E48" s="218">
        <f t="shared" si="6"/>
        <v>0</v>
      </c>
      <c r="F48" s="219">
        <f t="shared" si="6"/>
        <v>-1325000</v>
      </c>
      <c r="G48" s="219">
        <f t="shared" si="6"/>
        <v>29610712</v>
      </c>
      <c r="H48" s="220">
        <f t="shared" si="6"/>
        <v>-4959407</v>
      </c>
      <c r="I48" s="220">
        <f t="shared" si="6"/>
        <v>-3585323</v>
      </c>
      <c r="J48" s="220">
        <f t="shared" si="6"/>
        <v>21065982</v>
      </c>
      <c r="K48" s="220">
        <f t="shared" si="6"/>
        <v>-7379713</v>
      </c>
      <c r="L48" s="220">
        <f t="shared" si="6"/>
        <v>-11530341</v>
      </c>
      <c r="M48" s="219">
        <f t="shared" si="6"/>
        <v>15030878</v>
      </c>
      <c r="N48" s="219">
        <f t="shared" si="6"/>
        <v>-3879176</v>
      </c>
      <c r="O48" s="220">
        <f t="shared" si="6"/>
        <v>-5882054</v>
      </c>
      <c r="P48" s="220">
        <f t="shared" si="6"/>
        <v>-10292371</v>
      </c>
      <c r="Q48" s="220">
        <f t="shared" si="6"/>
        <v>7503306</v>
      </c>
      <c r="R48" s="220">
        <f t="shared" si="6"/>
        <v>-8671119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8515687</v>
      </c>
      <c r="X48" s="220">
        <f t="shared" si="6"/>
        <v>18910450</v>
      </c>
      <c r="Y48" s="220">
        <f t="shared" si="6"/>
        <v>-10394763</v>
      </c>
      <c r="Z48" s="221">
        <f>+IF(X48&lt;&gt;0,+(Y48/X48)*100,0)</f>
        <v>-54.96835347651695</v>
      </c>
      <c r="AA48" s="222">
        <f>SUM(AA46:AA47)</f>
        <v>-1325000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1403299</v>
      </c>
      <c r="D5" s="153">
        <f>SUM(D6:D8)</f>
        <v>0</v>
      </c>
      <c r="E5" s="154">
        <f t="shared" si="0"/>
        <v>3229000</v>
      </c>
      <c r="F5" s="100">
        <f t="shared" si="0"/>
        <v>3262500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5523</v>
      </c>
      <c r="L5" s="100">
        <f t="shared" si="0"/>
        <v>302831</v>
      </c>
      <c r="M5" s="100">
        <f t="shared" si="0"/>
        <v>21442</v>
      </c>
      <c r="N5" s="100">
        <f t="shared" si="0"/>
        <v>329796</v>
      </c>
      <c r="O5" s="100">
        <f t="shared" si="0"/>
        <v>786757</v>
      </c>
      <c r="P5" s="100">
        <f t="shared" si="0"/>
        <v>2273387</v>
      </c>
      <c r="Q5" s="100">
        <f t="shared" si="0"/>
        <v>0</v>
      </c>
      <c r="R5" s="100">
        <f t="shared" si="0"/>
        <v>3060144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3389940</v>
      </c>
      <c r="X5" s="100">
        <f t="shared" si="0"/>
        <v>3229000</v>
      </c>
      <c r="Y5" s="100">
        <f t="shared" si="0"/>
        <v>160940</v>
      </c>
      <c r="Z5" s="137">
        <f>+IF(X5&lt;&gt;0,+(Y5/X5)*100,0)</f>
        <v>4.9842056364199445</v>
      </c>
      <c r="AA5" s="153">
        <f>SUM(AA6:AA8)</f>
        <v>3262500</v>
      </c>
    </row>
    <row r="6" spans="1:27" ht="12.75">
      <c r="A6" s="138" t="s">
        <v>75</v>
      </c>
      <c r="B6" s="136"/>
      <c r="C6" s="155"/>
      <c r="D6" s="155"/>
      <c r="E6" s="156">
        <v>1128500</v>
      </c>
      <c r="F6" s="60">
        <v>1162000</v>
      </c>
      <c r="G6" s="60"/>
      <c r="H6" s="60"/>
      <c r="I6" s="60"/>
      <c r="J6" s="60"/>
      <c r="K6" s="60"/>
      <c r="L6" s="60">
        <v>160682</v>
      </c>
      <c r="M6" s="60"/>
      <c r="N6" s="60">
        <v>160682</v>
      </c>
      <c r="O6" s="60">
        <v>748498</v>
      </c>
      <c r="P6" s="60">
        <v>517964</v>
      </c>
      <c r="Q6" s="60"/>
      <c r="R6" s="60">
        <v>1266462</v>
      </c>
      <c r="S6" s="60"/>
      <c r="T6" s="60"/>
      <c r="U6" s="60"/>
      <c r="V6" s="60"/>
      <c r="W6" s="60">
        <v>1427144</v>
      </c>
      <c r="X6" s="60">
        <v>1128500</v>
      </c>
      <c r="Y6" s="60">
        <v>298644</v>
      </c>
      <c r="Z6" s="140">
        <v>26.46</v>
      </c>
      <c r="AA6" s="62">
        <v>1162000</v>
      </c>
    </row>
    <row r="7" spans="1:27" ht="12.75">
      <c r="A7" s="138" t="s">
        <v>76</v>
      </c>
      <c r="B7" s="136"/>
      <c r="C7" s="157">
        <v>1403299</v>
      </c>
      <c r="D7" s="157"/>
      <c r="E7" s="158">
        <v>1998500</v>
      </c>
      <c r="F7" s="159">
        <v>1998500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1998500</v>
      </c>
      <c r="Y7" s="159">
        <v>-1998500</v>
      </c>
      <c r="Z7" s="141">
        <v>-100</v>
      </c>
      <c r="AA7" s="225">
        <v>1998500</v>
      </c>
    </row>
    <row r="8" spans="1:27" ht="12.75">
      <c r="A8" s="138" t="s">
        <v>77</v>
      </c>
      <c r="B8" s="136"/>
      <c r="C8" s="155"/>
      <c r="D8" s="155"/>
      <c r="E8" s="156">
        <v>102000</v>
      </c>
      <c r="F8" s="60">
        <v>102000</v>
      </c>
      <c r="G8" s="60"/>
      <c r="H8" s="60"/>
      <c r="I8" s="60"/>
      <c r="J8" s="60"/>
      <c r="K8" s="60">
        <v>5523</v>
      </c>
      <c r="L8" s="60">
        <v>142149</v>
      </c>
      <c r="M8" s="60">
        <v>21442</v>
      </c>
      <c r="N8" s="60">
        <v>169114</v>
      </c>
      <c r="O8" s="60">
        <v>38259</v>
      </c>
      <c r="P8" s="60">
        <v>1755423</v>
      </c>
      <c r="Q8" s="60"/>
      <c r="R8" s="60">
        <v>1793682</v>
      </c>
      <c r="S8" s="60"/>
      <c r="T8" s="60"/>
      <c r="U8" s="60"/>
      <c r="V8" s="60"/>
      <c r="W8" s="60">
        <v>1962796</v>
      </c>
      <c r="X8" s="60">
        <v>102000</v>
      </c>
      <c r="Y8" s="60">
        <v>1860796</v>
      </c>
      <c r="Z8" s="140">
        <v>1824.31</v>
      </c>
      <c r="AA8" s="62">
        <v>102000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633500</v>
      </c>
      <c r="F15" s="100">
        <f t="shared" si="2"/>
        <v>643500</v>
      </c>
      <c r="G15" s="100">
        <f t="shared" si="2"/>
        <v>0</v>
      </c>
      <c r="H15" s="100">
        <f t="shared" si="2"/>
        <v>0</v>
      </c>
      <c r="I15" s="100">
        <f t="shared" si="2"/>
        <v>4501</v>
      </c>
      <c r="J15" s="100">
        <f t="shared" si="2"/>
        <v>4501</v>
      </c>
      <c r="K15" s="100">
        <f t="shared" si="2"/>
        <v>0</v>
      </c>
      <c r="L15" s="100">
        <f t="shared" si="2"/>
        <v>38714</v>
      </c>
      <c r="M15" s="100">
        <f t="shared" si="2"/>
        <v>0</v>
      </c>
      <c r="N15" s="100">
        <f t="shared" si="2"/>
        <v>38714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43215</v>
      </c>
      <c r="X15" s="100">
        <f t="shared" si="2"/>
        <v>633500</v>
      </c>
      <c r="Y15" s="100">
        <f t="shared" si="2"/>
        <v>-590285</v>
      </c>
      <c r="Z15" s="137">
        <f>+IF(X15&lt;&gt;0,+(Y15/X15)*100,0)</f>
        <v>-93.17837411207577</v>
      </c>
      <c r="AA15" s="102">
        <f>SUM(AA16:AA18)</f>
        <v>643500</v>
      </c>
    </row>
    <row r="16" spans="1:27" ht="12.75">
      <c r="A16" s="138" t="s">
        <v>85</v>
      </c>
      <c r="B16" s="136"/>
      <c r="C16" s="155"/>
      <c r="D16" s="155"/>
      <c r="E16" s="156">
        <v>633500</v>
      </c>
      <c r="F16" s="60">
        <v>643500</v>
      </c>
      <c r="G16" s="60"/>
      <c r="H16" s="60"/>
      <c r="I16" s="60">
        <v>4501</v>
      </c>
      <c r="J16" s="60">
        <v>4501</v>
      </c>
      <c r="K16" s="60"/>
      <c r="L16" s="60">
        <v>38714</v>
      </c>
      <c r="M16" s="60"/>
      <c r="N16" s="60">
        <v>38714</v>
      </c>
      <c r="O16" s="60"/>
      <c r="P16" s="60"/>
      <c r="Q16" s="60"/>
      <c r="R16" s="60"/>
      <c r="S16" s="60"/>
      <c r="T16" s="60"/>
      <c r="U16" s="60"/>
      <c r="V16" s="60"/>
      <c r="W16" s="60">
        <v>43215</v>
      </c>
      <c r="X16" s="60">
        <v>633500</v>
      </c>
      <c r="Y16" s="60">
        <v>-590285</v>
      </c>
      <c r="Z16" s="140">
        <v>-93.18</v>
      </c>
      <c r="AA16" s="62">
        <v>643500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1403299</v>
      </c>
      <c r="D25" s="217">
        <f>+D5+D9+D15+D19+D24</f>
        <v>0</v>
      </c>
      <c r="E25" s="230">
        <f t="shared" si="4"/>
        <v>3862500</v>
      </c>
      <c r="F25" s="219">
        <f t="shared" si="4"/>
        <v>3906000</v>
      </c>
      <c r="G25" s="219">
        <f t="shared" si="4"/>
        <v>0</v>
      </c>
      <c r="H25" s="219">
        <f t="shared" si="4"/>
        <v>0</v>
      </c>
      <c r="I25" s="219">
        <f t="shared" si="4"/>
        <v>4501</v>
      </c>
      <c r="J25" s="219">
        <f t="shared" si="4"/>
        <v>4501</v>
      </c>
      <c r="K25" s="219">
        <f t="shared" si="4"/>
        <v>5523</v>
      </c>
      <c r="L25" s="219">
        <f t="shared" si="4"/>
        <v>341545</v>
      </c>
      <c r="M25" s="219">
        <f t="shared" si="4"/>
        <v>21442</v>
      </c>
      <c r="N25" s="219">
        <f t="shared" si="4"/>
        <v>368510</v>
      </c>
      <c r="O25" s="219">
        <f t="shared" si="4"/>
        <v>786757</v>
      </c>
      <c r="P25" s="219">
        <f t="shared" si="4"/>
        <v>2273387</v>
      </c>
      <c r="Q25" s="219">
        <f t="shared" si="4"/>
        <v>0</v>
      </c>
      <c r="R25" s="219">
        <f t="shared" si="4"/>
        <v>3060144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3433155</v>
      </c>
      <c r="X25" s="219">
        <f t="shared" si="4"/>
        <v>3862500</v>
      </c>
      <c r="Y25" s="219">
        <f t="shared" si="4"/>
        <v>-429345</v>
      </c>
      <c r="Z25" s="231">
        <f>+IF(X25&lt;&gt;0,+(Y25/X25)*100,0)</f>
        <v>-11.115728155339806</v>
      </c>
      <c r="AA25" s="232">
        <f>+AA5+AA9+AA15+AA19+AA24</f>
        <v>3906000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1403299</v>
      </c>
      <c r="D35" s="155"/>
      <c r="E35" s="156">
        <v>3862500</v>
      </c>
      <c r="F35" s="60">
        <v>3906000</v>
      </c>
      <c r="G35" s="60"/>
      <c r="H35" s="60"/>
      <c r="I35" s="60">
        <v>4501</v>
      </c>
      <c r="J35" s="60">
        <v>4501</v>
      </c>
      <c r="K35" s="60">
        <v>5523</v>
      </c>
      <c r="L35" s="60">
        <v>341545</v>
      </c>
      <c r="M35" s="60">
        <v>21442</v>
      </c>
      <c r="N35" s="60">
        <v>368510</v>
      </c>
      <c r="O35" s="60">
        <v>786757</v>
      </c>
      <c r="P35" s="60">
        <v>2273387</v>
      </c>
      <c r="Q35" s="60"/>
      <c r="R35" s="60">
        <v>3060144</v>
      </c>
      <c r="S35" s="60"/>
      <c r="T35" s="60"/>
      <c r="U35" s="60"/>
      <c r="V35" s="60"/>
      <c r="W35" s="60">
        <v>3433155</v>
      </c>
      <c r="X35" s="60">
        <v>3862500</v>
      </c>
      <c r="Y35" s="60">
        <v>-429345</v>
      </c>
      <c r="Z35" s="140">
        <v>-11.12</v>
      </c>
      <c r="AA35" s="62">
        <v>3906000</v>
      </c>
    </row>
    <row r="36" spans="1:27" ht="12.75">
      <c r="A36" s="238" t="s">
        <v>139</v>
      </c>
      <c r="B36" s="149"/>
      <c r="C36" s="222">
        <f aca="true" t="shared" si="6" ref="C36:Y36">SUM(C32:C35)</f>
        <v>1403299</v>
      </c>
      <c r="D36" s="222">
        <f>SUM(D32:D35)</f>
        <v>0</v>
      </c>
      <c r="E36" s="218">
        <f t="shared" si="6"/>
        <v>3862500</v>
      </c>
      <c r="F36" s="220">
        <f t="shared" si="6"/>
        <v>3906000</v>
      </c>
      <c r="G36" s="220">
        <f t="shared" si="6"/>
        <v>0</v>
      </c>
      <c r="H36" s="220">
        <f t="shared" si="6"/>
        <v>0</v>
      </c>
      <c r="I36" s="220">
        <f t="shared" si="6"/>
        <v>4501</v>
      </c>
      <c r="J36" s="220">
        <f t="shared" si="6"/>
        <v>4501</v>
      </c>
      <c r="K36" s="220">
        <f t="shared" si="6"/>
        <v>5523</v>
      </c>
      <c r="L36" s="220">
        <f t="shared" si="6"/>
        <v>341545</v>
      </c>
      <c r="M36" s="220">
        <f t="shared" si="6"/>
        <v>21442</v>
      </c>
      <c r="N36" s="220">
        <f t="shared" si="6"/>
        <v>368510</v>
      </c>
      <c r="O36" s="220">
        <f t="shared" si="6"/>
        <v>786757</v>
      </c>
      <c r="P36" s="220">
        <f t="shared" si="6"/>
        <v>2273387</v>
      </c>
      <c r="Q36" s="220">
        <f t="shared" si="6"/>
        <v>0</v>
      </c>
      <c r="R36" s="220">
        <f t="shared" si="6"/>
        <v>3060144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3433155</v>
      </c>
      <c r="X36" s="220">
        <f t="shared" si="6"/>
        <v>3862500</v>
      </c>
      <c r="Y36" s="220">
        <f t="shared" si="6"/>
        <v>-429345</v>
      </c>
      <c r="Z36" s="221">
        <f>+IF(X36&lt;&gt;0,+(Y36/X36)*100,0)</f>
        <v>-11.115728155339806</v>
      </c>
      <c r="AA36" s="239">
        <f>SUM(AA32:AA35)</f>
        <v>3906000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>
        <v>6100</v>
      </c>
      <c r="H6" s="60">
        <v>6100</v>
      </c>
      <c r="I6" s="60">
        <v>6100</v>
      </c>
      <c r="J6" s="60">
        <v>6100</v>
      </c>
      <c r="K6" s="60">
        <v>6100</v>
      </c>
      <c r="L6" s="60">
        <v>6100</v>
      </c>
      <c r="M6" s="60">
        <v>6100</v>
      </c>
      <c r="N6" s="60">
        <v>6100</v>
      </c>
      <c r="O6" s="60">
        <v>6100</v>
      </c>
      <c r="P6" s="60">
        <v>6100</v>
      </c>
      <c r="Q6" s="60">
        <v>6100</v>
      </c>
      <c r="R6" s="60">
        <v>6100</v>
      </c>
      <c r="S6" s="60"/>
      <c r="T6" s="60"/>
      <c r="U6" s="60"/>
      <c r="V6" s="60"/>
      <c r="W6" s="60">
        <v>6100</v>
      </c>
      <c r="X6" s="60"/>
      <c r="Y6" s="60">
        <v>6100</v>
      </c>
      <c r="Z6" s="140"/>
      <c r="AA6" s="62"/>
    </row>
    <row r="7" spans="1:27" ht="12.75">
      <c r="A7" s="249" t="s">
        <v>144</v>
      </c>
      <c r="B7" s="182"/>
      <c r="C7" s="155">
        <v>233204591</v>
      </c>
      <c r="D7" s="155"/>
      <c r="E7" s="59">
        <v>180466038</v>
      </c>
      <c r="F7" s="60">
        <v>180466038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135349529</v>
      </c>
      <c r="Y7" s="60">
        <v>-135349529</v>
      </c>
      <c r="Z7" s="140">
        <v>-100</v>
      </c>
      <c r="AA7" s="62">
        <v>180466038</v>
      </c>
    </row>
    <row r="8" spans="1:27" ht="12.75">
      <c r="A8" s="249" t="s">
        <v>145</v>
      </c>
      <c r="B8" s="182"/>
      <c r="C8" s="155">
        <v>5071038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2648967</v>
      </c>
      <c r="D9" s="155"/>
      <c r="E9" s="59"/>
      <c r="F9" s="60"/>
      <c r="G9" s="60">
        <v>13615783</v>
      </c>
      <c r="H9" s="60">
        <v>6075069</v>
      </c>
      <c r="I9" s="60">
        <v>6382581</v>
      </c>
      <c r="J9" s="60">
        <v>6382581</v>
      </c>
      <c r="K9" s="60">
        <v>5831666</v>
      </c>
      <c r="L9" s="60">
        <v>5381177</v>
      </c>
      <c r="M9" s="60">
        <v>5691201</v>
      </c>
      <c r="N9" s="60">
        <v>5691201</v>
      </c>
      <c r="O9" s="60">
        <v>5143846</v>
      </c>
      <c r="P9" s="60">
        <v>5072336</v>
      </c>
      <c r="Q9" s="60">
        <v>5685527</v>
      </c>
      <c r="R9" s="60">
        <v>5685527</v>
      </c>
      <c r="S9" s="60"/>
      <c r="T9" s="60"/>
      <c r="U9" s="60"/>
      <c r="V9" s="60"/>
      <c r="W9" s="60">
        <v>5685527</v>
      </c>
      <c r="X9" s="60"/>
      <c r="Y9" s="60">
        <v>5685527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240924596</v>
      </c>
      <c r="D12" s="168">
        <f>SUM(D6:D11)</f>
        <v>0</v>
      </c>
      <c r="E12" s="72">
        <f t="shared" si="0"/>
        <v>180466038</v>
      </c>
      <c r="F12" s="73">
        <f t="shared" si="0"/>
        <v>180466038</v>
      </c>
      <c r="G12" s="73">
        <f t="shared" si="0"/>
        <v>13621883</v>
      </c>
      <c r="H12" s="73">
        <f t="shared" si="0"/>
        <v>6081169</v>
      </c>
      <c r="I12" s="73">
        <f t="shared" si="0"/>
        <v>6388681</v>
      </c>
      <c r="J12" s="73">
        <f t="shared" si="0"/>
        <v>6388681</v>
      </c>
      <c r="K12" s="73">
        <f t="shared" si="0"/>
        <v>5837766</v>
      </c>
      <c r="L12" s="73">
        <f t="shared" si="0"/>
        <v>5387277</v>
      </c>
      <c r="M12" s="73">
        <f t="shared" si="0"/>
        <v>5697301</v>
      </c>
      <c r="N12" s="73">
        <f t="shared" si="0"/>
        <v>5697301</v>
      </c>
      <c r="O12" s="73">
        <f t="shared" si="0"/>
        <v>5149946</v>
      </c>
      <c r="P12" s="73">
        <f t="shared" si="0"/>
        <v>5078436</v>
      </c>
      <c r="Q12" s="73">
        <f t="shared" si="0"/>
        <v>5691627</v>
      </c>
      <c r="R12" s="73">
        <f t="shared" si="0"/>
        <v>5691627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5691627</v>
      </c>
      <c r="X12" s="73">
        <f t="shared" si="0"/>
        <v>135349529</v>
      </c>
      <c r="Y12" s="73">
        <f t="shared" si="0"/>
        <v>-129657902</v>
      </c>
      <c r="Z12" s="170">
        <f>+IF(X12&lt;&gt;0,+(Y12/X12)*100,0)</f>
        <v>-95.794867524068</v>
      </c>
      <c r="AA12" s="74">
        <f>SUM(AA6:AA11)</f>
        <v>180466038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187582</v>
      </c>
      <c r="D15" s="155"/>
      <c r="E15" s="59">
        <v>182480</v>
      </c>
      <c r="F15" s="60">
        <v>182480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136860</v>
      </c>
      <c r="Y15" s="60">
        <v>-136860</v>
      </c>
      <c r="Z15" s="140">
        <v>-100</v>
      </c>
      <c r="AA15" s="62">
        <v>182480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215416872</v>
      </c>
      <c r="H16" s="159">
        <v>222436515</v>
      </c>
      <c r="I16" s="159">
        <v>221485409</v>
      </c>
      <c r="J16" s="60">
        <v>221485409</v>
      </c>
      <c r="K16" s="159">
        <v>218822719</v>
      </c>
      <c r="L16" s="159">
        <v>214697254</v>
      </c>
      <c r="M16" s="60">
        <v>231630125</v>
      </c>
      <c r="N16" s="159">
        <v>231630125</v>
      </c>
      <c r="O16" s="159">
        <v>228798689</v>
      </c>
      <c r="P16" s="159">
        <v>230669899</v>
      </c>
      <c r="Q16" s="60">
        <v>239573804</v>
      </c>
      <c r="R16" s="159">
        <v>239573804</v>
      </c>
      <c r="S16" s="159"/>
      <c r="T16" s="60"/>
      <c r="U16" s="159"/>
      <c r="V16" s="159"/>
      <c r="W16" s="159">
        <v>239573804</v>
      </c>
      <c r="X16" s="60"/>
      <c r="Y16" s="159">
        <v>239573804</v>
      </c>
      <c r="Z16" s="141"/>
      <c r="AA16" s="225"/>
    </row>
    <row r="17" spans="1:27" ht="12.75">
      <c r="A17" s="249" t="s">
        <v>152</v>
      </c>
      <c r="B17" s="182"/>
      <c r="C17" s="155">
        <v>25962500</v>
      </c>
      <c r="D17" s="155"/>
      <c r="E17" s="59">
        <v>25962500</v>
      </c>
      <c r="F17" s="60">
        <v>25962500</v>
      </c>
      <c r="G17" s="60">
        <v>25962500</v>
      </c>
      <c r="H17" s="60">
        <v>25962500</v>
      </c>
      <c r="I17" s="60">
        <v>25962500</v>
      </c>
      <c r="J17" s="60">
        <v>25962500</v>
      </c>
      <c r="K17" s="60">
        <v>25962500</v>
      </c>
      <c r="L17" s="60">
        <v>25962500</v>
      </c>
      <c r="M17" s="60">
        <v>25962500</v>
      </c>
      <c r="N17" s="60">
        <v>25962500</v>
      </c>
      <c r="O17" s="60">
        <v>25962500</v>
      </c>
      <c r="P17" s="60">
        <v>25962500</v>
      </c>
      <c r="Q17" s="60">
        <v>25962500</v>
      </c>
      <c r="R17" s="60">
        <v>25962500</v>
      </c>
      <c r="S17" s="60"/>
      <c r="T17" s="60"/>
      <c r="U17" s="60"/>
      <c r="V17" s="60"/>
      <c r="W17" s="60">
        <v>25962500</v>
      </c>
      <c r="X17" s="60">
        <v>19471875</v>
      </c>
      <c r="Y17" s="60">
        <v>6490625</v>
      </c>
      <c r="Z17" s="140">
        <v>33.33</v>
      </c>
      <c r="AA17" s="62">
        <v>25962500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24182520</v>
      </c>
      <c r="D19" s="155"/>
      <c r="E19" s="59">
        <v>34230292</v>
      </c>
      <c r="F19" s="60">
        <v>34273792</v>
      </c>
      <c r="G19" s="60">
        <v>24182520</v>
      </c>
      <c r="H19" s="60">
        <v>25214821</v>
      </c>
      <c r="I19" s="60">
        <v>25218913</v>
      </c>
      <c r="J19" s="60">
        <v>25218913</v>
      </c>
      <c r="K19" s="60">
        <v>25940648</v>
      </c>
      <c r="L19" s="60">
        <v>26104064</v>
      </c>
      <c r="M19" s="60">
        <v>27903152</v>
      </c>
      <c r="N19" s="60">
        <v>27903152</v>
      </c>
      <c r="O19" s="60">
        <v>27424415</v>
      </c>
      <c r="P19" s="60">
        <v>27424415</v>
      </c>
      <c r="Q19" s="60">
        <v>27526151</v>
      </c>
      <c r="R19" s="60">
        <v>27526151</v>
      </c>
      <c r="S19" s="60"/>
      <c r="T19" s="60"/>
      <c r="U19" s="60"/>
      <c r="V19" s="60"/>
      <c r="W19" s="60">
        <v>27526151</v>
      </c>
      <c r="X19" s="60">
        <v>25705344</v>
      </c>
      <c r="Y19" s="60">
        <v>1820807</v>
      </c>
      <c r="Z19" s="140">
        <v>7.08</v>
      </c>
      <c r="AA19" s="62">
        <v>34273792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86885</v>
      </c>
      <c r="D22" s="155"/>
      <c r="E22" s="59">
        <v>86885</v>
      </c>
      <c r="F22" s="60">
        <v>86885</v>
      </c>
      <c r="G22" s="60">
        <v>86885</v>
      </c>
      <c r="H22" s="60">
        <v>86885</v>
      </c>
      <c r="I22" s="60">
        <v>86885</v>
      </c>
      <c r="J22" s="60">
        <v>86885</v>
      </c>
      <c r="K22" s="60">
        <v>86885</v>
      </c>
      <c r="L22" s="60">
        <v>86885</v>
      </c>
      <c r="M22" s="60">
        <v>86885</v>
      </c>
      <c r="N22" s="60">
        <v>86885</v>
      </c>
      <c r="O22" s="60">
        <v>86885</v>
      </c>
      <c r="P22" s="60">
        <v>86885</v>
      </c>
      <c r="Q22" s="60">
        <v>86885</v>
      </c>
      <c r="R22" s="60">
        <v>86885</v>
      </c>
      <c r="S22" s="60"/>
      <c r="T22" s="60"/>
      <c r="U22" s="60"/>
      <c r="V22" s="60"/>
      <c r="W22" s="60">
        <v>86885</v>
      </c>
      <c r="X22" s="60">
        <v>65164</v>
      </c>
      <c r="Y22" s="60">
        <v>21721</v>
      </c>
      <c r="Z22" s="140">
        <v>33.33</v>
      </c>
      <c r="AA22" s="62">
        <v>86885</v>
      </c>
    </row>
    <row r="23" spans="1:27" ht="12.75">
      <c r="A23" s="249" t="s">
        <v>158</v>
      </c>
      <c r="B23" s="182"/>
      <c r="C23" s="155">
        <v>35028000</v>
      </c>
      <c r="D23" s="155"/>
      <c r="E23" s="59">
        <v>35028000</v>
      </c>
      <c r="F23" s="60">
        <v>35028000</v>
      </c>
      <c r="G23" s="159">
        <v>35028000</v>
      </c>
      <c r="H23" s="159">
        <v>35028000</v>
      </c>
      <c r="I23" s="159">
        <v>35028000</v>
      </c>
      <c r="J23" s="60">
        <v>35028000</v>
      </c>
      <c r="K23" s="159">
        <v>35028000</v>
      </c>
      <c r="L23" s="159">
        <v>35028000</v>
      </c>
      <c r="M23" s="60">
        <v>35028000</v>
      </c>
      <c r="N23" s="159">
        <v>35028000</v>
      </c>
      <c r="O23" s="159">
        <v>35028000</v>
      </c>
      <c r="P23" s="159">
        <v>35028000</v>
      </c>
      <c r="Q23" s="60">
        <v>35028000</v>
      </c>
      <c r="R23" s="159">
        <v>35028000</v>
      </c>
      <c r="S23" s="159"/>
      <c r="T23" s="60"/>
      <c r="U23" s="159"/>
      <c r="V23" s="159"/>
      <c r="W23" s="159">
        <v>35028000</v>
      </c>
      <c r="X23" s="60">
        <v>26271000</v>
      </c>
      <c r="Y23" s="159">
        <v>8757000</v>
      </c>
      <c r="Z23" s="141">
        <v>33.33</v>
      </c>
      <c r="AA23" s="225">
        <v>35028000</v>
      </c>
    </row>
    <row r="24" spans="1:27" ht="12.75">
      <c r="A24" s="250" t="s">
        <v>57</v>
      </c>
      <c r="B24" s="253"/>
      <c r="C24" s="168">
        <f aca="true" t="shared" si="1" ref="C24:Y24">SUM(C15:C23)</f>
        <v>85447487</v>
      </c>
      <c r="D24" s="168">
        <f>SUM(D15:D23)</f>
        <v>0</v>
      </c>
      <c r="E24" s="76">
        <f t="shared" si="1"/>
        <v>95490157</v>
      </c>
      <c r="F24" s="77">
        <f t="shared" si="1"/>
        <v>95533657</v>
      </c>
      <c r="G24" s="77">
        <f t="shared" si="1"/>
        <v>300676777</v>
      </c>
      <c r="H24" s="77">
        <f t="shared" si="1"/>
        <v>308728721</v>
      </c>
      <c r="I24" s="77">
        <f t="shared" si="1"/>
        <v>307781707</v>
      </c>
      <c r="J24" s="77">
        <f t="shared" si="1"/>
        <v>307781707</v>
      </c>
      <c r="K24" s="77">
        <f t="shared" si="1"/>
        <v>305840752</v>
      </c>
      <c r="L24" s="77">
        <f t="shared" si="1"/>
        <v>301878703</v>
      </c>
      <c r="M24" s="77">
        <f t="shared" si="1"/>
        <v>320610662</v>
      </c>
      <c r="N24" s="77">
        <f t="shared" si="1"/>
        <v>320610662</v>
      </c>
      <c r="O24" s="77">
        <f t="shared" si="1"/>
        <v>317300489</v>
      </c>
      <c r="P24" s="77">
        <f t="shared" si="1"/>
        <v>319171699</v>
      </c>
      <c r="Q24" s="77">
        <f t="shared" si="1"/>
        <v>328177340</v>
      </c>
      <c r="R24" s="77">
        <f t="shared" si="1"/>
        <v>328177340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328177340</v>
      </c>
      <c r="X24" s="77">
        <f t="shared" si="1"/>
        <v>71650243</v>
      </c>
      <c r="Y24" s="77">
        <f t="shared" si="1"/>
        <v>256527097</v>
      </c>
      <c r="Z24" s="212">
        <f>+IF(X24&lt;&gt;0,+(Y24/X24)*100,0)</f>
        <v>358.0268346054318</v>
      </c>
      <c r="AA24" s="79">
        <f>SUM(AA15:AA23)</f>
        <v>95533657</v>
      </c>
    </row>
    <row r="25" spans="1:27" ht="12.75">
      <c r="A25" s="250" t="s">
        <v>159</v>
      </c>
      <c r="B25" s="251"/>
      <c r="C25" s="168">
        <f aca="true" t="shared" si="2" ref="C25:Y25">+C12+C24</f>
        <v>326372083</v>
      </c>
      <c r="D25" s="168">
        <f>+D12+D24</f>
        <v>0</v>
      </c>
      <c r="E25" s="72">
        <f t="shared" si="2"/>
        <v>275956195</v>
      </c>
      <c r="F25" s="73">
        <f t="shared" si="2"/>
        <v>275999695</v>
      </c>
      <c r="G25" s="73">
        <f t="shared" si="2"/>
        <v>314298660</v>
      </c>
      <c r="H25" s="73">
        <f t="shared" si="2"/>
        <v>314809890</v>
      </c>
      <c r="I25" s="73">
        <f t="shared" si="2"/>
        <v>314170388</v>
      </c>
      <c r="J25" s="73">
        <f t="shared" si="2"/>
        <v>314170388</v>
      </c>
      <c r="K25" s="73">
        <f t="shared" si="2"/>
        <v>311678518</v>
      </c>
      <c r="L25" s="73">
        <f t="shared" si="2"/>
        <v>307265980</v>
      </c>
      <c r="M25" s="73">
        <f t="shared" si="2"/>
        <v>326307963</v>
      </c>
      <c r="N25" s="73">
        <f t="shared" si="2"/>
        <v>326307963</v>
      </c>
      <c r="O25" s="73">
        <f t="shared" si="2"/>
        <v>322450435</v>
      </c>
      <c r="P25" s="73">
        <f t="shared" si="2"/>
        <v>324250135</v>
      </c>
      <c r="Q25" s="73">
        <f t="shared" si="2"/>
        <v>333868967</v>
      </c>
      <c r="R25" s="73">
        <f t="shared" si="2"/>
        <v>333868967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333868967</v>
      </c>
      <c r="X25" s="73">
        <f t="shared" si="2"/>
        <v>206999772</v>
      </c>
      <c r="Y25" s="73">
        <f t="shared" si="2"/>
        <v>126869195</v>
      </c>
      <c r="Z25" s="170">
        <f>+IF(X25&lt;&gt;0,+(Y25/X25)*100,0)</f>
        <v>61.28953369088735</v>
      </c>
      <c r="AA25" s="74">
        <f>+AA12+AA24</f>
        <v>275999695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3848652</v>
      </c>
      <c r="D30" s="155"/>
      <c r="E30" s="59">
        <v>3897396</v>
      </c>
      <c r="F30" s="60">
        <v>3897396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2923047</v>
      </c>
      <c r="Y30" s="60">
        <v>-2923047</v>
      </c>
      <c r="Z30" s="140">
        <v>-100</v>
      </c>
      <c r="AA30" s="62">
        <v>3897396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25518231</v>
      </c>
      <c r="D32" s="155"/>
      <c r="E32" s="59">
        <v>20000000</v>
      </c>
      <c r="F32" s="60">
        <v>20000000</v>
      </c>
      <c r="G32" s="60">
        <v>16092850</v>
      </c>
      <c r="H32" s="60">
        <v>16604080</v>
      </c>
      <c r="I32" s="60">
        <v>15964578</v>
      </c>
      <c r="J32" s="60">
        <v>15964578</v>
      </c>
      <c r="K32" s="60">
        <v>13472708</v>
      </c>
      <c r="L32" s="60">
        <v>9060170</v>
      </c>
      <c r="M32" s="60">
        <v>30022222</v>
      </c>
      <c r="N32" s="60">
        <v>30022222</v>
      </c>
      <c r="O32" s="60">
        <v>26164694</v>
      </c>
      <c r="P32" s="60">
        <v>27964394</v>
      </c>
      <c r="Q32" s="60">
        <v>37583226</v>
      </c>
      <c r="R32" s="60">
        <v>37583226</v>
      </c>
      <c r="S32" s="60"/>
      <c r="T32" s="60"/>
      <c r="U32" s="60"/>
      <c r="V32" s="60"/>
      <c r="W32" s="60">
        <v>37583226</v>
      </c>
      <c r="X32" s="60">
        <v>15000000</v>
      </c>
      <c r="Y32" s="60">
        <v>22583226</v>
      </c>
      <c r="Z32" s="140">
        <v>150.55</v>
      </c>
      <c r="AA32" s="62">
        <v>20000000</v>
      </c>
    </row>
    <row r="33" spans="1:27" ht="12.75">
      <c r="A33" s="249" t="s">
        <v>165</v>
      </c>
      <c r="B33" s="182"/>
      <c r="C33" s="155">
        <v>719459</v>
      </c>
      <c r="D33" s="155"/>
      <c r="E33" s="59">
        <v>414248</v>
      </c>
      <c r="F33" s="60">
        <v>414248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310686</v>
      </c>
      <c r="Y33" s="60">
        <v>-310686</v>
      </c>
      <c r="Z33" s="140">
        <v>-100</v>
      </c>
      <c r="AA33" s="62">
        <v>414248</v>
      </c>
    </row>
    <row r="34" spans="1:27" ht="12.75">
      <c r="A34" s="250" t="s">
        <v>58</v>
      </c>
      <c r="B34" s="251"/>
      <c r="C34" s="168">
        <f aca="true" t="shared" si="3" ref="C34:Y34">SUM(C29:C33)</f>
        <v>30086342</v>
      </c>
      <c r="D34" s="168">
        <f>SUM(D29:D33)</f>
        <v>0</v>
      </c>
      <c r="E34" s="72">
        <f t="shared" si="3"/>
        <v>24311644</v>
      </c>
      <c r="F34" s="73">
        <f t="shared" si="3"/>
        <v>24311644</v>
      </c>
      <c r="G34" s="73">
        <f t="shared" si="3"/>
        <v>16092850</v>
      </c>
      <c r="H34" s="73">
        <f t="shared" si="3"/>
        <v>16604080</v>
      </c>
      <c r="I34" s="73">
        <f t="shared" si="3"/>
        <v>15964578</v>
      </c>
      <c r="J34" s="73">
        <f t="shared" si="3"/>
        <v>15964578</v>
      </c>
      <c r="K34" s="73">
        <f t="shared" si="3"/>
        <v>13472708</v>
      </c>
      <c r="L34" s="73">
        <f t="shared" si="3"/>
        <v>9060170</v>
      </c>
      <c r="M34" s="73">
        <f t="shared" si="3"/>
        <v>30022222</v>
      </c>
      <c r="N34" s="73">
        <f t="shared" si="3"/>
        <v>30022222</v>
      </c>
      <c r="O34" s="73">
        <f t="shared" si="3"/>
        <v>26164694</v>
      </c>
      <c r="P34" s="73">
        <f t="shared" si="3"/>
        <v>27964394</v>
      </c>
      <c r="Q34" s="73">
        <f t="shared" si="3"/>
        <v>37583226</v>
      </c>
      <c r="R34" s="73">
        <f t="shared" si="3"/>
        <v>37583226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37583226</v>
      </c>
      <c r="X34" s="73">
        <f t="shared" si="3"/>
        <v>18233733</v>
      </c>
      <c r="Y34" s="73">
        <f t="shared" si="3"/>
        <v>19349493</v>
      </c>
      <c r="Z34" s="170">
        <f>+IF(X34&lt;&gt;0,+(Y34/X34)*100,0)</f>
        <v>106.11920773436793</v>
      </c>
      <c r="AA34" s="74">
        <f>SUM(AA29:AA33)</f>
        <v>24311644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60116246</v>
      </c>
      <c r="D38" s="155"/>
      <c r="E38" s="59">
        <v>58404861</v>
      </c>
      <c r="F38" s="60">
        <v>58404861</v>
      </c>
      <c r="G38" s="60">
        <v>60116246</v>
      </c>
      <c r="H38" s="60">
        <v>60116246</v>
      </c>
      <c r="I38" s="60">
        <v>60116246</v>
      </c>
      <c r="J38" s="60">
        <v>60116246</v>
      </c>
      <c r="K38" s="60">
        <v>60116246</v>
      </c>
      <c r="L38" s="60">
        <v>60116246</v>
      </c>
      <c r="M38" s="60">
        <v>60116246</v>
      </c>
      <c r="N38" s="60">
        <v>60116246</v>
      </c>
      <c r="O38" s="60">
        <v>60116246</v>
      </c>
      <c r="P38" s="60">
        <v>60116246</v>
      </c>
      <c r="Q38" s="60">
        <v>60116246</v>
      </c>
      <c r="R38" s="60">
        <v>60116246</v>
      </c>
      <c r="S38" s="60"/>
      <c r="T38" s="60"/>
      <c r="U38" s="60"/>
      <c r="V38" s="60"/>
      <c r="W38" s="60">
        <v>60116246</v>
      </c>
      <c r="X38" s="60">
        <v>43803646</v>
      </c>
      <c r="Y38" s="60">
        <v>16312600</v>
      </c>
      <c r="Z38" s="140">
        <v>37.24</v>
      </c>
      <c r="AA38" s="62">
        <v>58404861</v>
      </c>
    </row>
    <row r="39" spans="1:27" ht="12.75">
      <c r="A39" s="250" t="s">
        <v>59</v>
      </c>
      <c r="B39" s="253"/>
      <c r="C39" s="168">
        <f aca="true" t="shared" si="4" ref="C39:Y39">SUM(C37:C38)</f>
        <v>60116246</v>
      </c>
      <c r="D39" s="168">
        <f>SUM(D37:D38)</f>
        <v>0</v>
      </c>
      <c r="E39" s="76">
        <f t="shared" si="4"/>
        <v>58404861</v>
      </c>
      <c r="F39" s="77">
        <f t="shared" si="4"/>
        <v>58404861</v>
      </c>
      <c r="G39" s="77">
        <f t="shared" si="4"/>
        <v>60116246</v>
      </c>
      <c r="H39" s="77">
        <f t="shared" si="4"/>
        <v>60116246</v>
      </c>
      <c r="I39" s="77">
        <f t="shared" si="4"/>
        <v>60116246</v>
      </c>
      <c r="J39" s="77">
        <f t="shared" si="4"/>
        <v>60116246</v>
      </c>
      <c r="K39" s="77">
        <f t="shared" si="4"/>
        <v>60116246</v>
      </c>
      <c r="L39" s="77">
        <f t="shared" si="4"/>
        <v>60116246</v>
      </c>
      <c r="M39" s="77">
        <f t="shared" si="4"/>
        <v>60116246</v>
      </c>
      <c r="N39" s="77">
        <f t="shared" si="4"/>
        <v>60116246</v>
      </c>
      <c r="O39" s="77">
        <f t="shared" si="4"/>
        <v>60116246</v>
      </c>
      <c r="P39" s="77">
        <f t="shared" si="4"/>
        <v>60116246</v>
      </c>
      <c r="Q39" s="77">
        <f t="shared" si="4"/>
        <v>60116246</v>
      </c>
      <c r="R39" s="77">
        <f t="shared" si="4"/>
        <v>60116246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60116246</v>
      </c>
      <c r="X39" s="77">
        <f t="shared" si="4"/>
        <v>43803646</v>
      </c>
      <c r="Y39" s="77">
        <f t="shared" si="4"/>
        <v>16312600</v>
      </c>
      <c r="Z39" s="212">
        <f>+IF(X39&lt;&gt;0,+(Y39/X39)*100,0)</f>
        <v>37.24027903978587</v>
      </c>
      <c r="AA39" s="79">
        <f>SUM(AA37:AA38)</f>
        <v>58404861</v>
      </c>
    </row>
    <row r="40" spans="1:27" ht="12.75">
      <c r="A40" s="250" t="s">
        <v>167</v>
      </c>
      <c r="B40" s="251"/>
      <c r="C40" s="168">
        <f aca="true" t="shared" si="5" ref="C40:Y40">+C34+C39</f>
        <v>90202588</v>
      </c>
      <c r="D40" s="168">
        <f>+D34+D39</f>
        <v>0</v>
      </c>
      <c r="E40" s="72">
        <f t="shared" si="5"/>
        <v>82716505</v>
      </c>
      <c r="F40" s="73">
        <f t="shared" si="5"/>
        <v>82716505</v>
      </c>
      <c r="G40" s="73">
        <f t="shared" si="5"/>
        <v>76209096</v>
      </c>
      <c r="H40" s="73">
        <f t="shared" si="5"/>
        <v>76720326</v>
      </c>
      <c r="I40" s="73">
        <f t="shared" si="5"/>
        <v>76080824</v>
      </c>
      <c r="J40" s="73">
        <f t="shared" si="5"/>
        <v>76080824</v>
      </c>
      <c r="K40" s="73">
        <f t="shared" si="5"/>
        <v>73588954</v>
      </c>
      <c r="L40" s="73">
        <f t="shared" si="5"/>
        <v>69176416</v>
      </c>
      <c r="M40" s="73">
        <f t="shared" si="5"/>
        <v>90138468</v>
      </c>
      <c r="N40" s="73">
        <f t="shared" si="5"/>
        <v>90138468</v>
      </c>
      <c r="O40" s="73">
        <f t="shared" si="5"/>
        <v>86280940</v>
      </c>
      <c r="P40" s="73">
        <f t="shared" si="5"/>
        <v>88080640</v>
      </c>
      <c r="Q40" s="73">
        <f t="shared" si="5"/>
        <v>97699472</v>
      </c>
      <c r="R40" s="73">
        <f t="shared" si="5"/>
        <v>97699472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97699472</v>
      </c>
      <c r="X40" s="73">
        <f t="shared" si="5"/>
        <v>62037379</v>
      </c>
      <c r="Y40" s="73">
        <f t="shared" si="5"/>
        <v>35662093</v>
      </c>
      <c r="Z40" s="170">
        <f>+IF(X40&lt;&gt;0,+(Y40/X40)*100,0)</f>
        <v>57.48484796561119</v>
      </c>
      <c r="AA40" s="74">
        <f>+AA34+AA39</f>
        <v>82716505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236169495</v>
      </c>
      <c r="D42" s="257">
        <f>+D25-D40</f>
        <v>0</v>
      </c>
      <c r="E42" s="258">
        <f t="shared" si="6"/>
        <v>193239690</v>
      </c>
      <c r="F42" s="259">
        <f t="shared" si="6"/>
        <v>193283190</v>
      </c>
      <c r="G42" s="259">
        <f t="shared" si="6"/>
        <v>238089564</v>
      </c>
      <c r="H42" s="259">
        <f t="shared" si="6"/>
        <v>238089564</v>
      </c>
      <c r="I42" s="259">
        <f t="shared" si="6"/>
        <v>238089564</v>
      </c>
      <c r="J42" s="259">
        <f t="shared" si="6"/>
        <v>238089564</v>
      </c>
      <c r="K42" s="259">
        <f t="shared" si="6"/>
        <v>238089564</v>
      </c>
      <c r="L42" s="259">
        <f t="shared" si="6"/>
        <v>238089564</v>
      </c>
      <c r="M42" s="259">
        <f t="shared" si="6"/>
        <v>236169495</v>
      </c>
      <c r="N42" s="259">
        <f t="shared" si="6"/>
        <v>236169495</v>
      </c>
      <c r="O42" s="259">
        <f t="shared" si="6"/>
        <v>236169495</v>
      </c>
      <c r="P42" s="259">
        <f t="shared" si="6"/>
        <v>236169495</v>
      </c>
      <c r="Q42" s="259">
        <f t="shared" si="6"/>
        <v>236169495</v>
      </c>
      <c r="R42" s="259">
        <f t="shared" si="6"/>
        <v>236169495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236169495</v>
      </c>
      <c r="X42" s="259">
        <f t="shared" si="6"/>
        <v>144962393</v>
      </c>
      <c r="Y42" s="259">
        <f t="shared" si="6"/>
        <v>91207102</v>
      </c>
      <c r="Z42" s="260">
        <f>+IF(X42&lt;&gt;0,+(Y42/X42)*100,0)</f>
        <v>62.91776792067719</v>
      </c>
      <c r="AA42" s="261">
        <f>+AA25-AA40</f>
        <v>193283190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159211580</v>
      </c>
      <c r="D45" s="155"/>
      <c r="E45" s="59">
        <v>114224789</v>
      </c>
      <c r="F45" s="60">
        <v>114268289</v>
      </c>
      <c r="G45" s="60">
        <v>161131649</v>
      </c>
      <c r="H45" s="60">
        <v>161131649</v>
      </c>
      <c r="I45" s="60">
        <v>161131649</v>
      </c>
      <c r="J45" s="60">
        <v>161131649</v>
      </c>
      <c r="K45" s="60">
        <v>161131649</v>
      </c>
      <c r="L45" s="60">
        <v>161131649</v>
      </c>
      <c r="M45" s="60">
        <v>159211580</v>
      </c>
      <c r="N45" s="60">
        <v>159211580</v>
      </c>
      <c r="O45" s="60">
        <v>159211580</v>
      </c>
      <c r="P45" s="60">
        <v>159211580</v>
      </c>
      <c r="Q45" s="60">
        <v>159211580</v>
      </c>
      <c r="R45" s="60">
        <v>159211580</v>
      </c>
      <c r="S45" s="60"/>
      <c r="T45" s="60"/>
      <c r="U45" s="60"/>
      <c r="V45" s="60"/>
      <c r="W45" s="60">
        <v>159211580</v>
      </c>
      <c r="X45" s="60">
        <v>85701217</v>
      </c>
      <c r="Y45" s="60">
        <v>73510363</v>
      </c>
      <c r="Z45" s="139">
        <v>85.78</v>
      </c>
      <c r="AA45" s="62">
        <v>114268289</v>
      </c>
    </row>
    <row r="46" spans="1:27" ht="12.75">
      <c r="A46" s="249" t="s">
        <v>171</v>
      </c>
      <c r="B46" s="182"/>
      <c r="C46" s="155">
        <v>76957915</v>
      </c>
      <c r="D46" s="155"/>
      <c r="E46" s="59">
        <v>79014901</v>
      </c>
      <c r="F46" s="60">
        <v>79014901</v>
      </c>
      <c r="G46" s="60">
        <v>76957915</v>
      </c>
      <c r="H46" s="60">
        <v>76957915</v>
      </c>
      <c r="I46" s="60">
        <v>76957915</v>
      </c>
      <c r="J46" s="60">
        <v>76957915</v>
      </c>
      <c r="K46" s="60">
        <v>76957915</v>
      </c>
      <c r="L46" s="60">
        <v>76957915</v>
      </c>
      <c r="M46" s="60">
        <v>76957915</v>
      </c>
      <c r="N46" s="60">
        <v>76957915</v>
      </c>
      <c r="O46" s="60">
        <v>76957915</v>
      </c>
      <c r="P46" s="60">
        <v>76957915</v>
      </c>
      <c r="Q46" s="60">
        <v>76957915</v>
      </c>
      <c r="R46" s="60">
        <v>76957915</v>
      </c>
      <c r="S46" s="60"/>
      <c r="T46" s="60"/>
      <c r="U46" s="60"/>
      <c r="V46" s="60"/>
      <c r="W46" s="60">
        <v>76957915</v>
      </c>
      <c r="X46" s="60">
        <v>59261176</v>
      </c>
      <c r="Y46" s="60">
        <v>17696739</v>
      </c>
      <c r="Z46" s="139">
        <v>29.86</v>
      </c>
      <c r="AA46" s="62">
        <v>79014901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236169495</v>
      </c>
      <c r="D48" s="217">
        <f>SUM(D45:D47)</f>
        <v>0</v>
      </c>
      <c r="E48" s="264">
        <f t="shared" si="7"/>
        <v>193239690</v>
      </c>
      <c r="F48" s="219">
        <f t="shared" si="7"/>
        <v>193283190</v>
      </c>
      <c r="G48" s="219">
        <f t="shared" si="7"/>
        <v>238089564</v>
      </c>
      <c r="H48" s="219">
        <f t="shared" si="7"/>
        <v>238089564</v>
      </c>
      <c r="I48" s="219">
        <f t="shared" si="7"/>
        <v>238089564</v>
      </c>
      <c r="J48" s="219">
        <f t="shared" si="7"/>
        <v>238089564</v>
      </c>
      <c r="K48" s="219">
        <f t="shared" si="7"/>
        <v>238089564</v>
      </c>
      <c r="L48" s="219">
        <f t="shared" si="7"/>
        <v>238089564</v>
      </c>
      <c r="M48" s="219">
        <f t="shared" si="7"/>
        <v>236169495</v>
      </c>
      <c r="N48" s="219">
        <f t="shared" si="7"/>
        <v>236169495</v>
      </c>
      <c r="O48" s="219">
        <f t="shared" si="7"/>
        <v>236169495</v>
      </c>
      <c r="P48" s="219">
        <f t="shared" si="7"/>
        <v>236169495</v>
      </c>
      <c r="Q48" s="219">
        <f t="shared" si="7"/>
        <v>236169495</v>
      </c>
      <c r="R48" s="219">
        <f t="shared" si="7"/>
        <v>236169495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236169495</v>
      </c>
      <c r="X48" s="219">
        <f t="shared" si="7"/>
        <v>144962393</v>
      </c>
      <c r="Y48" s="219">
        <f t="shared" si="7"/>
        <v>91207102</v>
      </c>
      <c r="Z48" s="265">
        <f>+IF(X48&lt;&gt;0,+(Y48/X48)*100,0)</f>
        <v>62.91776792067719</v>
      </c>
      <c r="AA48" s="232">
        <f>SUM(AA45:AA47)</f>
        <v>193283190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6670884</v>
      </c>
      <c r="D8" s="155"/>
      <c r="E8" s="59">
        <v>42223296</v>
      </c>
      <c r="F8" s="60">
        <v>55636696</v>
      </c>
      <c r="G8" s="60">
        <v>124747</v>
      </c>
      <c r="H8" s="60">
        <v>119456</v>
      </c>
      <c r="I8" s="60">
        <v>139726</v>
      </c>
      <c r="J8" s="60">
        <v>383929</v>
      </c>
      <c r="K8" s="60">
        <v>127669</v>
      </c>
      <c r="L8" s="60">
        <v>176247</v>
      </c>
      <c r="M8" s="60">
        <v>165097</v>
      </c>
      <c r="N8" s="60">
        <v>469013</v>
      </c>
      <c r="O8" s="60">
        <v>202118</v>
      </c>
      <c r="P8" s="60">
        <v>354133</v>
      </c>
      <c r="Q8" s="60">
        <v>129205</v>
      </c>
      <c r="R8" s="60">
        <v>685456</v>
      </c>
      <c r="S8" s="60"/>
      <c r="T8" s="60"/>
      <c r="U8" s="60"/>
      <c r="V8" s="60"/>
      <c r="W8" s="60">
        <v>1538398</v>
      </c>
      <c r="X8" s="60">
        <v>43651672</v>
      </c>
      <c r="Y8" s="60">
        <v>-42113274</v>
      </c>
      <c r="Z8" s="140">
        <v>-96.48</v>
      </c>
      <c r="AA8" s="62">
        <v>55636696</v>
      </c>
    </row>
    <row r="9" spans="1:27" ht="12.75">
      <c r="A9" s="249" t="s">
        <v>179</v>
      </c>
      <c r="B9" s="182"/>
      <c r="C9" s="155">
        <v>86418521</v>
      </c>
      <c r="D9" s="155"/>
      <c r="E9" s="59">
        <v>86525000</v>
      </c>
      <c r="F9" s="60">
        <v>88325000</v>
      </c>
      <c r="G9" s="60">
        <v>34172</v>
      </c>
      <c r="H9" s="60">
        <v>38532</v>
      </c>
      <c r="I9" s="60">
        <v>44406</v>
      </c>
      <c r="J9" s="60">
        <v>117110</v>
      </c>
      <c r="K9" s="60">
        <v>15378</v>
      </c>
      <c r="L9" s="60">
        <v>209889</v>
      </c>
      <c r="M9" s="60">
        <v>27743902</v>
      </c>
      <c r="N9" s="60">
        <v>27969169</v>
      </c>
      <c r="O9" s="60"/>
      <c r="P9" s="60">
        <v>805895</v>
      </c>
      <c r="Q9" s="60">
        <v>20575298</v>
      </c>
      <c r="R9" s="60">
        <v>21381193</v>
      </c>
      <c r="S9" s="60"/>
      <c r="T9" s="60"/>
      <c r="U9" s="60"/>
      <c r="V9" s="60"/>
      <c r="W9" s="60">
        <v>49467472</v>
      </c>
      <c r="X9" s="60">
        <v>86525000</v>
      </c>
      <c r="Y9" s="60">
        <v>-37057528</v>
      </c>
      <c r="Z9" s="140">
        <v>-42.83</v>
      </c>
      <c r="AA9" s="62">
        <v>88325000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18276686</v>
      </c>
      <c r="D11" s="155"/>
      <c r="E11" s="59">
        <v>14000004</v>
      </c>
      <c r="F11" s="60">
        <v>18375004</v>
      </c>
      <c r="G11" s="60">
        <v>189062</v>
      </c>
      <c r="H11" s="60">
        <v>763728</v>
      </c>
      <c r="I11" s="60">
        <v>2678817</v>
      </c>
      <c r="J11" s="60">
        <v>3631607</v>
      </c>
      <c r="K11" s="60">
        <v>1456106</v>
      </c>
      <c r="L11" s="60">
        <v>1979626</v>
      </c>
      <c r="M11" s="60">
        <v>1013548</v>
      </c>
      <c r="N11" s="60">
        <v>4449280</v>
      </c>
      <c r="O11" s="60">
        <v>2434925</v>
      </c>
      <c r="P11" s="60">
        <v>1627952</v>
      </c>
      <c r="Q11" s="60">
        <v>1762680</v>
      </c>
      <c r="R11" s="60">
        <v>5825557</v>
      </c>
      <c r="S11" s="60"/>
      <c r="T11" s="60"/>
      <c r="U11" s="60"/>
      <c r="V11" s="60"/>
      <c r="W11" s="60">
        <v>13906444</v>
      </c>
      <c r="X11" s="60">
        <v>10500003</v>
      </c>
      <c r="Y11" s="60">
        <v>3406441</v>
      </c>
      <c r="Z11" s="140">
        <v>32.44</v>
      </c>
      <c r="AA11" s="62">
        <v>18375004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-47738487</v>
      </c>
      <c r="D14" s="155"/>
      <c r="E14" s="59">
        <v>-114057300</v>
      </c>
      <c r="F14" s="60">
        <v>-131145700</v>
      </c>
      <c r="G14" s="60">
        <v>-5111639</v>
      </c>
      <c r="H14" s="60">
        <v>-5881123</v>
      </c>
      <c r="I14" s="60">
        <v>-6448272</v>
      </c>
      <c r="J14" s="60">
        <v>-17441034</v>
      </c>
      <c r="K14" s="60">
        <v>-8978866</v>
      </c>
      <c r="L14" s="60">
        <v>-13687970</v>
      </c>
      <c r="M14" s="60">
        <v>-13485767</v>
      </c>
      <c r="N14" s="60">
        <v>-36152603</v>
      </c>
      <c r="O14" s="60">
        <v>-8519300</v>
      </c>
      <c r="P14" s="60">
        <v>-12274456</v>
      </c>
      <c r="Q14" s="60">
        <v>-14892579</v>
      </c>
      <c r="R14" s="60">
        <v>-35686335</v>
      </c>
      <c r="S14" s="60"/>
      <c r="T14" s="60"/>
      <c r="U14" s="60"/>
      <c r="V14" s="60"/>
      <c r="W14" s="60">
        <v>-89279972</v>
      </c>
      <c r="X14" s="60">
        <v>-87717825</v>
      </c>
      <c r="Y14" s="60">
        <v>-1562147</v>
      </c>
      <c r="Z14" s="140">
        <v>1.78</v>
      </c>
      <c r="AA14" s="62">
        <v>-131145700</v>
      </c>
    </row>
    <row r="15" spans="1:27" ht="12.75">
      <c r="A15" s="249" t="s">
        <v>40</v>
      </c>
      <c r="B15" s="182"/>
      <c r="C15" s="155">
        <v>-433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-79372874</v>
      </c>
      <c r="D16" s="155"/>
      <c r="E16" s="59">
        <v>-27011000</v>
      </c>
      <c r="F16" s="60">
        <v>-29511000</v>
      </c>
      <c r="G16" s="60"/>
      <c r="H16" s="60"/>
      <c r="I16" s="60"/>
      <c r="J16" s="60"/>
      <c r="K16" s="60"/>
      <c r="L16" s="60">
        <v>-208133</v>
      </c>
      <c r="M16" s="60">
        <v>-405902</v>
      </c>
      <c r="N16" s="60">
        <v>-614035</v>
      </c>
      <c r="O16" s="60"/>
      <c r="P16" s="60">
        <v>-805895</v>
      </c>
      <c r="Q16" s="60">
        <v>-71298</v>
      </c>
      <c r="R16" s="60">
        <v>-877193</v>
      </c>
      <c r="S16" s="60"/>
      <c r="T16" s="60"/>
      <c r="U16" s="60"/>
      <c r="V16" s="60"/>
      <c r="W16" s="60">
        <v>-1491228</v>
      </c>
      <c r="X16" s="60">
        <v>-21375000</v>
      </c>
      <c r="Y16" s="60">
        <v>19883772</v>
      </c>
      <c r="Z16" s="140">
        <v>-93.02</v>
      </c>
      <c r="AA16" s="62">
        <v>-29511000</v>
      </c>
    </row>
    <row r="17" spans="1:27" ht="12.75">
      <c r="A17" s="250" t="s">
        <v>185</v>
      </c>
      <c r="B17" s="251"/>
      <c r="C17" s="168">
        <f aca="true" t="shared" si="0" ref="C17:Y17">SUM(C6:C16)</f>
        <v>-15745703</v>
      </c>
      <c r="D17" s="168">
        <f t="shared" si="0"/>
        <v>0</v>
      </c>
      <c r="E17" s="72">
        <f t="shared" si="0"/>
        <v>1680000</v>
      </c>
      <c r="F17" s="73">
        <f t="shared" si="0"/>
        <v>1680000</v>
      </c>
      <c r="G17" s="73">
        <f t="shared" si="0"/>
        <v>-4763658</v>
      </c>
      <c r="H17" s="73">
        <f t="shared" si="0"/>
        <v>-4959407</v>
      </c>
      <c r="I17" s="73">
        <f t="shared" si="0"/>
        <v>-3585323</v>
      </c>
      <c r="J17" s="73">
        <f t="shared" si="0"/>
        <v>-13308388</v>
      </c>
      <c r="K17" s="73">
        <f t="shared" si="0"/>
        <v>-7379713</v>
      </c>
      <c r="L17" s="73">
        <f t="shared" si="0"/>
        <v>-11530341</v>
      </c>
      <c r="M17" s="73">
        <f t="shared" si="0"/>
        <v>15030878</v>
      </c>
      <c r="N17" s="73">
        <f t="shared" si="0"/>
        <v>-3879176</v>
      </c>
      <c r="O17" s="73">
        <f t="shared" si="0"/>
        <v>-5882257</v>
      </c>
      <c r="P17" s="73">
        <f t="shared" si="0"/>
        <v>-10292371</v>
      </c>
      <c r="Q17" s="73">
        <f t="shared" si="0"/>
        <v>7503306</v>
      </c>
      <c r="R17" s="73">
        <f t="shared" si="0"/>
        <v>-8671322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-25858886</v>
      </c>
      <c r="X17" s="73">
        <f t="shared" si="0"/>
        <v>31583850</v>
      </c>
      <c r="Y17" s="73">
        <f t="shared" si="0"/>
        <v>-57442736</v>
      </c>
      <c r="Z17" s="170">
        <f>+IF(X17&lt;&gt;0,+(Y17/X17)*100,0)</f>
        <v>-181.87376143187103</v>
      </c>
      <c r="AA17" s="74">
        <f>SUM(AA6:AA16)</f>
        <v>1680000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205323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-837153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-5102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-1403299</v>
      </c>
      <c r="D26" s="155"/>
      <c r="E26" s="59">
        <v>-3862500</v>
      </c>
      <c r="F26" s="60">
        <v>-3906000</v>
      </c>
      <c r="G26" s="60"/>
      <c r="H26" s="60"/>
      <c r="I26" s="60">
        <v>-4501</v>
      </c>
      <c r="J26" s="60">
        <v>-4501</v>
      </c>
      <c r="K26" s="60">
        <v>-5523</v>
      </c>
      <c r="L26" s="60">
        <v>-341545</v>
      </c>
      <c r="M26" s="60">
        <v>-21442</v>
      </c>
      <c r="N26" s="60">
        <v>-368510</v>
      </c>
      <c r="O26" s="60">
        <v>-786757</v>
      </c>
      <c r="P26" s="60">
        <v>-2273387</v>
      </c>
      <c r="Q26" s="60"/>
      <c r="R26" s="60">
        <v>-3060144</v>
      </c>
      <c r="S26" s="60"/>
      <c r="T26" s="60"/>
      <c r="U26" s="60"/>
      <c r="V26" s="60"/>
      <c r="W26" s="60">
        <v>-3433155</v>
      </c>
      <c r="X26" s="60">
        <v>-3862500</v>
      </c>
      <c r="Y26" s="60">
        <v>429345</v>
      </c>
      <c r="Z26" s="140">
        <v>-11.12</v>
      </c>
      <c r="AA26" s="62">
        <v>-3906000</v>
      </c>
    </row>
    <row r="27" spans="1:27" ht="12.75">
      <c r="A27" s="250" t="s">
        <v>192</v>
      </c>
      <c r="B27" s="251"/>
      <c r="C27" s="168">
        <f aca="true" t="shared" si="1" ref="C27:Y27">SUM(C21:C26)</f>
        <v>-2040231</v>
      </c>
      <c r="D27" s="168">
        <f>SUM(D21:D26)</f>
        <v>0</v>
      </c>
      <c r="E27" s="72">
        <f t="shared" si="1"/>
        <v>-3862500</v>
      </c>
      <c r="F27" s="73">
        <f t="shared" si="1"/>
        <v>-3906000</v>
      </c>
      <c r="G27" s="73">
        <f t="shared" si="1"/>
        <v>0</v>
      </c>
      <c r="H27" s="73">
        <f t="shared" si="1"/>
        <v>0</v>
      </c>
      <c r="I27" s="73">
        <f t="shared" si="1"/>
        <v>-4501</v>
      </c>
      <c r="J27" s="73">
        <f t="shared" si="1"/>
        <v>-4501</v>
      </c>
      <c r="K27" s="73">
        <f t="shared" si="1"/>
        <v>-5523</v>
      </c>
      <c r="L27" s="73">
        <f t="shared" si="1"/>
        <v>-341545</v>
      </c>
      <c r="M27" s="73">
        <f t="shared" si="1"/>
        <v>-21442</v>
      </c>
      <c r="N27" s="73">
        <f t="shared" si="1"/>
        <v>-368510</v>
      </c>
      <c r="O27" s="73">
        <f t="shared" si="1"/>
        <v>-786757</v>
      </c>
      <c r="P27" s="73">
        <f t="shared" si="1"/>
        <v>-2273387</v>
      </c>
      <c r="Q27" s="73">
        <f t="shared" si="1"/>
        <v>0</v>
      </c>
      <c r="R27" s="73">
        <f t="shared" si="1"/>
        <v>-3060144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-3433155</v>
      </c>
      <c r="X27" s="73">
        <f t="shared" si="1"/>
        <v>-3862500</v>
      </c>
      <c r="Y27" s="73">
        <f t="shared" si="1"/>
        <v>429345</v>
      </c>
      <c r="Z27" s="170">
        <f>+IF(X27&lt;&gt;0,+(Y27/X27)*100,0)</f>
        <v>-11.115728155339806</v>
      </c>
      <c r="AA27" s="74">
        <f>SUM(AA21:AA26)</f>
        <v>-3906000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36000000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-3994432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32005568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14219634</v>
      </c>
      <c r="D38" s="153">
        <f>+D17+D27+D36</f>
        <v>0</v>
      </c>
      <c r="E38" s="99">
        <f t="shared" si="3"/>
        <v>-2182500</v>
      </c>
      <c r="F38" s="100">
        <f t="shared" si="3"/>
        <v>-2226000</v>
      </c>
      <c r="G38" s="100">
        <f t="shared" si="3"/>
        <v>-4763658</v>
      </c>
      <c r="H38" s="100">
        <f t="shared" si="3"/>
        <v>-4959407</v>
      </c>
      <c r="I38" s="100">
        <f t="shared" si="3"/>
        <v>-3589824</v>
      </c>
      <c r="J38" s="100">
        <f t="shared" si="3"/>
        <v>-13312889</v>
      </c>
      <c r="K38" s="100">
        <f t="shared" si="3"/>
        <v>-7385236</v>
      </c>
      <c r="L38" s="100">
        <f t="shared" si="3"/>
        <v>-11871886</v>
      </c>
      <c r="M38" s="100">
        <f t="shared" si="3"/>
        <v>15009436</v>
      </c>
      <c r="N38" s="100">
        <f t="shared" si="3"/>
        <v>-4247686</v>
      </c>
      <c r="O38" s="100">
        <f t="shared" si="3"/>
        <v>-6669014</v>
      </c>
      <c r="P38" s="100">
        <f t="shared" si="3"/>
        <v>-12565758</v>
      </c>
      <c r="Q38" s="100">
        <f t="shared" si="3"/>
        <v>7503306</v>
      </c>
      <c r="R38" s="100">
        <f t="shared" si="3"/>
        <v>-11731466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-29292041</v>
      </c>
      <c r="X38" s="100">
        <f t="shared" si="3"/>
        <v>27721350</v>
      </c>
      <c r="Y38" s="100">
        <f t="shared" si="3"/>
        <v>-57013391</v>
      </c>
      <c r="Z38" s="137">
        <f>+IF(X38&lt;&gt;0,+(Y38/X38)*100,0)</f>
        <v>-205.6659975073364</v>
      </c>
      <c r="AA38" s="102">
        <f>+AA17+AA27+AA36</f>
        <v>-2226000</v>
      </c>
    </row>
    <row r="39" spans="1:27" ht="12.75">
      <c r="A39" s="249" t="s">
        <v>200</v>
      </c>
      <c r="B39" s="182"/>
      <c r="C39" s="153">
        <v>83984956</v>
      </c>
      <c r="D39" s="153"/>
      <c r="E39" s="99"/>
      <c r="F39" s="100">
        <v>98204591</v>
      </c>
      <c r="G39" s="100">
        <v>99300736</v>
      </c>
      <c r="H39" s="100">
        <v>94537078</v>
      </c>
      <c r="I39" s="100">
        <v>89577671</v>
      </c>
      <c r="J39" s="100">
        <v>99300736</v>
      </c>
      <c r="K39" s="100">
        <v>85987847</v>
      </c>
      <c r="L39" s="100">
        <v>78602611</v>
      </c>
      <c r="M39" s="100">
        <v>66730725</v>
      </c>
      <c r="N39" s="100">
        <v>85987847</v>
      </c>
      <c r="O39" s="100">
        <v>81740161</v>
      </c>
      <c r="P39" s="100">
        <v>75071147</v>
      </c>
      <c r="Q39" s="100">
        <v>62505389</v>
      </c>
      <c r="R39" s="100">
        <v>81740161</v>
      </c>
      <c r="S39" s="100"/>
      <c r="T39" s="100"/>
      <c r="U39" s="100"/>
      <c r="V39" s="100"/>
      <c r="W39" s="100">
        <v>99300736</v>
      </c>
      <c r="X39" s="100">
        <v>98204591</v>
      </c>
      <c r="Y39" s="100">
        <v>1096145</v>
      </c>
      <c r="Z39" s="137">
        <v>1.12</v>
      </c>
      <c r="AA39" s="102">
        <v>98204591</v>
      </c>
    </row>
    <row r="40" spans="1:27" ht="12.75">
      <c r="A40" s="269" t="s">
        <v>201</v>
      </c>
      <c r="B40" s="256"/>
      <c r="C40" s="257">
        <v>98204590</v>
      </c>
      <c r="D40" s="257"/>
      <c r="E40" s="258">
        <v>-2182500</v>
      </c>
      <c r="F40" s="259">
        <v>95978591</v>
      </c>
      <c r="G40" s="259">
        <v>94537078</v>
      </c>
      <c r="H40" s="259">
        <v>89577671</v>
      </c>
      <c r="I40" s="259">
        <v>85987847</v>
      </c>
      <c r="J40" s="259">
        <v>85987847</v>
      </c>
      <c r="K40" s="259">
        <v>78602611</v>
      </c>
      <c r="L40" s="259">
        <v>66730725</v>
      </c>
      <c r="M40" s="259">
        <v>81740161</v>
      </c>
      <c r="N40" s="259">
        <v>81740161</v>
      </c>
      <c r="O40" s="259">
        <v>75071147</v>
      </c>
      <c r="P40" s="259">
        <v>62505389</v>
      </c>
      <c r="Q40" s="259">
        <v>70008695</v>
      </c>
      <c r="R40" s="259">
        <v>70008695</v>
      </c>
      <c r="S40" s="259"/>
      <c r="T40" s="259"/>
      <c r="U40" s="259"/>
      <c r="V40" s="259"/>
      <c r="W40" s="259">
        <v>70008695</v>
      </c>
      <c r="X40" s="259">
        <v>125925941</v>
      </c>
      <c r="Y40" s="259">
        <v>-55917246</v>
      </c>
      <c r="Z40" s="260">
        <v>-44.4</v>
      </c>
      <c r="AA40" s="261">
        <v>95978591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1403299</v>
      </c>
      <c r="D5" s="200">
        <f t="shared" si="0"/>
        <v>0</v>
      </c>
      <c r="E5" s="106">
        <f t="shared" si="0"/>
        <v>3862500</v>
      </c>
      <c r="F5" s="106">
        <f t="shared" si="0"/>
        <v>3906000</v>
      </c>
      <c r="G5" s="106">
        <f t="shared" si="0"/>
        <v>0</v>
      </c>
      <c r="H5" s="106">
        <f t="shared" si="0"/>
        <v>0</v>
      </c>
      <c r="I5" s="106">
        <f t="shared" si="0"/>
        <v>4501</v>
      </c>
      <c r="J5" s="106">
        <f t="shared" si="0"/>
        <v>4501</v>
      </c>
      <c r="K5" s="106">
        <f t="shared" si="0"/>
        <v>5523</v>
      </c>
      <c r="L5" s="106">
        <f t="shared" si="0"/>
        <v>341545</v>
      </c>
      <c r="M5" s="106">
        <f t="shared" si="0"/>
        <v>21442</v>
      </c>
      <c r="N5" s="106">
        <f t="shared" si="0"/>
        <v>368510</v>
      </c>
      <c r="O5" s="106">
        <f t="shared" si="0"/>
        <v>786757</v>
      </c>
      <c r="P5" s="106">
        <f t="shared" si="0"/>
        <v>2273387</v>
      </c>
      <c r="Q5" s="106">
        <f t="shared" si="0"/>
        <v>0</v>
      </c>
      <c r="R5" s="106">
        <f t="shared" si="0"/>
        <v>3060144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3433155</v>
      </c>
      <c r="X5" s="106">
        <f t="shared" si="0"/>
        <v>2929500</v>
      </c>
      <c r="Y5" s="106">
        <f t="shared" si="0"/>
        <v>503655</v>
      </c>
      <c r="Z5" s="201">
        <f>+IF(X5&lt;&gt;0,+(Y5/X5)*100,0)</f>
        <v>17.19252432155658</v>
      </c>
      <c r="AA5" s="199">
        <f>SUM(AA11:AA18)</f>
        <v>3906000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1403299</v>
      </c>
      <c r="D15" s="156"/>
      <c r="E15" s="60">
        <v>3862500</v>
      </c>
      <c r="F15" s="60">
        <v>3906000</v>
      </c>
      <c r="G15" s="60"/>
      <c r="H15" s="60"/>
      <c r="I15" s="60">
        <v>4501</v>
      </c>
      <c r="J15" s="60">
        <v>4501</v>
      </c>
      <c r="K15" s="60">
        <v>5523</v>
      </c>
      <c r="L15" s="60">
        <v>341545</v>
      </c>
      <c r="M15" s="60">
        <v>21442</v>
      </c>
      <c r="N15" s="60">
        <v>368510</v>
      </c>
      <c r="O15" s="60">
        <v>786757</v>
      </c>
      <c r="P15" s="60">
        <v>2273387</v>
      </c>
      <c r="Q15" s="60"/>
      <c r="R15" s="60">
        <v>3060144</v>
      </c>
      <c r="S15" s="60"/>
      <c r="T15" s="60"/>
      <c r="U15" s="60"/>
      <c r="V15" s="60"/>
      <c r="W15" s="60">
        <v>3433155</v>
      </c>
      <c r="X15" s="60">
        <v>2929500</v>
      </c>
      <c r="Y15" s="60">
        <v>503655</v>
      </c>
      <c r="Z15" s="140">
        <v>17.19</v>
      </c>
      <c r="AA15" s="155">
        <v>3906000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1403299</v>
      </c>
      <c r="D45" s="129">
        <f t="shared" si="7"/>
        <v>0</v>
      </c>
      <c r="E45" s="54">
        <f t="shared" si="7"/>
        <v>3862500</v>
      </c>
      <c r="F45" s="54">
        <f t="shared" si="7"/>
        <v>3906000</v>
      </c>
      <c r="G45" s="54">
        <f t="shared" si="7"/>
        <v>0</v>
      </c>
      <c r="H45" s="54">
        <f t="shared" si="7"/>
        <v>0</v>
      </c>
      <c r="I45" s="54">
        <f t="shared" si="7"/>
        <v>4501</v>
      </c>
      <c r="J45" s="54">
        <f t="shared" si="7"/>
        <v>4501</v>
      </c>
      <c r="K45" s="54">
        <f t="shared" si="7"/>
        <v>5523</v>
      </c>
      <c r="L45" s="54">
        <f t="shared" si="7"/>
        <v>341545</v>
      </c>
      <c r="M45" s="54">
        <f t="shared" si="7"/>
        <v>21442</v>
      </c>
      <c r="N45" s="54">
        <f t="shared" si="7"/>
        <v>368510</v>
      </c>
      <c r="O45" s="54">
        <f t="shared" si="7"/>
        <v>786757</v>
      </c>
      <c r="P45" s="54">
        <f t="shared" si="7"/>
        <v>2273387</v>
      </c>
      <c r="Q45" s="54">
        <f t="shared" si="7"/>
        <v>0</v>
      </c>
      <c r="R45" s="54">
        <f t="shared" si="7"/>
        <v>3060144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3433155</v>
      </c>
      <c r="X45" s="54">
        <f t="shared" si="7"/>
        <v>2929500</v>
      </c>
      <c r="Y45" s="54">
        <f t="shared" si="7"/>
        <v>503655</v>
      </c>
      <c r="Z45" s="184">
        <f t="shared" si="5"/>
        <v>17.19252432155658</v>
      </c>
      <c r="AA45" s="130">
        <f t="shared" si="8"/>
        <v>3906000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1403299</v>
      </c>
      <c r="D49" s="218">
        <f t="shared" si="9"/>
        <v>0</v>
      </c>
      <c r="E49" s="220">
        <f t="shared" si="9"/>
        <v>3862500</v>
      </c>
      <c r="F49" s="220">
        <f t="shared" si="9"/>
        <v>3906000</v>
      </c>
      <c r="G49" s="220">
        <f t="shared" si="9"/>
        <v>0</v>
      </c>
      <c r="H49" s="220">
        <f t="shared" si="9"/>
        <v>0</v>
      </c>
      <c r="I49" s="220">
        <f t="shared" si="9"/>
        <v>4501</v>
      </c>
      <c r="J49" s="220">
        <f t="shared" si="9"/>
        <v>4501</v>
      </c>
      <c r="K49" s="220">
        <f t="shared" si="9"/>
        <v>5523</v>
      </c>
      <c r="L49" s="220">
        <f t="shared" si="9"/>
        <v>341545</v>
      </c>
      <c r="M49" s="220">
        <f t="shared" si="9"/>
        <v>21442</v>
      </c>
      <c r="N49" s="220">
        <f t="shared" si="9"/>
        <v>368510</v>
      </c>
      <c r="O49" s="220">
        <f t="shared" si="9"/>
        <v>786757</v>
      </c>
      <c r="P49" s="220">
        <f t="shared" si="9"/>
        <v>2273387</v>
      </c>
      <c r="Q49" s="220">
        <f t="shared" si="9"/>
        <v>0</v>
      </c>
      <c r="R49" s="220">
        <f t="shared" si="9"/>
        <v>3060144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3433155</v>
      </c>
      <c r="X49" s="220">
        <f t="shared" si="9"/>
        <v>2929500</v>
      </c>
      <c r="Y49" s="220">
        <f t="shared" si="9"/>
        <v>503655</v>
      </c>
      <c r="Z49" s="221">
        <f t="shared" si="5"/>
        <v>17.19252432155658</v>
      </c>
      <c r="AA49" s="222">
        <f>SUM(AA41:AA48)</f>
        <v>3906000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627129</v>
      </c>
      <c r="D51" s="129">
        <f t="shared" si="10"/>
        <v>0</v>
      </c>
      <c r="E51" s="54">
        <f t="shared" si="10"/>
        <v>2100400</v>
      </c>
      <c r="F51" s="54">
        <f t="shared" si="10"/>
        <v>2100400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1575300</v>
      </c>
      <c r="Y51" s="54">
        <f t="shared" si="10"/>
        <v>-1575300</v>
      </c>
      <c r="Z51" s="184">
        <f>+IF(X51&lt;&gt;0,+(Y51/X51)*100,0)</f>
        <v>-100</v>
      </c>
      <c r="AA51" s="130">
        <f>SUM(AA57:AA61)</f>
        <v>2100400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627129</v>
      </c>
      <c r="D61" s="156"/>
      <c r="E61" s="60">
        <v>2100400</v>
      </c>
      <c r="F61" s="60">
        <v>2100400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1575300</v>
      </c>
      <c r="Y61" s="60">
        <v>-1575300</v>
      </c>
      <c r="Z61" s="140">
        <v>-100</v>
      </c>
      <c r="AA61" s="155">
        <v>2100400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57195</v>
      </c>
      <c r="H66" s="275">
        <v>69561</v>
      </c>
      <c r="I66" s="275">
        <v>35303</v>
      </c>
      <c r="J66" s="275">
        <v>162059</v>
      </c>
      <c r="K66" s="275">
        <v>672812</v>
      </c>
      <c r="L66" s="275">
        <v>82400</v>
      </c>
      <c r="M66" s="275">
        <v>65027</v>
      </c>
      <c r="N66" s="275">
        <v>820239</v>
      </c>
      <c r="O66" s="275">
        <v>131542</v>
      </c>
      <c r="P66" s="275">
        <v>67537</v>
      </c>
      <c r="Q66" s="275">
        <v>51476</v>
      </c>
      <c r="R66" s="275">
        <v>250555</v>
      </c>
      <c r="S66" s="275"/>
      <c r="T66" s="275"/>
      <c r="U66" s="275"/>
      <c r="V66" s="275"/>
      <c r="W66" s="275">
        <v>1232853</v>
      </c>
      <c r="X66" s="275"/>
      <c r="Y66" s="275">
        <v>1232853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2100400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2100400</v>
      </c>
      <c r="F69" s="220">
        <f t="shared" si="12"/>
        <v>0</v>
      </c>
      <c r="G69" s="220">
        <f t="shared" si="12"/>
        <v>57195</v>
      </c>
      <c r="H69" s="220">
        <f t="shared" si="12"/>
        <v>69561</v>
      </c>
      <c r="I69" s="220">
        <f t="shared" si="12"/>
        <v>35303</v>
      </c>
      <c r="J69" s="220">
        <f t="shared" si="12"/>
        <v>162059</v>
      </c>
      <c r="K69" s="220">
        <f t="shared" si="12"/>
        <v>672812</v>
      </c>
      <c r="L69" s="220">
        <f t="shared" si="12"/>
        <v>82400</v>
      </c>
      <c r="M69" s="220">
        <f t="shared" si="12"/>
        <v>65027</v>
      </c>
      <c r="N69" s="220">
        <f t="shared" si="12"/>
        <v>820239</v>
      </c>
      <c r="O69" s="220">
        <f t="shared" si="12"/>
        <v>131542</v>
      </c>
      <c r="P69" s="220">
        <f t="shared" si="12"/>
        <v>67537</v>
      </c>
      <c r="Q69" s="220">
        <f t="shared" si="12"/>
        <v>51476</v>
      </c>
      <c r="R69" s="220">
        <f t="shared" si="12"/>
        <v>250555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1232853</v>
      </c>
      <c r="X69" s="220">
        <f t="shared" si="12"/>
        <v>0</v>
      </c>
      <c r="Y69" s="220">
        <f t="shared" si="12"/>
        <v>1232853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1403299</v>
      </c>
      <c r="D40" s="344">
        <f t="shared" si="9"/>
        <v>0</v>
      </c>
      <c r="E40" s="343">
        <f t="shared" si="9"/>
        <v>3862500</v>
      </c>
      <c r="F40" s="345">
        <f t="shared" si="9"/>
        <v>3906000</v>
      </c>
      <c r="G40" s="345">
        <f t="shared" si="9"/>
        <v>0</v>
      </c>
      <c r="H40" s="343">
        <f t="shared" si="9"/>
        <v>0</v>
      </c>
      <c r="I40" s="343">
        <f t="shared" si="9"/>
        <v>4501</v>
      </c>
      <c r="J40" s="345">
        <f t="shared" si="9"/>
        <v>4501</v>
      </c>
      <c r="K40" s="345">
        <f t="shared" si="9"/>
        <v>5523</v>
      </c>
      <c r="L40" s="343">
        <f t="shared" si="9"/>
        <v>341545</v>
      </c>
      <c r="M40" s="343">
        <f t="shared" si="9"/>
        <v>21442</v>
      </c>
      <c r="N40" s="345">
        <f t="shared" si="9"/>
        <v>368510</v>
      </c>
      <c r="O40" s="345">
        <f t="shared" si="9"/>
        <v>786757</v>
      </c>
      <c r="P40" s="343">
        <f t="shared" si="9"/>
        <v>2273387</v>
      </c>
      <c r="Q40" s="343">
        <f t="shared" si="9"/>
        <v>0</v>
      </c>
      <c r="R40" s="345">
        <f t="shared" si="9"/>
        <v>3060144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3433155</v>
      </c>
      <c r="X40" s="343">
        <f t="shared" si="9"/>
        <v>2929500</v>
      </c>
      <c r="Y40" s="345">
        <f t="shared" si="9"/>
        <v>503655</v>
      </c>
      <c r="Z40" s="336">
        <f>+IF(X40&lt;&gt;0,+(Y40/X40)*100,0)</f>
        <v>17.19252432155658</v>
      </c>
      <c r="AA40" s="350">
        <f>SUM(AA41:AA49)</f>
        <v>3906000</v>
      </c>
    </row>
    <row r="41" spans="1:27" ht="12.75">
      <c r="A41" s="361" t="s">
        <v>248</v>
      </c>
      <c r="B41" s="142"/>
      <c r="C41" s="362">
        <v>879677</v>
      </c>
      <c r="D41" s="363"/>
      <c r="E41" s="362">
        <v>1600000</v>
      </c>
      <c r="F41" s="364">
        <v>1600000</v>
      </c>
      <c r="G41" s="364"/>
      <c r="H41" s="362"/>
      <c r="I41" s="362"/>
      <c r="J41" s="364"/>
      <c r="K41" s="364"/>
      <c r="L41" s="362"/>
      <c r="M41" s="362"/>
      <c r="N41" s="364"/>
      <c r="O41" s="364">
        <v>748498</v>
      </c>
      <c r="P41" s="362">
        <v>517964</v>
      </c>
      <c r="Q41" s="362"/>
      <c r="R41" s="364">
        <v>1266462</v>
      </c>
      <c r="S41" s="364"/>
      <c r="T41" s="362"/>
      <c r="U41" s="362"/>
      <c r="V41" s="364"/>
      <c r="W41" s="364">
        <v>1266462</v>
      </c>
      <c r="X41" s="362">
        <v>1200000</v>
      </c>
      <c r="Y41" s="364">
        <v>66462</v>
      </c>
      <c r="Z41" s="365">
        <v>5.54</v>
      </c>
      <c r="AA41" s="366">
        <v>1600000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155858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289060</v>
      </c>
      <c r="D44" s="368"/>
      <c r="E44" s="54">
        <v>762500</v>
      </c>
      <c r="F44" s="53">
        <v>806000</v>
      </c>
      <c r="G44" s="53"/>
      <c r="H44" s="54"/>
      <c r="I44" s="54">
        <v>4501</v>
      </c>
      <c r="J44" s="53">
        <v>4501</v>
      </c>
      <c r="K44" s="53">
        <v>5523</v>
      </c>
      <c r="L44" s="54">
        <v>341545</v>
      </c>
      <c r="M44" s="54">
        <v>21442</v>
      </c>
      <c r="N44" s="53">
        <v>368510</v>
      </c>
      <c r="O44" s="53">
        <v>38259</v>
      </c>
      <c r="P44" s="54">
        <v>1755423</v>
      </c>
      <c r="Q44" s="54"/>
      <c r="R44" s="53">
        <v>1793682</v>
      </c>
      <c r="S44" s="53"/>
      <c r="T44" s="54"/>
      <c r="U44" s="54"/>
      <c r="V44" s="53"/>
      <c r="W44" s="53">
        <v>2166693</v>
      </c>
      <c r="X44" s="54">
        <v>604500</v>
      </c>
      <c r="Y44" s="53">
        <v>1562193</v>
      </c>
      <c r="Z44" s="94">
        <v>258.43</v>
      </c>
      <c r="AA44" s="95">
        <v>806000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78704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1500000</v>
      </c>
      <c r="F49" s="53">
        <v>1500000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1125000</v>
      </c>
      <c r="Y49" s="53">
        <v>-1125000</v>
      </c>
      <c r="Z49" s="94">
        <v>-100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1403299</v>
      </c>
      <c r="D60" s="346">
        <f t="shared" si="14"/>
        <v>0</v>
      </c>
      <c r="E60" s="219">
        <f t="shared" si="14"/>
        <v>3862500</v>
      </c>
      <c r="F60" s="264">
        <f t="shared" si="14"/>
        <v>3906000</v>
      </c>
      <c r="G60" s="264">
        <f t="shared" si="14"/>
        <v>0</v>
      </c>
      <c r="H60" s="219">
        <f t="shared" si="14"/>
        <v>0</v>
      </c>
      <c r="I60" s="219">
        <f t="shared" si="14"/>
        <v>4501</v>
      </c>
      <c r="J60" s="264">
        <f t="shared" si="14"/>
        <v>4501</v>
      </c>
      <c r="K60" s="264">
        <f t="shared" si="14"/>
        <v>5523</v>
      </c>
      <c r="L60" s="219">
        <f t="shared" si="14"/>
        <v>341545</v>
      </c>
      <c r="M60" s="219">
        <f t="shared" si="14"/>
        <v>21442</v>
      </c>
      <c r="N60" s="264">
        <f t="shared" si="14"/>
        <v>368510</v>
      </c>
      <c r="O60" s="264">
        <f t="shared" si="14"/>
        <v>786757</v>
      </c>
      <c r="P60" s="219">
        <f t="shared" si="14"/>
        <v>2273387</v>
      </c>
      <c r="Q60" s="219">
        <f t="shared" si="14"/>
        <v>0</v>
      </c>
      <c r="R60" s="264">
        <f t="shared" si="14"/>
        <v>3060144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3433155</v>
      </c>
      <c r="X60" s="219">
        <f t="shared" si="14"/>
        <v>2929500</v>
      </c>
      <c r="Y60" s="264">
        <f t="shared" si="14"/>
        <v>503655</v>
      </c>
      <c r="Z60" s="337">
        <f>+IF(X60&lt;&gt;0,+(Y60/X60)*100,0)</f>
        <v>17.19252432155658</v>
      </c>
      <c r="AA60" s="232">
        <f>+AA57+AA54+AA51+AA40+AA37+AA34+AA22+AA5</f>
        <v>3906000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2017-05-05T12:14:53Z</dcterms:created>
  <dcterms:modified xsi:type="dcterms:W3CDTF">2017-05-05T12:14:56Z</dcterms:modified>
  <cp:category/>
  <cp:version/>
  <cp:contentType/>
  <cp:contentStatus/>
</cp:coreProperties>
</file>