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<sst xmlns="http://schemas.openxmlformats.org/spreadsheetml/2006/main" count="857" uniqueCount="303">
  <si>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Chris Hani(DC13)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</si>
  <si>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</si>
  <si>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</si>
  <si>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</si>
  <si>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</si>
  <si>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</si>
  <si>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</si>
  <si>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</si>
  <si>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</si>
  <si>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</si>
  <si>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</si>
  <si>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</si>
  <si>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</si>
  <si>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</si>
  <si>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</si>
  <si>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</si>
  <si>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</si>
  <si>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</si>
  <si>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</si>
  <si>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</si>
  <si>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</si>
  <si>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</si>
  <si>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</si>
  <si>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</si>
  <si>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</si>
  <si>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</si>
  <si>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</si>
  <si>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</si>
  <si>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</si>
  <si>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</si>
  <si>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</si>
  <si>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</si>
  <si>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</si>
  <si>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</si>
  <si>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</si>
  <si>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</si>
  <si>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</si>
  <si>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</si>
  <si>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</si>
  <si>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</si>
  <si>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</si>
  <si>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</si>
  <si>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</si>
  <si>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</si>
  <si>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</si>
  <si>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</si>
  <si>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</si>
  <si>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</si>
  <si>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</si>
  <si>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</si>
  <si>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</si>
  <si>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</si>
  <si>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</si>
  <si>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</si>
  <si>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</si>
  <si>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</si>
  <si>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</si>
  <si>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</si>
  <si>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</si>
  <si>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</si>
  <si>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</si>
  <si>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</si>
  <si>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</si>
  <si>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</si>
  <si>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</si>
  <si>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</si>
  <si>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</si>
  <si>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</si>
  <si>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</si>
  <si>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</si>
  <si>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Chris Hani(DC13)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</si>
  <si>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</si>
  <si>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</si>
  <si>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</si>
  <si>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</si>
  <si>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</si>
  <si>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</si>
  <si>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</si>
  <si>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</si>
  <si>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</si>
  <si>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</si>
  <si>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</si>
  <si>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</si>
  <si>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</si>
  <si>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</si>
  <si>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</si>
  <si>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</si>
  <si>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</si>
  <si>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</si>
  <si>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</si>
  <si>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</si>
  <si>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</si>
  <si>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</si>
  <si>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</si>
  <si>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</si>
  <si>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</si>
  <si>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</si>
  <si>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</si>
  <si>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</si>
  <si>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</si>
  <si>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Chris Hani(DC13)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</si>
  <si>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</si>
  <si>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</si>
  <si>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</si>
  <si>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</si>
  <si>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</si>
  <si>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</si>
  <si>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</si>
  <si>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</si>
  <si>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</si>
  <si>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</si>
  <si>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</si>
  <si>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</si>
  <si>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</si>
  <si>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</si>
  <si>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</si>
  <si>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</si>
  <si>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</si>
  <si>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</si>
  <si>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</si>
  <si>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</si>
  <si>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</si>
  <si>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</si>
  <si>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</si>
  <si>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</si>
  <si>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</si>
  <si>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</si>
  <si>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</si>
  <si>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</si>
  <si>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Chris Hani(DC13)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</si>
  <si>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</si>
  <si>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</si>
  <si>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</si>
  <si>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</si>
  <si>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</si>
  <si>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</si>
  <si>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</si>
  <si>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</si>
  <si>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</si>
  <si>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</si>
  <si>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Chris Hani(DC13)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</si>
  <si>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</si>
  <si>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</si>
  <si>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</si>
  <si>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</si>
  <si>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</si>
  <si>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</si>
  <si>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</si>
  <si>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</si>
  <si>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</si>
  <si>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</si>
  <si>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</si>
  <si>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</si>
  <si>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</si>
  <si>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</si>
  <si>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</si>
  <si>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</si>
  <si>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</si>
  <si>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</si>
  <si>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</si>
  <si>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</si>
  <si>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</si>
  <si>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</si>
  <si>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</si>
  <si>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</si>
  <si>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</si>
  <si>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</si>
  <si>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</si>
  <si>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</si>
  <si>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</si>
  <si>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</si>
  <si>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</si>
  <si>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</si>
  <si>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</si>
  <si>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Chris Hani(DC13)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</si>
  <si>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</si>
  <si>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</si>
  <si>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</si>
  <si>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</si>
  <si>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</si>
  <si>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</si>
  <si>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</si>
  <si>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</si>
  <si>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</si>
  <si>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</si>
  <si>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</si>
  <si>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</si>
  <si>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</si>
  <si>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</si>
  <si>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</si>
  <si>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</si>
  <si>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</si>
  <si>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</si>
  <si>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</si>
  <si>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</si>
  <si>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</si>
  <si>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</si>
  <si>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</si>
  <si>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</si>
  <si>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</si>
  <si>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</si>
  <si>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</si>
  <si>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Chris Hani(DC13)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</si>
  <si>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</si>
  <si>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</si>
  <si>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</si>
  <si>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</si>
  <si>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</si>
  <si>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</si>
  <si>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</si>
  <si>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</si>
  <si>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</si>
  <si>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</si>
  <si>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</si>
  <si>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</si>
  <si>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</si>
  <si>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</si>
  <si>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</si>
  <si>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</si>
  <si>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</si>
  <si>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</si>
  <si>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</si>
  <si>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</si>
  <si>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</si>
  <si>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</si>
  <si>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</si>
  <si>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</si>
  <si>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Chris Hani(DC13)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</si>
  <si>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</si>
  <si>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</si>
  <si>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</si>
  <si>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</si>
  <si>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</si>
  <si>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</si>
  <si>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</si>
  <si>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</si>
  <si>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</si>
  <si>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</si>
  <si>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</si>
  <si>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</si>
  <si>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</si>
  <si>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</si>
  <si>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</si>
  <si>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</si>
  <si>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</si>
  <si>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</si>
  <si>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</si>
  <si>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</si>
  <si>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</si>
  <si>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</si>
  <si>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</si>
  <si>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</si>
  <si>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</si>
  <si>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</si>
  <si>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</si>
  <si>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</si>
  <si>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</si>
  <si>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</si>
  <si>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</si>
  <si>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</si>
  <si>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</si>
  <si>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</si>
  <si>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</si>
  <si>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Chris Hani(DC13)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</si>
  <si>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</si>
  <si>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</si>
  <si>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Eastern Cape: Chris Hani(DC13)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</si>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</sst>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335759616</v>
      </c>
      <c r="C6" s="19">
        <v>0</v>
      </c>
      <c r="D6" s="59">
        <v>176403700</v>
      </c>
      <c r="E6" s="60">
        <v>176403700</v>
      </c>
      <c r="F6" s="60">
        <v>14560162</v>
      </c>
      <c r="G6" s="60">
        <v>15957239</v>
      </c>
      <c r="H6" s="60">
        <v>13601200</v>
      </c>
      <c r="I6" s="60">
        <v>44118601</v>
      </c>
      <c r="J6" s="60">
        <v>17209659</v>
      </c>
      <c r="K6" s="60">
        <v>16778656</v>
      </c>
      <c r="L6" s="60">
        <v>16451423</v>
      </c>
      <c r="M6" s="60">
        <v>50439738</v>
      </c>
      <c r="N6" s="60">
        <v>16946477</v>
      </c>
      <c r="O6" s="60">
        <v>15894021</v>
      </c>
      <c r="P6" s="60">
        <v>14945422</v>
      </c>
      <c r="Q6" s="60">
        <v>47785920</v>
      </c>
      <c r="R6" s="60">
        <v>0</v>
      </c>
      <c r="S6" s="60">
        <v>0</v>
      </c>
      <c r="T6" s="60">
        <v>0</v>
      </c>
      <c r="U6" s="60">
        <v>0</v>
      </c>
      <c r="V6" s="60">
        <v>142344259</v>
      </c>
      <c r="W6" s="60">
        <v>132302997</v>
      </c>
      <c r="X6" s="60">
        <v>10041262</v>
      </c>
      <c r="Y6" s="61">
        <v>7.59</v>
      </c>
      <c r="Z6" s="62">
        <v>176403700</v>
      </c>
    </row>
    <row r="7" spans="1:26" ht="12.75">
      <c r="A7" s="58" t="s">
        <v>33</v>
      </c>
      <c r="B7" s="19">
        <v>38463787</v>
      </c>
      <c r="C7" s="19">
        <v>0</v>
      </c>
      <c r="D7" s="59">
        <v>28283801</v>
      </c>
      <c r="E7" s="60">
        <v>0</v>
      </c>
      <c r="F7" s="60">
        <v>2184692</v>
      </c>
      <c r="G7" s="60">
        <v>1607267</v>
      </c>
      <c r="H7" s="60">
        <v>3904026</v>
      </c>
      <c r="I7" s="60">
        <v>7695985</v>
      </c>
      <c r="J7" s="60">
        <v>1245829</v>
      </c>
      <c r="K7" s="60">
        <v>696268</v>
      </c>
      <c r="L7" s="60">
        <v>8604929</v>
      </c>
      <c r="M7" s="60">
        <v>10547026</v>
      </c>
      <c r="N7" s="60">
        <v>1096821</v>
      </c>
      <c r="O7" s="60">
        <v>2966571</v>
      </c>
      <c r="P7" s="60">
        <v>4631384</v>
      </c>
      <c r="Q7" s="60">
        <v>8694776</v>
      </c>
      <c r="R7" s="60">
        <v>0</v>
      </c>
      <c r="S7" s="60">
        <v>0</v>
      </c>
      <c r="T7" s="60">
        <v>0</v>
      </c>
      <c r="U7" s="60">
        <v>0</v>
      </c>
      <c r="V7" s="60">
        <v>26937787</v>
      </c>
      <c r="W7" s="60">
        <v>17500000</v>
      </c>
      <c r="X7" s="60">
        <v>9437787</v>
      </c>
      <c r="Y7" s="61">
        <v>53.93</v>
      </c>
      <c r="Z7" s="62">
        <v>0</v>
      </c>
    </row>
    <row r="8" spans="1:26" ht="12.75">
      <c r="A8" s="58" t="s">
        <v>34</v>
      </c>
      <c r="B8" s="19">
        <v>590774665</v>
      </c>
      <c r="C8" s="19">
        <v>0</v>
      </c>
      <c r="D8" s="59">
        <v>607504260</v>
      </c>
      <c r="E8" s="60">
        <v>628198441</v>
      </c>
      <c r="F8" s="60">
        <v>205341333</v>
      </c>
      <c r="G8" s="60">
        <v>3959315</v>
      </c>
      <c r="H8" s="60">
        <v>4398315</v>
      </c>
      <c r="I8" s="60">
        <v>213698963</v>
      </c>
      <c r="J8" s="60">
        <v>8222325</v>
      </c>
      <c r="K8" s="60">
        <v>2455060</v>
      </c>
      <c r="L8" s="60">
        <v>169085717</v>
      </c>
      <c r="M8" s="60">
        <v>179763102</v>
      </c>
      <c r="N8" s="60">
        <v>4168329</v>
      </c>
      <c r="O8" s="60">
        <v>1751958</v>
      </c>
      <c r="P8" s="60">
        <v>121852048</v>
      </c>
      <c r="Q8" s="60">
        <v>127772335</v>
      </c>
      <c r="R8" s="60">
        <v>0</v>
      </c>
      <c r="S8" s="60">
        <v>0</v>
      </c>
      <c r="T8" s="60">
        <v>0</v>
      </c>
      <c r="U8" s="60">
        <v>0</v>
      </c>
      <c r="V8" s="60">
        <v>521234400</v>
      </c>
      <c r="W8" s="60">
        <v>605704000</v>
      </c>
      <c r="X8" s="60">
        <v>-84469600</v>
      </c>
      <c r="Y8" s="61">
        <v>-13.95</v>
      </c>
      <c r="Z8" s="62">
        <v>628198441</v>
      </c>
    </row>
    <row r="9" spans="1:26" ht="12.75">
      <c r="A9" s="58" t="s">
        <v>35</v>
      </c>
      <c r="B9" s="19">
        <v>76699805</v>
      </c>
      <c r="C9" s="19">
        <v>0</v>
      </c>
      <c r="D9" s="59">
        <v>81361939</v>
      </c>
      <c r="E9" s="60">
        <v>109645740</v>
      </c>
      <c r="F9" s="60">
        <v>7456196</v>
      </c>
      <c r="G9" s="60">
        <v>3833040</v>
      </c>
      <c r="H9" s="60">
        <v>9394059</v>
      </c>
      <c r="I9" s="60">
        <v>20683295</v>
      </c>
      <c r="J9" s="60">
        <v>3061170</v>
      </c>
      <c r="K9" s="60">
        <v>6412462</v>
      </c>
      <c r="L9" s="60">
        <v>9576402</v>
      </c>
      <c r="M9" s="60">
        <v>19050034</v>
      </c>
      <c r="N9" s="60">
        <v>857905</v>
      </c>
      <c r="O9" s="60">
        <v>3095515</v>
      </c>
      <c r="P9" s="60">
        <v>9449373</v>
      </c>
      <c r="Q9" s="60">
        <v>13402793</v>
      </c>
      <c r="R9" s="60">
        <v>0</v>
      </c>
      <c r="S9" s="60">
        <v>0</v>
      </c>
      <c r="T9" s="60">
        <v>0</v>
      </c>
      <c r="U9" s="60">
        <v>0</v>
      </c>
      <c r="V9" s="60">
        <v>53136122</v>
      </c>
      <c r="W9" s="60">
        <v>59331300</v>
      </c>
      <c r="X9" s="60">
        <v>-6195178</v>
      </c>
      <c r="Y9" s="61">
        <v>-10.44</v>
      </c>
      <c r="Z9" s="62">
        <v>109645740</v>
      </c>
    </row>
    <row r="10" spans="1:26" ht="22.5">
      <c r="A10" s="63" t="s">
        <v>278</v>
      </c>
      <c r="B10" s="64">
        <f>SUM(B5:B9)</f>
        <v>1041697873</v>
      </c>
      <c r="C10" s="64">
        <f>SUM(C5:C9)</f>
        <v>0</v>
      </c>
      <c r="D10" s="65">
        <f aca="true" t="shared" si="0" ref="D10:Z10">SUM(D5:D9)</f>
        <v>893553700</v>
      </c>
      <c r="E10" s="66">
        <f t="shared" si="0"/>
        <v>914247881</v>
      </c>
      <c r="F10" s="66">
        <f t="shared" si="0"/>
        <v>229542383</v>
      </c>
      <c r="G10" s="66">
        <f t="shared" si="0"/>
        <v>25356861</v>
      </c>
      <c r="H10" s="66">
        <f t="shared" si="0"/>
        <v>31297600</v>
      </c>
      <c r="I10" s="66">
        <f t="shared" si="0"/>
        <v>286196844</v>
      </c>
      <c r="J10" s="66">
        <f t="shared" si="0"/>
        <v>29738983</v>
      </c>
      <c r="K10" s="66">
        <f t="shared" si="0"/>
        <v>26342446</v>
      </c>
      <c r="L10" s="66">
        <f t="shared" si="0"/>
        <v>203718471</v>
      </c>
      <c r="M10" s="66">
        <f t="shared" si="0"/>
        <v>259799900</v>
      </c>
      <c r="N10" s="66">
        <f t="shared" si="0"/>
        <v>23069532</v>
      </c>
      <c r="O10" s="66">
        <f t="shared" si="0"/>
        <v>23708065</v>
      </c>
      <c r="P10" s="66">
        <f t="shared" si="0"/>
        <v>150878227</v>
      </c>
      <c r="Q10" s="66">
        <f t="shared" si="0"/>
        <v>197655824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743652568</v>
      </c>
      <c r="W10" s="66">
        <f t="shared" si="0"/>
        <v>814838297</v>
      </c>
      <c r="X10" s="66">
        <f t="shared" si="0"/>
        <v>-71185729</v>
      </c>
      <c r="Y10" s="67">
        <f>+IF(W10&lt;&gt;0,(X10/W10)*100,0)</f>
        <v>-8.736178608944298</v>
      </c>
      <c r="Z10" s="68">
        <f t="shared" si="0"/>
        <v>914247881</v>
      </c>
    </row>
    <row r="11" spans="1:26" ht="12.75">
      <c r="A11" s="58" t="s">
        <v>37</v>
      </c>
      <c r="B11" s="19">
        <v>246191070</v>
      </c>
      <c r="C11" s="19">
        <v>0</v>
      </c>
      <c r="D11" s="59">
        <v>312010605</v>
      </c>
      <c r="E11" s="60">
        <v>326037964</v>
      </c>
      <c r="F11" s="60">
        <v>20812630</v>
      </c>
      <c r="G11" s="60">
        <v>20543632</v>
      </c>
      <c r="H11" s="60">
        <v>20190666</v>
      </c>
      <c r="I11" s="60">
        <v>61546928</v>
      </c>
      <c r="J11" s="60">
        <v>18540991</v>
      </c>
      <c r="K11" s="60">
        <v>20282002</v>
      </c>
      <c r="L11" s="60">
        <v>30661107</v>
      </c>
      <c r="M11" s="60">
        <v>69484100</v>
      </c>
      <c r="N11" s="60">
        <v>16896479</v>
      </c>
      <c r="O11" s="60">
        <v>21678952</v>
      </c>
      <c r="P11" s="60">
        <v>21111569</v>
      </c>
      <c r="Q11" s="60">
        <v>59687000</v>
      </c>
      <c r="R11" s="60">
        <v>0</v>
      </c>
      <c r="S11" s="60">
        <v>0</v>
      </c>
      <c r="T11" s="60">
        <v>0</v>
      </c>
      <c r="U11" s="60">
        <v>0</v>
      </c>
      <c r="V11" s="60">
        <v>190718028</v>
      </c>
      <c r="W11" s="60">
        <v>234767480</v>
      </c>
      <c r="X11" s="60">
        <v>-44049452</v>
      </c>
      <c r="Y11" s="61">
        <v>-18.76</v>
      </c>
      <c r="Z11" s="62">
        <v>326037964</v>
      </c>
    </row>
    <row r="12" spans="1:26" ht="12.75">
      <c r="A12" s="58" t="s">
        <v>38</v>
      </c>
      <c r="B12" s="19">
        <v>9630879</v>
      </c>
      <c r="C12" s="19">
        <v>0</v>
      </c>
      <c r="D12" s="59">
        <v>11953632</v>
      </c>
      <c r="E12" s="60">
        <v>11744267</v>
      </c>
      <c r="F12" s="60">
        <v>801482</v>
      </c>
      <c r="G12" s="60">
        <v>619108</v>
      </c>
      <c r="H12" s="60">
        <v>889056</v>
      </c>
      <c r="I12" s="60">
        <v>2309646</v>
      </c>
      <c r="J12" s="60">
        <v>816883</v>
      </c>
      <c r="K12" s="60">
        <v>812619</v>
      </c>
      <c r="L12" s="60">
        <v>809311</v>
      </c>
      <c r="M12" s="60">
        <v>2438813</v>
      </c>
      <c r="N12" s="60">
        <v>802788</v>
      </c>
      <c r="O12" s="60">
        <v>799567</v>
      </c>
      <c r="P12" s="60">
        <v>802453</v>
      </c>
      <c r="Q12" s="60">
        <v>2404808</v>
      </c>
      <c r="R12" s="60">
        <v>0</v>
      </c>
      <c r="S12" s="60">
        <v>0</v>
      </c>
      <c r="T12" s="60">
        <v>0</v>
      </c>
      <c r="U12" s="60">
        <v>0</v>
      </c>
      <c r="V12" s="60">
        <v>7153267</v>
      </c>
      <c r="W12" s="60">
        <v>8965000</v>
      </c>
      <c r="X12" s="60">
        <v>-1811733</v>
      </c>
      <c r="Y12" s="61">
        <v>-20.21</v>
      </c>
      <c r="Z12" s="62">
        <v>11744267</v>
      </c>
    </row>
    <row r="13" spans="1:26" ht="12.75">
      <c r="A13" s="58" t="s">
        <v>279</v>
      </c>
      <c r="B13" s="19">
        <v>158329159</v>
      </c>
      <c r="C13" s="19">
        <v>0</v>
      </c>
      <c r="D13" s="59">
        <v>130000000</v>
      </c>
      <c r="E13" s="60">
        <v>129990781</v>
      </c>
      <c r="F13" s="60">
        <v>10833333</v>
      </c>
      <c r="G13" s="60">
        <v>10833333</v>
      </c>
      <c r="H13" s="60">
        <v>10833335</v>
      </c>
      <c r="I13" s="60">
        <v>32500001</v>
      </c>
      <c r="J13" s="60">
        <v>10833334</v>
      </c>
      <c r="K13" s="60">
        <v>10833334</v>
      </c>
      <c r="L13" s="60">
        <v>10833334</v>
      </c>
      <c r="M13" s="60">
        <v>32500002</v>
      </c>
      <c r="N13" s="60">
        <v>10833334</v>
      </c>
      <c r="O13" s="60">
        <v>10833334</v>
      </c>
      <c r="P13" s="60">
        <v>10833334</v>
      </c>
      <c r="Q13" s="60">
        <v>32500002</v>
      </c>
      <c r="R13" s="60">
        <v>0</v>
      </c>
      <c r="S13" s="60">
        <v>0</v>
      </c>
      <c r="T13" s="60">
        <v>0</v>
      </c>
      <c r="U13" s="60">
        <v>0</v>
      </c>
      <c r="V13" s="60">
        <v>97500005</v>
      </c>
      <c r="W13" s="60">
        <v>97497000</v>
      </c>
      <c r="X13" s="60">
        <v>3005</v>
      </c>
      <c r="Y13" s="61">
        <v>0</v>
      </c>
      <c r="Z13" s="62">
        <v>129990781</v>
      </c>
    </row>
    <row r="14" spans="1:26" ht="12.75">
      <c r="A14" s="58" t="s">
        <v>40</v>
      </c>
      <c r="B14" s="19">
        <v>736673</v>
      </c>
      <c r="C14" s="19">
        <v>0</v>
      </c>
      <c r="D14" s="59">
        <v>400000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299997</v>
      </c>
      <c r="X14" s="60">
        <v>-299997</v>
      </c>
      <c r="Y14" s="61">
        <v>-100</v>
      </c>
      <c r="Z14" s="62">
        <v>0</v>
      </c>
    </row>
    <row r="15" spans="1:26" ht="12.75">
      <c r="A15" s="58" t="s">
        <v>41</v>
      </c>
      <c r="B15" s="19">
        <v>73684079</v>
      </c>
      <c r="C15" s="19">
        <v>0</v>
      </c>
      <c r="D15" s="59">
        <v>17049855</v>
      </c>
      <c r="E15" s="60">
        <v>23049855</v>
      </c>
      <c r="F15" s="60">
        <v>821676</v>
      </c>
      <c r="G15" s="60">
        <v>2783119</v>
      </c>
      <c r="H15" s="60">
        <v>0</v>
      </c>
      <c r="I15" s="60">
        <v>3604795</v>
      </c>
      <c r="J15" s="60">
        <v>2355986</v>
      </c>
      <c r="K15" s="60">
        <v>1989913</v>
      </c>
      <c r="L15" s="60">
        <v>1621103</v>
      </c>
      <c r="M15" s="60">
        <v>5967002</v>
      </c>
      <c r="N15" s="60">
        <v>0</v>
      </c>
      <c r="O15" s="60">
        <v>2377921</v>
      </c>
      <c r="P15" s="60">
        <v>1582121</v>
      </c>
      <c r="Q15" s="60">
        <v>3960042</v>
      </c>
      <c r="R15" s="60">
        <v>0</v>
      </c>
      <c r="S15" s="60">
        <v>0</v>
      </c>
      <c r="T15" s="60">
        <v>0</v>
      </c>
      <c r="U15" s="60">
        <v>0</v>
      </c>
      <c r="V15" s="60">
        <v>13531839</v>
      </c>
      <c r="W15" s="60">
        <v>12787497</v>
      </c>
      <c r="X15" s="60">
        <v>744342</v>
      </c>
      <c r="Y15" s="61">
        <v>5.82</v>
      </c>
      <c r="Z15" s="62">
        <v>23049855</v>
      </c>
    </row>
    <row r="16" spans="1:26" ht="12.75">
      <c r="A16" s="69" t="s">
        <v>42</v>
      </c>
      <c r="B16" s="19">
        <v>213186311</v>
      </c>
      <c r="C16" s="19">
        <v>0</v>
      </c>
      <c r="D16" s="59">
        <v>18540000</v>
      </c>
      <c r="E16" s="60">
        <v>20540000</v>
      </c>
      <c r="F16" s="60">
        <v>2675470</v>
      </c>
      <c r="G16" s="60">
        <v>6635319</v>
      </c>
      <c r="H16" s="60">
        <v>104755</v>
      </c>
      <c r="I16" s="60">
        <v>9415544</v>
      </c>
      <c r="J16" s="60">
        <v>1138935</v>
      </c>
      <c r="K16" s="60">
        <v>566854</v>
      </c>
      <c r="L16" s="60">
        <v>94881</v>
      </c>
      <c r="M16" s="60">
        <v>1800670</v>
      </c>
      <c r="N16" s="60">
        <v>8779826</v>
      </c>
      <c r="O16" s="60">
        <v>85576</v>
      </c>
      <c r="P16" s="60">
        <v>2092562</v>
      </c>
      <c r="Q16" s="60">
        <v>10957964</v>
      </c>
      <c r="R16" s="60">
        <v>0</v>
      </c>
      <c r="S16" s="60">
        <v>0</v>
      </c>
      <c r="T16" s="60">
        <v>0</v>
      </c>
      <c r="U16" s="60">
        <v>0</v>
      </c>
      <c r="V16" s="60">
        <v>22174178</v>
      </c>
      <c r="W16" s="60">
        <v>18270000</v>
      </c>
      <c r="X16" s="60">
        <v>3904178</v>
      </c>
      <c r="Y16" s="61">
        <v>21.37</v>
      </c>
      <c r="Z16" s="62">
        <v>20540000</v>
      </c>
    </row>
    <row r="17" spans="1:26" ht="12.75">
      <c r="A17" s="58" t="s">
        <v>43</v>
      </c>
      <c r="B17" s="19">
        <v>720207504</v>
      </c>
      <c r="C17" s="19">
        <v>0</v>
      </c>
      <c r="D17" s="59">
        <v>724288765</v>
      </c>
      <c r="E17" s="60">
        <v>787758804</v>
      </c>
      <c r="F17" s="60">
        <v>22626328</v>
      </c>
      <c r="G17" s="60">
        <v>44048361</v>
      </c>
      <c r="H17" s="60">
        <v>50098687</v>
      </c>
      <c r="I17" s="60">
        <v>116773376</v>
      </c>
      <c r="J17" s="60">
        <v>43033486</v>
      </c>
      <c r="K17" s="60">
        <v>45535181</v>
      </c>
      <c r="L17" s="60">
        <v>48629090</v>
      </c>
      <c r="M17" s="60">
        <v>137197757</v>
      </c>
      <c r="N17" s="60">
        <v>46012672</v>
      </c>
      <c r="O17" s="60">
        <v>38310644</v>
      </c>
      <c r="P17" s="60">
        <v>39767626</v>
      </c>
      <c r="Q17" s="60">
        <v>124090942</v>
      </c>
      <c r="R17" s="60">
        <v>0</v>
      </c>
      <c r="S17" s="60">
        <v>0</v>
      </c>
      <c r="T17" s="60">
        <v>0</v>
      </c>
      <c r="U17" s="60">
        <v>0</v>
      </c>
      <c r="V17" s="60">
        <v>378062075</v>
      </c>
      <c r="W17" s="60">
        <v>486373744</v>
      </c>
      <c r="X17" s="60">
        <v>-108311669</v>
      </c>
      <c r="Y17" s="61">
        <v>-22.27</v>
      </c>
      <c r="Z17" s="62">
        <v>787758804</v>
      </c>
    </row>
    <row r="18" spans="1:26" ht="12.75">
      <c r="A18" s="70" t="s">
        <v>44</v>
      </c>
      <c r="B18" s="71">
        <f>SUM(B11:B17)</f>
        <v>1421965675</v>
      </c>
      <c r="C18" s="71">
        <f>SUM(C11:C17)</f>
        <v>0</v>
      </c>
      <c r="D18" s="72">
        <f aca="true" t="shared" si="1" ref="D18:Z18">SUM(D11:D17)</f>
        <v>1214242857</v>
      </c>
      <c r="E18" s="73">
        <f t="shared" si="1"/>
        <v>1299121671</v>
      </c>
      <c r="F18" s="73">
        <f t="shared" si="1"/>
        <v>58570919</v>
      </c>
      <c r="G18" s="73">
        <f t="shared" si="1"/>
        <v>85462872</v>
      </c>
      <c r="H18" s="73">
        <f t="shared" si="1"/>
        <v>82116499</v>
      </c>
      <c r="I18" s="73">
        <f t="shared" si="1"/>
        <v>226150290</v>
      </c>
      <c r="J18" s="73">
        <f t="shared" si="1"/>
        <v>76719615</v>
      </c>
      <c r="K18" s="73">
        <f t="shared" si="1"/>
        <v>80019903</v>
      </c>
      <c r="L18" s="73">
        <f t="shared" si="1"/>
        <v>92648826</v>
      </c>
      <c r="M18" s="73">
        <f t="shared" si="1"/>
        <v>249388344</v>
      </c>
      <c r="N18" s="73">
        <f t="shared" si="1"/>
        <v>83325099</v>
      </c>
      <c r="O18" s="73">
        <f t="shared" si="1"/>
        <v>74085994</v>
      </c>
      <c r="P18" s="73">
        <f t="shared" si="1"/>
        <v>76189665</v>
      </c>
      <c r="Q18" s="73">
        <f t="shared" si="1"/>
        <v>233600758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709139392</v>
      </c>
      <c r="W18" s="73">
        <f t="shared" si="1"/>
        <v>858960718</v>
      </c>
      <c r="X18" s="73">
        <f t="shared" si="1"/>
        <v>-149821326</v>
      </c>
      <c r="Y18" s="67">
        <f>+IF(W18&lt;&gt;0,(X18/W18)*100,0)</f>
        <v>-17.442162704348487</v>
      </c>
      <c r="Z18" s="74">
        <f t="shared" si="1"/>
        <v>1299121671</v>
      </c>
    </row>
    <row r="19" spans="1:26" ht="12.75">
      <c r="A19" s="70" t="s">
        <v>45</v>
      </c>
      <c r="B19" s="75">
        <f>+B10-B18</f>
        <v>-380267802</v>
      </c>
      <c r="C19" s="75">
        <f>+C10-C18</f>
        <v>0</v>
      </c>
      <c r="D19" s="76">
        <f aca="true" t="shared" si="2" ref="D19:Z19">+D10-D18</f>
        <v>-320689157</v>
      </c>
      <c r="E19" s="77">
        <f t="shared" si="2"/>
        <v>-384873790</v>
      </c>
      <c r="F19" s="77">
        <f t="shared" si="2"/>
        <v>170971464</v>
      </c>
      <c r="G19" s="77">
        <f t="shared" si="2"/>
        <v>-60106011</v>
      </c>
      <c r="H19" s="77">
        <f t="shared" si="2"/>
        <v>-50818899</v>
      </c>
      <c r="I19" s="77">
        <f t="shared" si="2"/>
        <v>60046554</v>
      </c>
      <c r="J19" s="77">
        <f t="shared" si="2"/>
        <v>-46980632</v>
      </c>
      <c r="K19" s="77">
        <f t="shared" si="2"/>
        <v>-53677457</v>
      </c>
      <c r="L19" s="77">
        <f t="shared" si="2"/>
        <v>111069645</v>
      </c>
      <c r="M19" s="77">
        <f t="shared" si="2"/>
        <v>10411556</v>
      </c>
      <c r="N19" s="77">
        <f t="shared" si="2"/>
        <v>-60255567</v>
      </c>
      <c r="O19" s="77">
        <f t="shared" si="2"/>
        <v>-50377929</v>
      </c>
      <c r="P19" s="77">
        <f t="shared" si="2"/>
        <v>74688562</v>
      </c>
      <c r="Q19" s="77">
        <f t="shared" si="2"/>
        <v>-35944934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34513176</v>
      </c>
      <c r="W19" s="77">
        <f>IF(E10=E18,0,W10-W18)</f>
        <v>-44122421</v>
      </c>
      <c r="X19" s="77">
        <f t="shared" si="2"/>
        <v>78635597</v>
      </c>
      <c r="Y19" s="78">
        <f>+IF(W19&lt;&gt;0,(X19/W19)*100,0)</f>
        <v>-178.22140131431138</v>
      </c>
      <c r="Z19" s="79">
        <f t="shared" si="2"/>
        <v>-384873790</v>
      </c>
    </row>
    <row r="20" spans="1:26" ht="12.75">
      <c r="A20" s="58" t="s">
        <v>46</v>
      </c>
      <c r="B20" s="19">
        <v>613651455</v>
      </c>
      <c r="C20" s="19">
        <v>0</v>
      </c>
      <c r="D20" s="59">
        <v>505172740</v>
      </c>
      <c r="E20" s="60">
        <v>570851302</v>
      </c>
      <c r="F20" s="60">
        <v>0</v>
      </c>
      <c r="G20" s="60">
        <v>26621441</v>
      </c>
      <c r="H20" s="60">
        <v>77526021</v>
      </c>
      <c r="I20" s="60">
        <v>104147462</v>
      </c>
      <c r="J20" s="60">
        <v>52598659</v>
      </c>
      <c r="K20" s="60">
        <v>53250572</v>
      </c>
      <c r="L20" s="60">
        <v>83277000</v>
      </c>
      <c r="M20" s="60">
        <v>189126231</v>
      </c>
      <c r="N20" s="60">
        <v>10202105</v>
      </c>
      <c r="O20" s="60">
        <v>24991007</v>
      </c>
      <c r="P20" s="60">
        <v>77033211</v>
      </c>
      <c r="Q20" s="60">
        <v>112226323</v>
      </c>
      <c r="R20" s="60">
        <v>0</v>
      </c>
      <c r="S20" s="60">
        <v>0</v>
      </c>
      <c r="T20" s="60">
        <v>0</v>
      </c>
      <c r="U20" s="60">
        <v>0</v>
      </c>
      <c r="V20" s="60">
        <v>405500016</v>
      </c>
      <c r="W20" s="60">
        <v>336184445</v>
      </c>
      <c r="X20" s="60">
        <v>69315571</v>
      </c>
      <c r="Y20" s="61">
        <v>20.62</v>
      </c>
      <c r="Z20" s="62">
        <v>570851302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233383653</v>
      </c>
      <c r="C22" s="86">
        <f>SUM(C19:C21)</f>
        <v>0</v>
      </c>
      <c r="D22" s="87">
        <f aca="true" t="shared" si="3" ref="D22:Z22">SUM(D19:D21)</f>
        <v>184483583</v>
      </c>
      <c r="E22" s="88">
        <f t="shared" si="3"/>
        <v>185977512</v>
      </c>
      <c r="F22" s="88">
        <f t="shared" si="3"/>
        <v>170971464</v>
      </c>
      <c r="G22" s="88">
        <f t="shared" si="3"/>
        <v>-33484570</v>
      </c>
      <c r="H22" s="88">
        <f t="shared" si="3"/>
        <v>26707122</v>
      </c>
      <c r="I22" s="88">
        <f t="shared" si="3"/>
        <v>164194016</v>
      </c>
      <c r="J22" s="88">
        <f t="shared" si="3"/>
        <v>5618027</v>
      </c>
      <c r="K22" s="88">
        <f t="shared" si="3"/>
        <v>-426885</v>
      </c>
      <c r="L22" s="88">
        <f t="shared" si="3"/>
        <v>194346645</v>
      </c>
      <c r="M22" s="88">
        <f t="shared" si="3"/>
        <v>199537787</v>
      </c>
      <c r="N22" s="88">
        <f t="shared" si="3"/>
        <v>-50053462</v>
      </c>
      <c r="O22" s="88">
        <f t="shared" si="3"/>
        <v>-25386922</v>
      </c>
      <c r="P22" s="88">
        <f t="shared" si="3"/>
        <v>151721773</v>
      </c>
      <c r="Q22" s="88">
        <f t="shared" si="3"/>
        <v>76281389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440013192</v>
      </c>
      <c r="W22" s="88">
        <f t="shared" si="3"/>
        <v>292062024</v>
      </c>
      <c r="X22" s="88">
        <f t="shared" si="3"/>
        <v>147951168</v>
      </c>
      <c r="Y22" s="89">
        <f>+IF(W22&lt;&gt;0,(X22/W22)*100,0)</f>
        <v>50.657448022068074</v>
      </c>
      <c r="Z22" s="90">
        <f t="shared" si="3"/>
        <v>185977512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233383653</v>
      </c>
      <c r="C24" s="75">
        <f>SUM(C22:C23)</f>
        <v>0</v>
      </c>
      <c r="D24" s="76">
        <f aca="true" t="shared" si="4" ref="D24:Z24">SUM(D22:D23)</f>
        <v>184483583</v>
      </c>
      <c r="E24" s="77">
        <f t="shared" si="4"/>
        <v>185977512</v>
      </c>
      <c r="F24" s="77">
        <f t="shared" si="4"/>
        <v>170971464</v>
      </c>
      <c r="G24" s="77">
        <f t="shared" si="4"/>
        <v>-33484570</v>
      </c>
      <c r="H24" s="77">
        <f t="shared" si="4"/>
        <v>26707122</v>
      </c>
      <c r="I24" s="77">
        <f t="shared" si="4"/>
        <v>164194016</v>
      </c>
      <c r="J24" s="77">
        <f t="shared" si="4"/>
        <v>5618027</v>
      </c>
      <c r="K24" s="77">
        <f t="shared" si="4"/>
        <v>-426885</v>
      </c>
      <c r="L24" s="77">
        <f t="shared" si="4"/>
        <v>194346645</v>
      </c>
      <c r="M24" s="77">
        <f t="shared" si="4"/>
        <v>199537787</v>
      </c>
      <c r="N24" s="77">
        <f t="shared" si="4"/>
        <v>-50053462</v>
      </c>
      <c r="O24" s="77">
        <f t="shared" si="4"/>
        <v>-25386922</v>
      </c>
      <c r="P24" s="77">
        <f t="shared" si="4"/>
        <v>151721773</v>
      </c>
      <c r="Q24" s="77">
        <f t="shared" si="4"/>
        <v>76281389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440013192</v>
      </c>
      <c r="W24" s="77">
        <f t="shared" si="4"/>
        <v>292062024</v>
      </c>
      <c r="X24" s="77">
        <f t="shared" si="4"/>
        <v>147951168</v>
      </c>
      <c r="Y24" s="78">
        <f>+IF(W24&lt;&gt;0,(X24/W24)*100,0)</f>
        <v>50.657448022068074</v>
      </c>
      <c r="Z24" s="79">
        <f t="shared" si="4"/>
        <v>185977512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622119337</v>
      </c>
      <c r="C27" s="22">
        <v>0</v>
      </c>
      <c r="D27" s="99">
        <v>634699790</v>
      </c>
      <c r="E27" s="100">
        <v>646079755</v>
      </c>
      <c r="F27" s="100">
        <v>39930198</v>
      </c>
      <c r="G27" s="100">
        <v>27341719</v>
      </c>
      <c r="H27" s="100">
        <v>88165092</v>
      </c>
      <c r="I27" s="100">
        <v>155437009</v>
      </c>
      <c r="J27" s="100">
        <v>56875717</v>
      </c>
      <c r="K27" s="100">
        <v>58830374</v>
      </c>
      <c r="L27" s="100">
        <v>88183544</v>
      </c>
      <c r="M27" s="100">
        <v>203889635</v>
      </c>
      <c r="N27" s="100">
        <v>10832661</v>
      </c>
      <c r="O27" s="100">
        <v>31390677</v>
      </c>
      <c r="P27" s="100">
        <v>95758367</v>
      </c>
      <c r="Q27" s="100">
        <v>137981705</v>
      </c>
      <c r="R27" s="100">
        <v>0</v>
      </c>
      <c r="S27" s="100">
        <v>0</v>
      </c>
      <c r="T27" s="100">
        <v>0</v>
      </c>
      <c r="U27" s="100">
        <v>0</v>
      </c>
      <c r="V27" s="100">
        <v>497308349</v>
      </c>
      <c r="W27" s="100">
        <v>484559816</v>
      </c>
      <c r="X27" s="100">
        <v>12748533</v>
      </c>
      <c r="Y27" s="101">
        <v>2.63</v>
      </c>
      <c r="Z27" s="102">
        <v>646079755</v>
      </c>
    </row>
    <row r="28" spans="1:26" ht="12.75">
      <c r="A28" s="103" t="s">
        <v>46</v>
      </c>
      <c r="B28" s="19">
        <v>601160386</v>
      </c>
      <c r="C28" s="19">
        <v>0</v>
      </c>
      <c r="D28" s="59">
        <v>505172740</v>
      </c>
      <c r="E28" s="60">
        <v>570851301</v>
      </c>
      <c r="F28" s="60">
        <v>39930198</v>
      </c>
      <c r="G28" s="60">
        <v>27341719</v>
      </c>
      <c r="H28" s="60">
        <v>88165092</v>
      </c>
      <c r="I28" s="60">
        <v>155437009</v>
      </c>
      <c r="J28" s="60">
        <v>56875717</v>
      </c>
      <c r="K28" s="60">
        <v>58830374</v>
      </c>
      <c r="L28" s="60">
        <v>88183544</v>
      </c>
      <c r="M28" s="60">
        <v>203889635</v>
      </c>
      <c r="N28" s="60">
        <v>10832661</v>
      </c>
      <c r="O28" s="60">
        <v>31390677</v>
      </c>
      <c r="P28" s="60">
        <v>95758367</v>
      </c>
      <c r="Q28" s="60">
        <v>137981705</v>
      </c>
      <c r="R28" s="60">
        <v>0</v>
      </c>
      <c r="S28" s="60">
        <v>0</v>
      </c>
      <c r="T28" s="60">
        <v>0</v>
      </c>
      <c r="U28" s="60">
        <v>0</v>
      </c>
      <c r="V28" s="60">
        <v>497308349</v>
      </c>
      <c r="W28" s="60">
        <v>428138476</v>
      </c>
      <c r="X28" s="60">
        <v>69169873</v>
      </c>
      <c r="Y28" s="61">
        <v>16.16</v>
      </c>
      <c r="Z28" s="62">
        <v>570851301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20958951</v>
      </c>
      <c r="C31" s="19">
        <v>0</v>
      </c>
      <c r="D31" s="59">
        <v>129527050</v>
      </c>
      <c r="E31" s="60">
        <v>75228454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56421341</v>
      </c>
      <c r="X31" s="60">
        <v>-56421341</v>
      </c>
      <c r="Y31" s="61">
        <v>-100</v>
      </c>
      <c r="Z31" s="62">
        <v>75228454</v>
      </c>
    </row>
    <row r="32" spans="1:26" ht="12.75">
      <c r="A32" s="70" t="s">
        <v>54</v>
      </c>
      <c r="B32" s="22">
        <f>SUM(B28:B31)</f>
        <v>622119337</v>
      </c>
      <c r="C32" s="22">
        <f>SUM(C28:C31)</f>
        <v>0</v>
      </c>
      <c r="D32" s="99">
        <f aca="true" t="shared" si="5" ref="D32:Z32">SUM(D28:D31)</f>
        <v>634699790</v>
      </c>
      <c r="E32" s="100">
        <f t="shared" si="5"/>
        <v>646079755</v>
      </c>
      <c r="F32" s="100">
        <f t="shared" si="5"/>
        <v>39930198</v>
      </c>
      <c r="G32" s="100">
        <f t="shared" si="5"/>
        <v>27341719</v>
      </c>
      <c r="H32" s="100">
        <f t="shared" si="5"/>
        <v>88165092</v>
      </c>
      <c r="I32" s="100">
        <f t="shared" si="5"/>
        <v>155437009</v>
      </c>
      <c r="J32" s="100">
        <f t="shared" si="5"/>
        <v>56875717</v>
      </c>
      <c r="K32" s="100">
        <f t="shared" si="5"/>
        <v>58830374</v>
      </c>
      <c r="L32" s="100">
        <f t="shared" si="5"/>
        <v>88183544</v>
      </c>
      <c r="M32" s="100">
        <f t="shared" si="5"/>
        <v>203889635</v>
      </c>
      <c r="N32" s="100">
        <f t="shared" si="5"/>
        <v>10832661</v>
      </c>
      <c r="O32" s="100">
        <f t="shared" si="5"/>
        <v>31390677</v>
      </c>
      <c r="P32" s="100">
        <f t="shared" si="5"/>
        <v>95758367</v>
      </c>
      <c r="Q32" s="100">
        <f t="shared" si="5"/>
        <v>137981705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497308349</v>
      </c>
      <c r="W32" s="100">
        <f t="shared" si="5"/>
        <v>484559817</v>
      </c>
      <c r="X32" s="100">
        <f t="shared" si="5"/>
        <v>12748532</v>
      </c>
      <c r="Y32" s="101">
        <f>+IF(W32&lt;&gt;0,(X32/W32)*100,0)</f>
        <v>2.6309511339443157</v>
      </c>
      <c r="Z32" s="102">
        <f t="shared" si="5"/>
        <v>646079755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598302511</v>
      </c>
      <c r="C35" s="19">
        <v>0</v>
      </c>
      <c r="D35" s="59">
        <v>554753335</v>
      </c>
      <c r="E35" s="60">
        <v>554753335</v>
      </c>
      <c r="F35" s="60">
        <v>2046738713</v>
      </c>
      <c r="G35" s="60">
        <v>1926078108</v>
      </c>
      <c r="H35" s="60">
        <v>1544373055</v>
      </c>
      <c r="I35" s="60">
        <v>1544373055</v>
      </c>
      <c r="J35" s="60">
        <v>1621240154</v>
      </c>
      <c r="K35" s="60">
        <v>1668903045</v>
      </c>
      <c r="L35" s="60">
        <v>1680239516</v>
      </c>
      <c r="M35" s="60">
        <v>1680239516</v>
      </c>
      <c r="N35" s="60">
        <v>1616349193</v>
      </c>
      <c r="O35" s="60">
        <v>1606253964</v>
      </c>
      <c r="P35" s="60">
        <v>0</v>
      </c>
      <c r="Q35" s="60">
        <v>1606253964</v>
      </c>
      <c r="R35" s="60">
        <v>0</v>
      </c>
      <c r="S35" s="60">
        <v>0</v>
      </c>
      <c r="T35" s="60">
        <v>0</v>
      </c>
      <c r="U35" s="60">
        <v>0</v>
      </c>
      <c r="V35" s="60">
        <v>1606253964</v>
      </c>
      <c r="W35" s="60">
        <v>416065001</v>
      </c>
      <c r="X35" s="60">
        <v>1190188963</v>
      </c>
      <c r="Y35" s="61">
        <v>286.06</v>
      </c>
      <c r="Z35" s="62">
        <v>554753335</v>
      </c>
    </row>
    <row r="36" spans="1:26" ht="12.75">
      <c r="A36" s="58" t="s">
        <v>57</v>
      </c>
      <c r="B36" s="19">
        <v>3830901244</v>
      </c>
      <c r="C36" s="19">
        <v>0</v>
      </c>
      <c r="D36" s="59">
        <v>5256840690</v>
      </c>
      <c r="E36" s="60">
        <v>5256840690</v>
      </c>
      <c r="F36" s="60">
        <v>3825442852</v>
      </c>
      <c r="G36" s="60">
        <v>3852784570</v>
      </c>
      <c r="H36" s="60">
        <v>3940949665</v>
      </c>
      <c r="I36" s="60">
        <v>3940949665</v>
      </c>
      <c r="J36" s="60">
        <v>3997825379</v>
      </c>
      <c r="K36" s="60">
        <v>4002542561</v>
      </c>
      <c r="L36" s="60">
        <v>4018371547</v>
      </c>
      <c r="M36" s="60">
        <v>4018371547</v>
      </c>
      <c r="N36" s="60">
        <v>4031078850</v>
      </c>
      <c r="O36" s="60">
        <v>4100425970</v>
      </c>
      <c r="P36" s="60">
        <v>0</v>
      </c>
      <c r="Q36" s="60">
        <v>4100425970</v>
      </c>
      <c r="R36" s="60">
        <v>0</v>
      </c>
      <c r="S36" s="60">
        <v>0</v>
      </c>
      <c r="T36" s="60">
        <v>0</v>
      </c>
      <c r="U36" s="60">
        <v>0</v>
      </c>
      <c r="V36" s="60">
        <v>4100425970</v>
      </c>
      <c r="W36" s="60">
        <v>3942630518</v>
      </c>
      <c r="X36" s="60">
        <v>157795452</v>
      </c>
      <c r="Y36" s="61">
        <v>4</v>
      </c>
      <c r="Z36" s="62">
        <v>5256840690</v>
      </c>
    </row>
    <row r="37" spans="1:26" ht="12.75">
      <c r="A37" s="58" t="s">
        <v>58</v>
      </c>
      <c r="B37" s="19">
        <v>232603435</v>
      </c>
      <c r="C37" s="19">
        <v>0</v>
      </c>
      <c r="D37" s="59">
        <v>69717607</v>
      </c>
      <c r="E37" s="60">
        <v>69717606</v>
      </c>
      <c r="F37" s="60">
        <v>146997627</v>
      </c>
      <c r="G37" s="60">
        <v>224102922</v>
      </c>
      <c r="H37" s="60">
        <v>145316315</v>
      </c>
      <c r="I37" s="60">
        <v>145316315</v>
      </c>
      <c r="J37" s="60">
        <v>325110824</v>
      </c>
      <c r="K37" s="60">
        <v>69717607</v>
      </c>
      <c r="L37" s="60">
        <v>1580950030</v>
      </c>
      <c r="M37" s="60">
        <v>1580950030</v>
      </c>
      <c r="N37" s="60">
        <v>289516054</v>
      </c>
      <c r="O37" s="60">
        <v>324017075</v>
      </c>
      <c r="P37" s="60">
        <v>0</v>
      </c>
      <c r="Q37" s="60">
        <v>324017075</v>
      </c>
      <c r="R37" s="60">
        <v>0</v>
      </c>
      <c r="S37" s="60">
        <v>0</v>
      </c>
      <c r="T37" s="60">
        <v>0</v>
      </c>
      <c r="U37" s="60">
        <v>0</v>
      </c>
      <c r="V37" s="60">
        <v>324017075</v>
      </c>
      <c r="W37" s="60">
        <v>52288205</v>
      </c>
      <c r="X37" s="60">
        <v>271728870</v>
      </c>
      <c r="Y37" s="61">
        <v>519.68</v>
      </c>
      <c r="Z37" s="62">
        <v>69717606</v>
      </c>
    </row>
    <row r="38" spans="1:26" ht="12.75">
      <c r="A38" s="58" t="s">
        <v>59</v>
      </c>
      <c r="B38" s="19">
        <v>43242664</v>
      </c>
      <c r="C38" s="19">
        <v>0</v>
      </c>
      <c r="D38" s="59">
        <v>41920392</v>
      </c>
      <c r="E38" s="60">
        <v>41920392</v>
      </c>
      <c r="F38" s="60">
        <v>43254293</v>
      </c>
      <c r="G38" s="60">
        <v>43254293</v>
      </c>
      <c r="H38" s="60">
        <v>43254293</v>
      </c>
      <c r="I38" s="60">
        <v>43254293</v>
      </c>
      <c r="J38" s="60">
        <v>43254293</v>
      </c>
      <c r="K38" s="60">
        <v>41920392</v>
      </c>
      <c r="L38" s="60">
        <v>41920392</v>
      </c>
      <c r="M38" s="60">
        <v>41920392</v>
      </c>
      <c r="N38" s="60">
        <v>43254293</v>
      </c>
      <c r="O38" s="60">
        <v>43254293</v>
      </c>
      <c r="P38" s="60">
        <v>0</v>
      </c>
      <c r="Q38" s="60">
        <v>43254293</v>
      </c>
      <c r="R38" s="60">
        <v>0</v>
      </c>
      <c r="S38" s="60">
        <v>0</v>
      </c>
      <c r="T38" s="60">
        <v>0</v>
      </c>
      <c r="U38" s="60">
        <v>0</v>
      </c>
      <c r="V38" s="60">
        <v>43254293</v>
      </c>
      <c r="W38" s="60">
        <v>31440294</v>
      </c>
      <c r="X38" s="60">
        <v>11813999</v>
      </c>
      <c r="Y38" s="61">
        <v>37.58</v>
      </c>
      <c r="Z38" s="62">
        <v>41920392</v>
      </c>
    </row>
    <row r="39" spans="1:26" ht="12.75">
      <c r="A39" s="58" t="s">
        <v>60</v>
      </c>
      <c r="B39" s="19">
        <v>4153357656</v>
      </c>
      <c r="C39" s="19">
        <v>0</v>
      </c>
      <c r="D39" s="59">
        <v>5699956026</v>
      </c>
      <c r="E39" s="60">
        <v>5699956027</v>
      </c>
      <c r="F39" s="60">
        <v>5681929645</v>
      </c>
      <c r="G39" s="60">
        <v>5511505463</v>
      </c>
      <c r="H39" s="60">
        <v>5296752112</v>
      </c>
      <c r="I39" s="60">
        <v>5296752112</v>
      </c>
      <c r="J39" s="60">
        <v>5250700416</v>
      </c>
      <c r="K39" s="60">
        <v>5559807607</v>
      </c>
      <c r="L39" s="60">
        <v>4075740641</v>
      </c>
      <c r="M39" s="60">
        <v>4075740641</v>
      </c>
      <c r="N39" s="60">
        <v>5314657696</v>
      </c>
      <c r="O39" s="60">
        <v>5339408566</v>
      </c>
      <c r="P39" s="60">
        <v>0</v>
      </c>
      <c r="Q39" s="60">
        <v>5339408566</v>
      </c>
      <c r="R39" s="60">
        <v>0</v>
      </c>
      <c r="S39" s="60">
        <v>0</v>
      </c>
      <c r="T39" s="60">
        <v>0</v>
      </c>
      <c r="U39" s="60">
        <v>0</v>
      </c>
      <c r="V39" s="60">
        <v>5339408566</v>
      </c>
      <c r="W39" s="60">
        <v>4274967020</v>
      </c>
      <c r="X39" s="60">
        <v>1064441546</v>
      </c>
      <c r="Y39" s="61">
        <v>24.9</v>
      </c>
      <c r="Z39" s="62">
        <v>5699956027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629455170</v>
      </c>
      <c r="C42" s="19">
        <v>0</v>
      </c>
      <c r="D42" s="59">
        <v>463193108</v>
      </c>
      <c r="E42" s="60">
        <v>137857740</v>
      </c>
      <c r="F42" s="60">
        <v>235019866</v>
      </c>
      <c r="G42" s="60">
        <v>58923053</v>
      </c>
      <c r="H42" s="60">
        <v>12635514</v>
      </c>
      <c r="I42" s="60">
        <v>306578433</v>
      </c>
      <c r="J42" s="60">
        <v>57136905</v>
      </c>
      <c r="K42" s="60">
        <v>-45025810</v>
      </c>
      <c r="L42" s="60">
        <v>199007562</v>
      </c>
      <c r="M42" s="60">
        <v>211118657</v>
      </c>
      <c r="N42" s="60">
        <v>-29537340</v>
      </c>
      <c r="O42" s="60">
        <v>-26961498</v>
      </c>
      <c r="P42" s="60">
        <v>296148930</v>
      </c>
      <c r="Q42" s="60">
        <v>239650092</v>
      </c>
      <c r="R42" s="60">
        <v>0</v>
      </c>
      <c r="S42" s="60">
        <v>0</v>
      </c>
      <c r="T42" s="60">
        <v>0</v>
      </c>
      <c r="U42" s="60">
        <v>0</v>
      </c>
      <c r="V42" s="60">
        <v>757347182</v>
      </c>
      <c r="W42" s="60">
        <v>122137776</v>
      </c>
      <c r="X42" s="60">
        <v>635209406</v>
      </c>
      <c r="Y42" s="61">
        <v>520.08</v>
      </c>
      <c r="Z42" s="62">
        <v>137857740</v>
      </c>
    </row>
    <row r="43" spans="1:26" ht="12.75">
      <c r="A43" s="58" t="s">
        <v>63</v>
      </c>
      <c r="B43" s="19">
        <v>-622125122</v>
      </c>
      <c r="C43" s="19">
        <v>0</v>
      </c>
      <c r="D43" s="59">
        <v>-504672740</v>
      </c>
      <c r="E43" s="60">
        <v>-610798236</v>
      </c>
      <c r="F43" s="60">
        <v>-39930198</v>
      </c>
      <c r="G43" s="60">
        <v>-27341718</v>
      </c>
      <c r="H43" s="60">
        <v>-88165092</v>
      </c>
      <c r="I43" s="60">
        <v>-155437008</v>
      </c>
      <c r="J43" s="60">
        <v>-56875717</v>
      </c>
      <c r="K43" s="60">
        <v>-58830375</v>
      </c>
      <c r="L43" s="60">
        <v>-88183545</v>
      </c>
      <c r="M43" s="60">
        <v>-203889637</v>
      </c>
      <c r="N43" s="60">
        <v>-10832660</v>
      </c>
      <c r="O43" s="60">
        <v>-31390678</v>
      </c>
      <c r="P43" s="60">
        <v>-77051935</v>
      </c>
      <c r="Q43" s="60">
        <v>-119275273</v>
      </c>
      <c r="R43" s="60">
        <v>0</v>
      </c>
      <c r="S43" s="60">
        <v>0</v>
      </c>
      <c r="T43" s="60">
        <v>0</v>
      </c>
      <c r="U43" s="60">
        <v>0</v>
      </c>
      <c r="V43" s="60">
        <v>-478601918</v>
      </c>
      <c r="W43" s="60">
        <v>-335184445</v>
      </c>
      <c r="X43" s="60">
        <v>-143417473</v>
      </c>
      <c r="Y43" s="61">
        <v>42.79</v>
      </c>
      <c r="Z43" s="62">
        <v>-610798236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363492493</v>
      </c>
      <c r="C45" s="22">
        <v>0</v>
      </c>
      <c r="D45" s="99">
        <v>257534631</v>
      </c>
      <c r="E45" s="100">
        <v>-472940496</v>
      </c>
      <c r="F45" s="100">
        <v>195089668</v>
      </c>
      <c r="G45" s="100">
        <v>226671003</v>
      </c>
      <c r="H45" s="100">
        <v>151141425</v>
      </c>
      <c r="I45" s="100">
        <v>151141425</v>
      </c>
      <c r="J45" s="100">
        <v>151402613</v>
      </c>
      <c r="K45" s="100">
        <v>47546428</v>
      </c>
      <c r="L45" s="100">
        <v>158370445</v>
      </c>
      <c r="M45" s="100">
        <v>158370445</v>
      </c>
      <c r="N45" s="100">
        <v>118000445</v>
      </c>
      <c r="O45" s="100">
        <v>59648269</v>
      </c>
      <c r="P45" s="100">
        <v>278745264</v>
      </c>
      <c r="Q45" s="100">
        <v>278745264</v>
      </c>
      <c r="R45" s="100">
        <v>0</v>
      </c>
      <c r="S45" s="100">
        <v>0</v>
      </c>
      <c r="T45" s="100">
        <v>0</v>
      </c>
      <c r="U45" s="100">
        <v>0</v>
      </c>
      <c r="V45" s="100">
        <v>278745264</v>
      </c>
      <c r="W45" s="100">
        <v>-213046669</v>
      </c>
      <c r="X45" s="100">
        <v>491791933</v>
      </c>
      <c r="Y45" s="101">
        <v>-230.84</v>
      </c>
      <c r="Z45" s="102">
        <v>-472940496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31416</v>
      </c>
      <c r="C49" s="52">
        <v>0</v>
      </c>
      <c r="D49" s="129">
        <v>19070885</v>
      </c>
      <c r="E49" s="54">
        <v>19668379</v>
      </c>
      <c r="F49" s="54">
        <v>0</v>
      </c>
      <c r="G49" s="54">
        <v>0</v>
      </c>
      <c r="H49" s="54">
        <v>0</v>
      </c>
      <c r="I49" s="54">
        <v>18112838</v>
      </c>
      <c r="J49" s="54">
        <v>0</v>
      </c>
      <c r="K49" s="54">
        <v>0</v>
      </c>
      <c r="L49" s="54">
        <v>0</v>
      </c>
      <c r="M49" s="54">
        <v>18642396</v>
      </c>
      <c r="N49" s="54">
        <v>0</v>
      </c>
      <c r="O49" s="54">
        <v>0</v>
      </c>
      <c r="P49" s="54">
        <v>0</v>
      </c>
      <c r="Q49" s="54">
        <v>18577992</v>
      </c>
      <c r="R49" s="54">
        <v>0</v>
      </c>
      <c r="S49" s="54">
        <v>0</v>
      </c>
      <c r="T49" s="54">
        <v>0</v>
      </c>
      <c r="U49" s="54">
        <v>0</v>
      </c>
      <c r="V49" s="54">
        <v>16327490</v>
      </c>
      <c r="W49" s="54">
        <v>931187267</v>
      </c>
      <c r="X49" s="54">
        <v>1041618663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22570995</v>
      </c>
      <c r="C51" s="52">
        <v>0</v>
      </c>
      <c r="D51" s="129">
        <v>2359448</v>
      </c>
      <c r="E51" s="54">
        <v>55379</v>
      </c>
      <c r="F51" s="54">
        <v>0</v>
      </c>
      <c r="G51" s="54">
        <v>0</v>
      </c>
      <c r="H51" s="54">
        <v>0</v>
      </c>
      <c r="I51" s="54">
        <v>686260</v>
      </c>
      <c r="J51" s="54">
        <v>0</v>
      </c>
      <c r="K51" s="54">
        <v>0</v>
      </c>
      <c r="L51" s="54">
        <v>0</v>
      </c>
      <c r="M51" s="54">
        <v>200027</v>
      </c>
      <c r="N51" s="54">
        <v>0</v>
      </c>
      <c r="O51" s="54">
        <v>0</v>
      </c>
      <c r="P51" s="54">
        <v>0</v>
      </c>
      <c r="Q51" s="54">
        <v>89570</v>
      </c>
      <c r="R51" s="54">
        <v>0</v>
      </c>
      <c r="S51" s="54">
        <v>0</v>
      </c>
      <c r="T51" s="54">
        <v>0</v>
      </c>
      <c r="U51" s="54">
        <v>0</v>
      </c>
      <c r="V51" s="54">
        <v>188094</v>
      </c>
      <c r="W51" s="54">
        <v>0</v>
      </c>
      <c r="X51" s="54">
        <v>26149773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27.8200112666319</v>
      </c>
      <c r="C58" s="5">
        <f>IF(C67=0,0,+(C76/C67)*100)</f>
        <v>0</v>
      </c>
      <c r="D58" s="6">
        <f aca="true" t="shared" si="6" ref="D58:Z58">IF(D67=0,0,+(D76/D67)*100)</f>
        <v>25</v>
      </c>
      <c r="E58" s="7">
        <f t="shared" si="6"/>
        <v>21.54548997107547</v>
      </c>
      <c r="F58" s="7">
        <f t="shared" si="6"/>
        <v>10.940723049647387</v>
      </c>
      <c r="G58" s="7">
        <f t="shared" si="6"/>
        <v>10.5310448756204</v>
      </c>
      <c r="H58" s="7">
        <f t="shared" si="6"/>
        <v>22.845719495338646</v>
      </c>
      <c r="I58" s="7">
        <f t="shared" si="6"/>
        <v>14.46270474442288</v>
      </c>
      <c r="J58" s="7">
        <f t="shared" si="6"/>
        <v>19.438397936879518</v>
      </c>
      <c r="K58" s="7">
        <f t="shared" si="6"/>
        <v>10.558920809867011</v>
      </c>
      <c r="L58" s="7">
        <f t="shared" si="6"/>
        <v>15.725776426756518</v>
      </c>
      <c r="M58" s="7">
        <f t="shared" si="6"/>
        <v>15.273753007995403</v>
      </c>
      <c r="N58" s="7">
        <f t="shared" si="6"/>
        <v>9.226796814464741</v>
      </c>
      <c r="O58" s="7">
        <f t="shared" si="6"/>
        <v>11.515210656887895</v>
      </c>
      <c r="P58" s="7">
        <f t="shared" si="6"/>
        <v>99.99999330898787</v>
      </c>
      <c r="Q58" s="7">
        <f t="shared" si="6"/>
        <v>38.37797409780956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22.778615890648602</v>
      </c>
      <c r="W58" s="7">
        <f t="shared" si="6"/>
        <v>24.659305336824684</v>
      </c>
      <c r="X58" s="7">
        <f t="shared" si="6"/>
        <v>0</v>
      </c>
      <c r="Y58" s="7">
        <f t="shared" si="6"/>
        <v>0</v>
      </c>
      <c r="Z58" s="8">
        <f t="shared" si="6"/>
        <v>21.54548997107547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27.8200112666319</v>
      </c>
      <c r="C60" s="12">
        <f t="shared" si="7"/>
        <v>0</v>
      </c>
      <c r="D60" s="3">
        <f t="shared" si="7"/>
        <v>25</v>
      </c>
      <c r="E60" s="13">
        <f t="shared" si="7"/>
        <v>25</v>
      </c>
      <c r="F60" s="13">
        <f t="shared" si="7"/>
        <v>10.940723049647387</v>
      </c>
      <c r="G60" s="13">
        <f t="shared" si="7"/>
        <v>10.5310448756204</v>
      </c>
      <c r="H60" s="13">
        <f t="shared" si="7"/>
        <v>22.845719495338646</v>
      </c>
      <c r="I60" s="13">
        <f t="shared" si="7"/>
        <v>14.46270474442288</v>
      </c>
      <c r="J60" s="13">
        <f t="shared" si="7"/>
        <v>19.438397936879518</v>
      </c>
      <c r="K60" s="13">
        <f t="shared" si="7"/>
        <v>10.558920809867011</v>
      </c>
      <c r="L60" s="13">
        <f t="shared" si="7"/>
        <v>15.725776426756518</v>
      </c>
      <c r="M60" s="13">
        <f t="shared" si="7"/>
        <v>15.273753007995403</v>
      </c>
      <c r="N60" s="13">
        <f t="shared" si="7"/>
        <v>9.226796814464741</v>
      </c>
      <c r="O60" s="13">
        <f t="shared" si="7"/>
        <v>11.515210656887895</v>
      </c>
      <c r="P60" s="13">
        <f t="shared" si="7"/>
        <v>99.99999330898787</v>
      </c>
      <c r="Q60" s="13">
        <f t="shared" si="7"/>
        <v>38.37797409780956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22.778615890648602</v>
      </c>
      <c r="W60" s="13">
        <f t="shared" si="7"/>
        <v>24.659305336824684</v>
      </c>
      <c r="X60" s="13">
        <f t="shared" si="7"/>
        <v>0</v>
      </c>
      <c r="Y60" s="13">
        <f t="shared" si="7"/>
        <v>0</v>
      </c>
      <c r="Z60" s="14">
        <f t="shared" si="7"/>
        <v>25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17.420484631355876</v>
      </c>
      <c r="C62" s="12">
        <f t="shared" si="7"/>
        <v>0</v>
      </c>
      <c r="D62" s="3">
        <f t="shared" si="7"/>
        <v>25</v>
      </c>
      <c r="E62" s="13">
        <f t="shared" si="7"/>
        <v>25</v>
      </c>
      <c r="F62" s="13">
        <f t="shared" si="7"/>
        <v>10.940723049647387</v>
      </c>
      <c r="G62" s="13">
        <f t="shared" si="7"/>
        <v>10.5310448756204</v>
      </c>
      <c r="H62" s="13">
        <f t="shared" si="7"/>
        <v>22.845719495338646</v>
      </c>
      <c r="I62" s="13">
        <f t="shared" si="7"/>
        <v>14.46270474442288</v>
      </c>
      <c r="J62" s="13">
        <f t="shared" si="7"/>
        <v>19.438397936879518</v>
      </c>
      <c r="K62" s="13">
        <f t="shared" si="7"/>
        <v>10.558920809867011</v>
      </c>
      <c r="L62" s="13">
        <f t="shared" si="7"/>
        <v>15.725776426756518</v>
      </c>
      <c r="M62" s="13">
        <f t="shared" si="7"/>
        <v>15.273753007995403</v>
      </c>
      <c r="N62" s="13">
        <f t="shared" si="7"/>
        <v>9.226796814464741</v>
      </c>
      <c r="O62" s="13">
        <f t="shared" si="7"/>
        <v>11.515210656887895</v>
      </c>
      <c r="P62" s="13">
        <f t="shared" si="7"/>
        <v>99.99999330898787</v>
      </c>
      <c r="Q62" s="13">
        <f t="shared" si="7"/>
        <v>38.37797409780956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22.778615890648602</v>
      </c>
      <c r="W62" s="13">
        <f t="shared" si="7"/>
        <v>24.580317953049242</v>
      </c>
      <c r="X62" s="13">
        <f t="shared" si="7"/>
        <v>0</v>
      </c>
      <c r="Y62" s="13">
        <f t="shared" si="7"/>
        <v>0</v>
      </c>
      <c r="Z62" s="14">
        <f t="shared" si="7"/>
        <v>25</v>
      </c>
    </row>
    <row r="63" spans="1:26" ht="12.7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25</v>
      </c>
      <c r="E63" s="13">
        <f t="shared" si="7"/>
        <v>25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24.995530126944395</v>
      </c>
      <c r="X63" s="13">
        <f t="shared" si="7"/>
        <v>0</v>
      </c>
      <c r="Y63" s="13">
        <f t="shared" si="7"/>
        <v>0</v>
      </c>
      <c r="Z63" s="14">
        <f t="shared" si="7"/>
        <v>25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335759616</v>
      </c>
      <c r="C67" s="24"/>
      <c r="D67" s="25">
        <v>176403700</v>
      </c>
      <c r="E67" s="26">
        <v>204687501</v>
      </c>
      <c r="F67" s="26">
        <v>14560162</v>
      </c>
      <c r="G67" s="26">
        <v>15957239</v>
      </c>
      <c r="H67" s="26">
        <v>13601200</v>
      </c>
      <c r="I67" s="26">
        <v>44118601</v>
      </c>
      <c r="J67" s="26">
        <v>17209659</v>
      </c>
      <c r="K67" s="26">
        <v>16778656</v>
      </c>
      <c r="L67" s="26">
        <v>16451423</v>
      </c>
      <c r="M67" s="26">
        <v>50439738</v>
      </c>
      <c r="N67" s="26">
        <v>16946477</v>
      </c>
      <c r="O67" s="26">
        <v>15894021</v>
      </c>
      <c r="P67" s="26">
        <v>14945422</v>
      </c>
      <c r="Q67" s="26">
        <v>47785920</v>
      </c>
      <c r="R67" s="26"/>
      <c r="S67" s="26"/>
      <c r="T67" s="26"/>
      <c r="U67" s="26"/>
      <c r="V67" s="26">
        <v>142344259</v>
      </c>
      <c r="W67" s="26">
        <v>132302997</v>
      </c>
      <c r="X67" s="26"/>
      <c r="Y67" s="25"/>
      <c r="Z67" s="27">
        <v>204687501</v>
      </c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>
        <v>335759616</v>
      </c>
      <c r="C69" s="19"/>
      <c r="D69" s="20">
        <v>176403700</v>
      </c>
      <c r="E69" s="21">
        <v>176403700</v>
      </c>
      <c r="F69" s="21">
        <v>14560162</v>
      </c>
      <c r="G69" s="21">
        <v>15957239</v>
      </c>
      <c r="H69" s="21">
        <v>13601200</v>
      </c>
      <c r="I69" s="21">
        <v>44118601</v>
      </c>
      <c r="J69" s="21">
        <v>17209659</v>
      </c>
      <c r="K69" s="21">
        <v>16778656</v>
      </c>
      <c r="L69" s="21">
        <v>16451423</v>
      </c>
      <c r="M69" s="21">
        <v>50439738</v>
      </c>
      <c r="N69" s="21">
        <v>16946477</v>
      </c>
      <c r="O69" s="21">
        <v>15894021</v>
      </c>
      <c r="P69" s="21">
        <v>14945422</v>
      </c>
      <c r="Q69" s="21">
        <v>47785920</v>
      </c>
      <c r="R69" s="21"/>
      <c r="S69" s="21"/>
      <c r="T69" s="21"/>
      <c r="U69" s="21"/>
      <c r="V69" s="21">
        <v>142344259</v>
      </c>
      <c r="W69" s="21">
        <v>132302997</v>
      </c>
      <c r="X69" s="21"/>
      <c r="Y69" s="20"/>
      <c r="Z69" s="23">
        <v>176403700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>
        <v>293630815</v>
      </c>
      <c r="C71" s="19"/>
      <c r="D71" s="20">
        <v>142846000</v>
      </c>
      <c r="E71" s="21">
        <v>142846000</v>
      </c>
      <c r="F71" s="21">
        <v>14560162</v>
      </c>
      <c r="G71" s="21">
        <v>15957239</v>
      </c>
      <c r="H71" s="21">
        <v>13601200</v>
      </c>
      <c r="I71" s="21">
        <v>44118601</v>
      </c>
      <c r="J71" s="21">
        <v>17209659</v>
      </c>
      <c r="K71" s="21">
        <v>16778656</v>
      </c>
      <c r="L71" s="21">
        <v>16451423</v>
      </c>
      <c r="M71" s="21">
        <v>50439738</v>
      </c>
      <c r="N71" s="21">
        <v>16946477</v>
      </c>
      <c r="O71" s="21">
        <v>15894021</v>
      </c>
      <c r="P71" s="21">
        <v>14945422</v>
      </c>
      <c r="Q71" s="21">
        <v>47785920</v>
      </c>
      <c r="R71" s="21"/>
      <c r="S71" s="21"/>
      <c r="T71" s="21"/>
      <c r="U71" s="21"/>
      <c r="V71" s="21">
        <v>142344259</v>
      </c>
      <c r="W71" s="21">
        <v>107134497</v>
      </c>
      <c r="X71" s="21"/>
      <c r="Y71" s="20"/>
      <c r="Z71" s="23">
        <v>142846000</v>
      </c>
    </row>
    <row r="72" spans="1:26" ht="12.75" hidden="1">
      <c r="A72" s="39" t="s">
        <v>105</v>
      </c>
      <c r="B72" s="19">
        <v>42128801</v>
      </c>
      <c r="C72" s="19"/>
      <c r="D72" s="20">
        <v>33557700</v>
      </c>
      <c r="E72" s="21">
        <v>33557700</v>
      </c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>
        <v>25168500</v>
      </c>
      <c r="X72" s="21"/>
      <c r="Y72" s="20"/>
      <c r="Z72" s="23">
        <v>33557700</v>
      </c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>
        <v>28283801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>
        <v>28283801</v>
      </c>
    </row>
    <row r="76" spans="1:26" ht="12.75" hidden="1">
      <c r="A76" s="42" t="s">
        <v>287</v>
      </c>
      <c r="B76" s="32">
        <v>93408363</v>
      </c>
      <c r="C76" s="32"/>
      <c r="D76" s="33">
        <v>44100925</v>
      </c>
      <c r="E76" s="34">
        <v>44100925</v>
      </c>
      <c r="F76" s="34">
        <v>1592987</v>
      </c>
      <c r="G76" s="34">
        <v>1680464</v>
      </c>
      <c r="H76" s="34">
        <v>3107292</v>
      </c>
      <c r="I76" s="34">
        <v>6380743</v>
      </c>
      <c r="J76" s="34">
        <v>3345282</v>
      </c>
      <c r="K76" s="34">
        <v>1771645</v>
      </c>
      <c r="L76" s="34">
        <v>2587114</v>
      </c>
      <c r="M76" s="34">
        <v>7704041</v>
      </c>
      <c r="N76" s="34">
        <v>1563617</v>
      </c>
      <c r="O76" s="34">
        <v>1830230</v>
      </c>
      <c r="P76" s="34">
        <v>14945421</v>
      </c>
      <c r="Q76" s="34">
        <v>18339268</v>
      </c>
      <c r="R76" s="34"/>
      <c r="S76" s="34"/>
      <c r="T76" s="34"/>
      <c r="U76" s="34"/>
      <c r="V76" s="34">
        <v>32424052</v>
      </c>
      <c r="W76" s="34">
        <v>32625000</v>
      </c>
      <c r="X76" s="34"/>
      <c r="Y76" s="33"/>
      <c r="Z76" s="35">
        <v>44100925</v>
      </c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>
        <v>93408363</v>
      </c>
      <c r="C78" s="19"/>
      <c r="D78" s="20">
        <v>44100925</v>
      </c>
      <c r="E78" s="21">
        <v>44100925</v>
      </c>
      <c r="F78" s="21">
        <v>1592987</v>
      </c>
      <c r="G78" s="21">
        <v>1680464</v>
      </c>
      <c r="H78" s="21">
        <v>3107292</v>
      </c>
      <c r="I78" s="21">
        <v>6380743</v>
      </c>
      <c r="J78" s="21">
        <v>3345282</v>
      </c>
      <c r="K78" s="21">
        <v>1771645</v>
      </c>
      <c r="L78" s="21">
        <v>2587114</v>
      </c>
      <c r="M78" s="21">
        <v>7704041</v>
      </c>
      <c r="N78" s="21">
        <v>1563617</v>
      </c>
      <c r="O78" s="21">
        <v>1830230</v>
      </c>
      <c r="P78" s="21">
        <v>14945421</v>
      </c>
      <c r="Q78" s="21">
        <v>18339268</v>
      </c>
      <c r="R78" s="21"/>
      <c r="S78" s="21"/>
      <c r="T78" s="21"/>
      <c r="U78" s="21"/>
      <c r="V78" s="21">
        <v>32424052</v>
      </c>
      <c r="W78" s="21">
        <v>32625000</v>
      </c>
      <c r="X78" s="21"/>
      <c r="Y78" s="20"/>
      <c r="Z78" s="23">
        <v>44100925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>
        <v>51151911</v>
      </c>
      <c r="C80" s="19"/>
      <c r="D80" s="20">
        <v>35711500</v>
      </c>
      <c r="E80" s="21">
        <v>35711500</v>
      </c>
      <c r="F80" s="21">
        <v>1592987</v>
      </c>
      <c r="G80" s="21">
        <v>1680464</v>
      </c>
      <c r="H80" s="21">
        <v>3107292</v>
      </c>
      <c r="I80" s="21">
        <v>6380743</v>
      </c>
      <c r="J80" s="21">
        <v>3345282</v>
      </c>
      <c r="K80" s="21">
        <v>1771645</v>
      </c>
      <c r="L80" s="21">
        <v>2587114</v>
      </c>
      <c r="M80" s="21">
        <v>7704041</v>
      </c>
      <c r="N80" s="21">
        <v>1563617</v>
      </c>
      <c r="O80" s="21">
        <v>1830230</v>
      </c>
      <c r="P80" s="21">
        <v>14945421</v>
      </c>
      <c r="Q80" s="21">
        <v>18339268</v>
      </c>
      <c r="R80" s="21"/>
      <c r="S80" s="21"/>
      <c r="T80" s="21"/>
      <c r="U80" s="21"/>
      <c r="V80" s="21">
        <v>32424052</v>
      </c>
      <c r="W80" s="21">
        <v>26334000</v>
      </c>
      <c r="X80" s="21"/>
      <c r="Y80" s="20"/>
      <c r="Z80" s="23">
        <v>35711500</v>
      </c>
    </row>
    <row r="81" spans="1:26" ht="12.75" hidden="1">
      <c r="A81" s="39" t="s">
        <v>105</v>
      </c>
      <c r="B81" s="19">
        <v>42128801</v>
      </c>
      <c r="C81" s="19"/>
      <c r="D81" s="20">
        <v>8389425</v>
      </c>
      <c r="E81" s="21">
        <v>8389425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6291000</v>
      </c>
      <c r="X81" s="21"/>
      <c r="Y81" s="20"/>
      <c r="Z81" s="23">
        <v>8389425</v>
      </c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>
        <v>127651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43658122</v>
      </c>
      <c r="D5" s="357">
        <f t="shared" si="0"/>
        <v>0</v>
      </c>
      <c r="E5" s="356">
        <f t="shared" si="0"/>
        <v>39365000</v>
      </c>
      <c r="F5" s="358">
        <f t="shared" si="0"/>
        <v>41726900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31295175</v>
      </c>
      <c r="Y5" s="358">
        <f t="shared" si="0"/>
        <v>-31295175</v>
      </c>
      <c r="Z5" s="359">
        <f>+IF(X5&lt;&gt;0,+(Y5/X5)*100,0)</f>
        <v>-100</v>
      </c>
      <c r="AA5" s="360">
        <f>+AA6+AA8+AA11+AA13+AA15</f>
        <v>41726900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43658122</v>
      </c>
      <c r="D11" s="363">
        <f aca="true" t="shared" si="3" ref="D11:AA11">+D12</f>
        <v>0</v>
      </c>
      <c r="E11" s="362">
        <f t="shared" si="3"/>
        <v>21645000</v>
      </c>
      <c r="F11" s="364">
        <f t="shared" si="3"/>
        <v>22943700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17207775</v>
      </c>
      <c r="Y11" s="364">
        <f t="shared" si="3"/>
        <v>-17207775</v>
      </c>
      <c r="Z11" s="365">
        <f>+IF(X11&lt;&gt;0,+(Y11/X11)*100,0)</f>
        <v>-100</v>
      </c>
      <c r="AA11" s="366">
        <f t="shared" si="3"/>
        <v>22943700</v>
      </c>
    </row>
    <row r="12" spans="1:27" ht="12.75">
      <c r="A12" s="291" t="s">
        <v>232</v>
      </c>
      <c r="B12" s="136"/>
      <c r="C12" s="60">
        <v>43658122</v>
      </c>
      <c r="D12" s="340"/>
      <c r="E12" s="60">
        <v>21645000</v>
      </c>
      <c r="F12" s="59">
        <v>22943700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17207775</v>
      </c>
      <c r="Y12" s="59">
        <v>-17207775</v>
      </c>
      <c r="Z12" s="61">
        <v>-100</v>
      </c>
      <c r="AA12" s="62">
        <v>22943700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17720000</v>
      </c>
      <c r="F13" s="342">
        <f t="shared" si="4"/>
        <v>18783200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14087400</v>
      </c>
      <c r="Y13" s="342">
        <f t="shared" si="4"/>
        <v>-14087400</v>
      </c>
      <c r="Z13" s="335">
        <f>+IF(X13&lt;&gt;0,+(Y13/X13)*100,0)</f>
        <v>-100</v>
      </c>
      <c r="AA13" s="273">
        <f t="shared" si="4"/>
        <v>18783200</v>
      </c>
    </row>
    <row r="14" spans="1:27" ht="12.75">
      <c r="A14" s="291" t="s">
        <v>233</v>
      </c>
      <c r="B14" s="136"/>
      <c r="C14" s="60"/>
      <c r="D14" s="340"/>
      <c r="E14" s="60">
        <v>17720000</v>
      </c>
      <c r="F14" s="59">
        <v>18783200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14087400</v>
      </c>
      <c r="Y14" s="59">
        <v>-14087400</v>
      </c>
      <c r="Z14" s="61">
        <v>-100</v>
      </c>
      <c r="AA14" s="62">
        <v>18783200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7440740</v>
      </c>
      <c r="D40" s="344">
        <f t="shared" si="9"/>
        <v>0</v>
      </c>
      <c r="E40" s="343">
        <f t="shared" si="9"/>
        <v>21322000</v>
      </c>
      <c r="F40" s="345">
        <f t="shared" si="9"/>
        <v>22601320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16950990</v>
      </c>
      <c r="Y40" s="345">
        <f t="shared" si="9"/>
        <v>-16950990</v>
      </c>
      <c r="Z40" s="336">
        <f>+IF(X40&lt;&gt;0,+(Y40/X40)*100,0)</f>
        <v>-100</v>
      </c>
      <c r="AA40" s="350">
        <f>SUM(AA41:AA49)</f>
        <v>22601320</v>
      </c>
    </row>
    <row r="41" spans="1:27" ht="12.75">
      <c r="A41" s="361" t="s">
        <v>248</v>
      </c>
      <c r="B41" s="142"/>
      <c r="C41" s="362">
        <v>7440740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21322000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>
        <v>22601320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16950990</v>
      </c>
      <c r="Y49" s="53">
        <v>-16950990</v>
      </c>
      <c r="Z49" s="94">
        <v>-100</v>
      </c>
      <c r="AA49" s="95">
        <v>22601320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51098862</v>
      </c>
      <c r="D60" s="346">
        <f t="shared" si="14"/>
        <v>0</v>
      </c>
      <c r="E60" s="219">
        <f t="shared" si="14"/>
        <v>60687000</v>
      </c>
      <c r="F60" s="264">
        <f t="shared" si="14"/>
        <v>64328220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48246165</v>
      </c>
      <c r="Y60" s="264">
        <f t="shared" si="14"/>
        <v>-48246165</v>
      </c>
      <c r="Z60" s="337">
        <f>+IF(X60&lt;&gt;0,+(Y60/X60)*100,0)</f>
        <v>-100</v>
      </c>
      <c r="AA60" s="232">
        <f>+AA57+AA54+AA51+AA40+AA37+AA34+AA22+AA5</f>
        <v>64328220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569575775</v>
      </c>
      <c r="D5" s="153">
        <f>SUM(D6:D8)</f>
        <v>0</v>
      </c>
      <c r="E5" s="154">
        <f t="shared" si="0"/>
        <v>599773740</v>
      </c>
      <c r="F5" s="100">
        <f t="shared" si="0"/>
        <v>606330740</v>
      </c>
      <c r="G5" s="100">
        <f t="shared" si="0"/>
        <v>214982221</v>
      </c>
      <c r="H5" s="100">
        <f t="shared" si="0"/>
        <v>9399622</v>
      </c>
      <c r="I5" s="100">
        <f t="shared" si="0"/>
        <v>95222421</v>
      </c>
      <c r="J5" s="100">
        <f t="shared" si="0"/>
        <v>319604264</v>
      </c>
      <c r="K5" s="100">
        <f t="shared" si="0"/>
        <v>9598806</v>
      </c>
      <c r="L5" s="100">
        <f t="shared" si="0"/>
        <v>3151328</v>
      </c>
      <c r="M5" s="100">
        <f t="shared" si="0"/>
        <v>179208824</v>
      </c>
      <c r="N5" s="100">
        <f t="shared" si="0"/>
        <v>191958958</v>
      </c>
      <c r="O5" s="100">
        <f t="shared" si="0"/>
        <v>6123055</v>
      </c>
      <c r="P5" s="100">
        <f t="shared" si="0"/>
        <v>6519026</v>
      </c>
      <c r="Q5" s="100">
        <f t="shared" si="0"/>
        <v>135743425</v>
      </c>
      <c r="R5" s="100">
        <f t="shared" si="0"/>
        <v>148385506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659948728</v>
      </c>
      <c r="X5" s="100">
        <f t="shared" si="0"/>
        <v>518860631</v>
      </c>
      <c r="Y5" s="100">
        <f t="shared" si="0"/>
        <v>141088097</v>
      </c>
      <c r="Z5" s="137">
        <f>+IF(X5&lt;&gt;0,+(Y5/X5)*100,0)</f>
        <v>27.191906375336462</v>
      </c>
      <c r="AA5" s="153">
        <f>SUM(AA6:AA8)</f>
        <v>606330740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>
        <v>81924336</v>
      </c>
      <c r="J6" s="60">
        <v>81924336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81924336</v>
      </c>
      <c r="X6" s="60"/>
      <c r="Y6" s="60">
        <v>81924336</v>
      </c>
      <c r="Z6" s="140">
        <v>0</v>
      </c>
      <c r="AA6" s="155"/>
    </row>
    <row r="7" spans="1:27" ht="12.75">
      <c r="A7" s="138" t="s">
        <v>76</v>
      </c>
      <c r="B7" s="136"/>
      <c r="C7" s="157">
        <v>564362592</v>
      </c>
      <c r="D7" s="157"/>
      <c r="E7" s="158">
        <v>597243740</v>
      </c>
      <c r="F7" s="159">
        <v>603800740</v>
      </c>
      <c r="G7" s="159">
        <v>214982221</v>
      </c>
      <c r="H7" s="159">
        <v>9399622</v>
      </c>
      <c r="I7" s="159">
        <v>13298085</v>
      </c>
      <c r="J7" s="159">
        <v>237679928</v>
      </c>
      <c r="K7" s="159">
        <v>9598806</v>
      </c>
      <c r="L7" s="159">
        <v>3151328</v>
      </c>
      <c r="M7" s="159">
        <v>179208824</v>
      </c>
      <c r="N7" s="159">
        <v>191958958</v>
      </c>
      <c r="O7" s="159">
        <v>6123055</v>
      </c>
      <c r="P7" s="159">
        <v>6413218</v>
      </c>
      <c r="Q7" s="159">
        <v>135743425</v>
      </c>
      <c r="R7" s="159">
        <v>148279698</v>
      </c>
      <c r="S7" s="159"/>
      <c r="T7" s="159"/>
      <c r="U7" s="159"/>
      <c r="V7" s="159"/>
      <c r="W7" s="159">
        <v>577918584</v>
      </c>
      <c r="X7" s="159">
        <v>516330631</v>
      </c>
      <c r="Y7" s="159">
        <v>61587953</v>
      </c>
      <c r="Z7" s="141">
        <v>11.93</v>
      </c>
      <c r="AA7" s="157">
        <v>603800740</v>
      </c>
    </row>
    <row r="8" spans="1:27" ht="12.75">
      <c r="A8" s="138" t="s">
        <v>77</v>
      </c>
      <c r="B8" s="136"/>
      <c r="C8" s="155">
        <v>5213183</v>
      </c>
      <c r="D8" s="155"/>
      <c r="E8" s="156">
        <v>2530000</v>
      </c>
      <c r="F8" s="60">
        <v>2530000</v>
      </c>
      <c r="G8" s="60"/>
      <c r="H8" s="60"/>
      <c r="I8" s="60"/>
      <c r="J8" s="60"/>
      <c r="K8" s="60"/>
      <c r="L8" s="60"/>
      <c r="M8" s="60"/>
      <c r="N8" s="60"/>
      <c r="O8" s="60"/>
      <c r="P8" s="60">
        <v>105808</v>
      </c>
      <c r="Q8" s="60"/>
      <c r="R8" s="60">
        <v>105808</v>
      </c>
      <c r="S8" s="60"/>
      <c r="T8" s="60"/>
      <c r="U8" s="60"/>
      <c r="V8" s="60"/>
      <c r="W8" s="60">
        <v>105808</v>
      </c>
      <c r="X8" s="60">
        <v>2530000</v>
      </c>
      <c r="Y8" s="60">
        <v>-2424192</v>
      </c>
      <c r="Z8" s="140">
        <v>-95.82</v>
      </c>
      <c r="AA8" s="155">
        <v>2530000</v>
      </c>
    </row>
    <row r="9" spans="1:27" ht="12.75">
      <c r="A9" s="135" t="s">
        <v>78</v>
      </c>
      <c r="B9" s="136"/>
      <c r="C9" s="153">
        <f aca="true" t="shared" si="1" ref="C9:Y9">SUM(C10:C14)</f>
        <v>9812653</v>
      </c>
      <c r="D9" s="153">
        <f>SUM(D10:D14)</f>
        <v>0</v>
      </c>
      <c r="E9" s="154">
        <f t="shared" si="1"/>
        <v>7817000</v>
      </c>
      <c r="F9" s="100">
        <f t="shared" si="1"/>
        <v>5992000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6517000</v>
      </c>
      <c r="Y9" s="100">
        <f t="shared" si="1"/>
        <v>-6517000</v>
      </c>
      <c r="Z9" s="137">
        <f>+IF(X9&lt;&gt;0,+(Y9/X9)*100,0)</f>
        <v>-100</v>
      </c>
      <c r="AA9" s="153">
        <f>SUM(AA10:AA14)</f>
        <v>5992000</v>
      </c>
    </row>
    <row r="10" spans="1:27" ht="12.75">
      <c r="A10" s="138" t="s">
        <v>79</v>
      </c>
      <c r="B10" s="136"/>
      <c r="C10" s="155"/>
      <c r="D10" s="155"/>
      <c r="E10" s="156">
        <v>7817000</v>
      </c>
      <c r="F10" s="60">
        <v>5992000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6517000</v>
      </c>
      <c r="Y10" s="60">
        <v>-6517000</v>
      </c>
      <c r="Z10" s="140">
        <v>-100</v>
      </c>
      <c r="AA10" s="155">
        <v>5992000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>
        <v>9812653</v>
      </c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32361841</v>
      </c>
      <c r="D15" s="153">
        <f>SUM(D16:D18)</f>
        <v>0</v>
      </c>
      <c r="E15" s="154">
        <f t="shared" si="2"/>
        <v>30800000</v>
      </c>
      <c r="F15" s="100">
        <f t="shared" si="2"/>
        <v>31808100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2930518</v>
      </c>
      <c r="L15" s="100">
        <f t="shared" si="2"/>
        <v>59663034</v>
      </c>
      <c r="M15" s="100">
        <f t="shared" si="2"/>
        <v>2389904</v>
      </c>
      <c r="N15" s="100">
        <f t="shared" si="2"/>
        <v>64983456</v>
      </c>
      <c r="O15" s="100">
        <f t="shared" si="2"/>
        <v>10202105</v>
      </c>
      <c r="P15" s="100">
        <f t="shared" si="2"/>
        <v>67339</v>
      </c>
      <c r="Q15" s="100">
        <f t="shared" si="2"/>
        <v>189380</v>
      </c>
      <c r="R15" s="100">
        <f t="shared" si="2"/>
        <v>10458824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75442280</v>
      </c>
      <c r="X15" s="100">
        <f t="shared" si="2"/>
        <v>23849757</v>
      </c>
      <c r="Y15" s="100">
        <f t="shared" si="2"/>
        <v>51592523</v>
      </c>
      <c r="Z15" s="137">
        <f>+IF(X15&lt;&gt;0,+(Y15/X15)*100,0)</f>
        <v>216.32305519926263</v>
      </c>
      <c r="AA15" s="153">
        <f>SUM(AA16:AA18)</f>
        <v>31808100</v>
      </c>
    </row>
    <row r="16" spans="1:27" ht="12.75">
      <c r="A16" s="138" t="s">
        <v>85</v>
      </c>
      <c r="B16" s="136"/>
      <c r="C16" s="155">
        <v>1786609</v>
      </c>
      <c r="D16" s="155"/>
      <c r="E16" s="156">
        <v>3000000</v>
      </c>
      <c r="F16" s="60">
        <v>4008100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2999754</v>
      </c>
      <c r="Y16" s="60">
        <v>-2999754</v>
      </c>
      <c r="Z16" s="140">
        <v>-100</v>
      </c>
      <c r="AA16" s="155">
        <v>4008100</v>
      </c>
    </row>
    <row r="17" spans="1:27" ht="12.75">
      <c r="A17" s="138" t="s">
        <v>86</v>
      </c>
      <c r="B17" s="136"/>
      <c r="C17" s="155">
        <v>30575232</v>
      </c>
      <c r="D17" s="155"/>
      <c r="E17" s="156">
        <v>27800000</v>
      </c>
      <c r="F17" s="60">
        <v>27800000</v>
      </c>
      <c r="G17" s="60"/>
      <c r="H17" s="60"/>
      <c r="I17" s="60"/>
      <c r="J17" s="60"/>
      <c r="K17" s="60">
        <v>1084854</v>
      </c>
      <c r="L17" s="60">
        <v>59663034</v>
      </c>
      <c r="M17" s="60">
        <v>1732509</v>
      </c>
      <c r="N17" s="60">
        <v>62480397</v>
      </c>
      <c r="O17" s="60"/>
      <c r="P17" s="60">
        <v>1728256</v>
      </c>
      <c r="Q17" s="60"/>
      <c r="R17" s="60">
        <v>1728256</v>
      </c>
      <c r="S17" s="60"/>
      <c r="T17" s="60"/>
      <c r="U17" s="60"/>
      <c r="V17" s="60"/>
      <c r="W17" s="60">
        <v>64208653</v>
      </c>
      <c r="X17" s="60">
        <v>20850003</v>
      </c>
      <c r="Y17" s="60">
        <v>43358650</v>
      </c>
      <c r="Z17" s="140">
        <v>207.96</v>
      </c>
      <c r="AA17" s="155">
        <v>27800000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>
        <v>1845664</v>
      </c>
      <c r="L18" s="60"/>
      <c r="M18" s="60">
        <v>657395</v>
      </c>
      <c r="N18" s="60">
        <v>2503059</v>
      </c>
      <c r="O18" s="60">
        <v>10202105</v>
      </c>
      <c r="P18" s="60">
        <v>-1660917</v>
      </c>
      <c r="Q18" s="60">
        <v>189380</v>
      </c>
      <c r="R18" s="60">
        <v>8730568</v>
      </c>
      <c r="S18" s="60"/>
      <c r="T18" s="60"/>
      <c r="U18" s="60"/>
      <c r="V18" s="60"/>
      <c r="W18" s="60">
        <v>11233627</v>
      </c>
      <c r="X18" s="60"/>
      <c r="Y18" s="60">
        <v>11233627</v>
      </c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1043599059</v>
      </c>
      <c r="D19" s="153">
        <f>SUM(D20:D23)</f>
        <v>0</v>
      </c>
      <c r="E19" s="154">
        <f t="shared" si="3"/>
        <v>760335700</v>
      </c>
      <c r="F19" s="100">
        <f t="shared" si="3"/>
        <v>840968343</v>
      </c>
      <c r="G19" s="100">
        <f t="shared" si="3"/>
        <v>14560162</v>
      </c>
      <c r="H19" s="100">
        <f t="shared" si="3"/>
        <v>42578680</v>
      </c>
      <c r="I19" s="100">
        <f t="shared" si="3"/>
        <v>13601200</v>
      </c>
      <c r="J19" s="100">
        <f t="shared" si="3"/>
        <v>70740042</v>
      </c>
      <c r="K19" s="100">
        <f t="shared" si="3"/>
        <v>69808318</v>
      </c>
      <c r="L19" s="100">
        <f t="shared" si="3"/>
        <v>16778656</v>
      </c>
      <c r="M19" s="100">
        <f t="shared" si="3"/>
        <v>105396743</v>
      </c>
      <c r="N19" s="100">
        <f t="shared" si="3"/>
        <v>191983717</v>
      </c>
      <c r="O19" s="100">
        <f t="shared" si="3"/>
        <v>16946477</v>
      </c>
      <c r="P19" s="100">
        <f t="shared" si="3"/>
        <v>42112707</v>
      </c>
      <c r="Q19" s="100">
        <f t="shared" si="3"/>
        <v>91978633</v>
      </c>
      <c r="R19" s="100">
        <f t="shared" si="3"/>
        <v>151037817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413761576</v>
      </c>
      <c r="X19" s="100">
        <f t="shared" si="3"/>
        <v>605840776</v>
      </c>
      <c r="Y19" s="100">
        <f t="shared" si="3"/>
        <v>-192079200</v>
      </c>
      <c r="Z19" s="137">
        <f>+IF(X19&lt;&gt;0,+(Y19/X19)*100,0)</f>
        <v>-31.704567868175314</v>
      </c>
      <c r="AA19" s="153">
        <f>SUM(AA20:AA23)</f>
        <v>840968343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>
        <v>1001470258</v>
      </c>
      <c r="D21" s="155"/>
      <c r="E21" s="156">
        <v>726778000</v>
      </c>
      <c r="F21" s="60">
        <v>713697302</v>
      </c>
      <c r="G21" s="60">
        <v>14560162</v>
      </c>
      <c r="H21" s="60">
        <v>42578680</v>
      </c>
      <c r="I21" s="60">
        <v>13601200</v>
      </c>
      <c r="J21" s="60">
        <v>70740042</v>
      </c>
      <c r="K21" s="60">
        <v>69808318</v>
      </c>
      <c r="L21" s="60">
        <v>16778656</v>
      </c>
      <c r="M21" s="60">
        <v>105396743</v>
      </c>
      <c r="N21" s="60">
        <v>191983717</v>
      </c>
      <c r="O21" s="60">
        <v>16946477</v>
      </c>
      <c r="P21" s="60">
        <v>42112707</v>
      </c>
      <c r="Q21" s="60">
        <v>91978633</v>
      </c>
      <c r="R21" s="60">
        <v>151037817</v>
      </c>
      <c r="S21" s="60"/>
      <c r="T21" s="60"/>
      <c r="U21" s="60"/>
      <c r="V21" s="60"/>
      <c r="W21" s="60">
        <v>413761576</v>
      </c>
      <c r="X21" s="60">
        <v>605840776</v>
      </c>
      <c r="Y21" s="60">
        <v>-192079200</v>
      </c>
      <c r="Z21" s="140">
        <v>-31.7</v>
      </c>
      <c r="AA21" s="155">
        <v>713697302</v>
      </c>
    </row>
    <row r="22" spans="1:27" ht="12.75">
      <c r="A22" s="138" t="s">
        <v>91</v>
      </c>
      <c r="B22" s="136"/>
      <c r="C22" s="157">
        <v>42128801</v>
      </c>
      <c r="D22" s="157"/>
      <c r="E22" s="158">
        <v>33557700</v>
      </c>
      <c r="F22" s="159">
        <v>127271041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>
        <v>127271041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1655349328</v>
      </c>
      <c r="D25" s="168">
        <f>+D5+D9+D15+D19+D24</f>
        <v>0</v>
      </c>
      <c r="E25" s="169">
        <f t="shared" si="4"/>
        <v>1398726440</v>
      </c>
      <c r="F25" s="73">
        <f t="shared" si="4"/>
        <v>1485099183</v>
      </c>
      <c r="G25" s="73">
        <f t="shared" si="4"/>
        <v>229542383</v>
      </c>
      <c r="H25" s="73">
        <f t="shared" si="4"/>
        <v>51978302</v>
      </c>
      <c r="I25" s="73">
        <f t="shared" si="4"/>
        <v>108823621</v>
      </c>
      <c r="J25" s="73">
        <f t="shared" si="4"/>
        <v>390344306</v>
      </c>
      <c r="K25" s="73">
        <f t="shared" si="4"/>
        <v>82337642</v>
      </c>
      <c r="L25" s="73">
        <f t="shared" si="4"/>
        <v>79593018</v>
      </c>
      <c r="M25" s="73">
        <f t="shared" si="4"/>
        <v>286995471</v>
      </c>
      <c r="N25" s="73">
        <f t="shared" si="4"/>
        <v>448926131</v>
      </c>
      <c r="O25" s="73">
        <f t="shared" si="4"/>
        <v>33271637</v>
      </c>
      <c r="P25" s="73">
        <f t="shared" si="4"/>
        <v>48699072</v>
      </c>
      <c r="Q25" s="73">
        <f t="shared" si="4"/>
        <v>227911438</v>
      </c>
      <c r="R25" s="73">
        <f t="shared" si="4"/>
        <v>309882147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1149152584</v>
      </c>
      <c r="X25" s="73">
        <f t="shared" si="4"/>
        <v>1155068164</v>
      </c>
      <c r="Y25" s="73">
        <f t="shared" si="4"/>
        <v>-5915580</v>
      </c>
      <c r="Z25" s="170">
        <f>+IF(X25&lt;&gt;0,+(Y25/X25)*100,0)</f>
        <v>-0.5121412038155698</v>
      </c>
      <c r="AA25" s="168">
        <f>+AA5+AA9+AA15+AA19+AA24</f>
        <v>1485099183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732499070</v>
      </c>
      <c r="D28" s="153">
        <f>SUM(D29:D31)</f>
        <v>0</v>
      </c>
      <c r="E28" s="154">
        <f t="shared" si="5"/>
        <v>291213086</v>
      </c>
      <c r="F28" s="100">
        <f t="shared" si="5"/>
        <v>441117587</v>
      </c>
      <c r="G28" s="100">
        <f t="shared" si="5"/>
        <v>42397590</v>
      </c>
      <c r="H28" s="100">
        <f t="shared" si="5"/>
        <v>12438603</v>
      </c>
      <c r="I28" s="100">
        <f t="shared" si="5"/>
        <v>18473759</v>
      </c>
      <c r="J28" s="100">
        <f t="shared" si="5"/>
        <v>73309952</v>
      </c>
      <c r="K28" s="100">
        <f t="shared" si="5"/>
        <v>11874252</v>
      </c>
      <c r="L28" s="100">
        <f t="shared" si="5"/>
        <v>22645100</v>
      </c>
      <c r="M28" s="100">
        <f t="shared" si="5"/>
        <v>16095505</v>
      </c>
      <c r="N28" s="100">
        <f t="shared" si="5"/>
        <v>50614857</v>
      </c>
      <c r="O28" s="100">
        <f t="shared" si="5"/>
        <v>22076874</v>
      </c>
      <c r="P28" s="100">
        <f t="shared" si="5"/>
        <v>11424214</v>
      </c>
      <c r="Q28" s="100">
        <f t="shared" si="5"/>
        <v>14389091</v>
      </c>
      <c r="R28" s="100">
        <f t="shared" si="5"/>
        <v>47890179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171814988</v>
      </c>
      <c r="X28" s="100">
        <f t="shared" si="5"/>
        <v>214083000</v>
      </c>
      <c r="Y28" s="100">
        <f t="shared" si="5"/>
        <v>-42268012</v>
      </c>
      <c r="Z28" s="137">
        <f>+IF(X28&lt;&gt;0,+(Y28/X28)*100,0)</f>
        <v>-19.74374985402858</v>
      </c>
      <c r="AA28" s="153">
        <f>SUM(AA29:AA31)</f>
        <v>441117587</v>
      </c>
    </row>
    <row r="29" spans="1:27" ht="12.75">
      <c r="A29" s="138" t="s">
        <v>75</v>
      </c>
      <c r="B29" s="136"/>
      <c r="C29" s="155">
        <v>88538265</v>
      </c>
      <c r="D29" s="155"/>
      <c r="E29" s="156">
        <v>73754381</v>
      </c>
      <c r="F29" s="60">
        <v>118293603</v>
      </c>
      <c r="G29" s="60">
        <v>2405591</v>
      </c>
      <c r="H29" s="60">
        <v>15107152</v>
      </c>
      <c r="I29" s="60">
        <v>5262378</v>
      </c>
      <c r="J29" s="60">
        <v>22775121</v>
      </c>
      <c r="K29" s="60">
        <v>3588598</v>
      </c>
      <c r="L29" s="60">
        <v>6813491</v>
      </c>
      <c r="M29" s="60">
        <v>4642853</v>
      </c>
      <c r="N29" s="60">
        <v>15044942</v>
      </c>
      <c r="O29" s="60">
        <v>12366789</v>
      </c>
      <c r="P29" s="60">
        <v>3888594</v>
      </c>
      <c r="Q29" s="60">
        <v>3273324</v>
      </c>
      <c r="R29" s="60">
        <v>19528707</v>
      </c>
      <c r="S29" s="60"/>
      <c r="T29" s="60"/>
      <c r="U29" s="60"/>
      <c r="V29" s="60"/>
      <c r="W29" s="60">
        <v>57348770</v>
      </c>
      <c r="X29" s="60">
        <v>55314000</v>
      </c>
      <c r="Y29" s="60">
        <v>2034770</v>
      </c>
      <c r="Z29" s="140">
        <v>3.68</v>
      </c>
      <c r="AA29" s="155">
        <v>118293603</v>
      </c>
    </row>
    <row r="30" spans="1:27" ht="12.75">
      <c r="A30" s="138" t="s">
        <v>76</v>
      </c>
      <c r="B30" s="136"/>
      <c r="C30" s="157">
        <v>572066435</v>
      </c>
      <c r="D30" s="157"/>
      <c r="E30" s="158">
        <v>74475526</v>
      </c>
      <c r="F30" s="159">
        <v>150017030</v>
      </c>
      <c r="G30" s="159">
        <v>36169006</v>
      </c>
      <c r="H30" s="159">
        <v>-8958372</v>
      </c>
      <c r="I30" s="159">
        <v>5866877</v>
      </c>
      <c r="J30" s="159">
        <v>33077511</v>
      </c>
      <c r="K30" s="159">
        <v>3328911</v>
      </c>
      <c r="L30" s="159">
        <v>4951100</v>
      </c>
      <c r="M30" s="159">
        <v>5795979</v>
      </c>
      <c r="N30" s="159">
        <v>14075990</v>
      </c>
      <c r="O30" s="159">
        <v>4165907</v>
      </c>
      <c r="P30" s="159">
        <v>2089532</v>
      </c>
      <c r="Q30" s="159">
        <v>2909349</v>
      </c>
      <c r="R30" s="159">
        <v>9164788</v>
      </c>
      <c r="S30" s="159"/>
      <c r="T30" s="159"/>
      <c r="U30" s="159"/>
      <c r="V30" s="159"/>
      <c r="W30" s="159">
        <v>56318289</v>
      </c>
      <c r="X30" s="159">
        <v>51534000</v>
      </c>
      <c r="Y30" s="159">
        <v>4784289</v>
      </c>
      <c r="Z30" s="141">
        <v>9.28</v>
      </c>
      <c r="AA30" s="157">
        <v>150017030</v>
      </c>
    </row>
    <row r="31" spans="1:27" ht="12.75">
      <c r="A31" s="138" t="s">
        <v>77</v>
      </c>
      <c r="B31" s="136"/>
      <c r="C31" s="155">
        <v>71894370</v>
      </c>
      <c r="D31" s="155"/>
      <c r="E31" s="156">
        <v>142983179</v>
      </c>
      <c r="F31" s="60">
        <v>172806954</v>
      </c>
      <c r="G31" s="60">
        <v>3822993</v>
      </c>
      <c r="H31" s="60">
        <v>6289823</v>
      </c>
      <c r="I31" s="60">
        <v>7344504</v>
      </c>
      <c r="J31" s="60">
        <v>17457320</v>
      </c>
      <c r="K31" s="60">
        <v>4956743</v>
      </c>
      <c r="L31" s="60">
        <v>10880509</v>
      </c>
      <c r="M31" s="60">
        <v>5656673</v>
      </c>
      <c r="N31" s="60">
        <v>21493925</v>
      </c>
      <c r="O31" s="60">
        <v>5544178</v>
      </c>
      <c r="P31" s="60">
        <v>5446088</v>
      </c>
      <c r="Q31" s="60">
        <v>8206418</v>
      </c>
      <c r="R31" s="60">
        <v>19196684</v>
      </c>
      <c r="S31" s="60"/>
      <c r="T31" s="60"/>
      <c r="U31" s="60"/>
      <c r="V31" s="60"/>
      <c r="W31" s="60">
        <v>58147929</v>
      </c>
      <c r="X31" s="60">
        <v>107235000</v>
      </c>
      <c r="Y31" s="60">
        <v>-49087071</v>
      </c>
      <c r="Z31" s="140">
        <v>-45.78</v>
      </c>
      <c r="AA31" s="155">
        <v>172806954</v>
      </c>
    </row>
    <row r="32" spans="1:27" ht="12.75">
      <c r="A32" s="135" t="s">
        <v>78</v>
      </c>
      <c r="B32" s="136"/>
      <c r="C32" s="153">
        <f aca="true" t="shared" si="6" ref="C32:Y32">SUM(C33:C37)</f>
        <v>49795123</v>
      </c>
      <c r="D32" s="153">
        <f>SUM(D33:D37)</f>
        <v>0</v>
      </c>
      <c r="E32" s="154">
        <f t="shared" si="6"/>
        <v>74738069</v>
      </c>
      <c r="F32" s="100">
        <f t="shared" si="6"/>
        <v>59912803</v>
      </c>
      <c r="G32" s="100">
        <f t="shared" si="6"/>
        <v>1141661</v>
      </c>
      <c r="H32" s="100">
        <f t="shared" si="6"/>
        <v>1461509</v>
      </c>
      <c r="I32" s="100">
        <f t="shared" si="6"/>
        <v>2858530</v>
      </c>
      <c r="J32" s="100">
        <f t="shared" si="6"/>
        <v>5461700</v>
      </c>
      <c r="K32" s="100">
        <f t="shared" si="6"/>
        <v>3161558</v>
      </c>
      <c r="L32" s="100">
        <f t="shared" si="6"/>
        <v>2494587</v>
      </c>
      <c r="M32" s="100">
        <f t="shared" si="6"/>
        <v>3042820</v>
      </c>
      <c r="N32" s="100">
        <f t="shared" si="6"/>
        <v>8698965</v>
      </c>
      <c r="O32" s="100">
        <f t="shared" si="6"/>
        <v>10254999</v>
      </c>
      <c r="P32" s="100">
        <f t="shared" si="6"/>
        <v>1845942</v>
      </c>
      <c r="Q32" s="100">
        <f t="shared" si="6"/>
        <v>3809446</v>
      </c>
      <c r="R32" s="100">
        <f t="shared" si="6"/>
        <v>15910387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30071052</v>
      </c>
      <c r="X32" s="100">
        <f t="shared" si="6"/>
        <v>55854000</v>
      </c>
      <c r="Y32" s="100">
        <f t="shared" si="6"/>
        <v>-25782948</v>
      </c>
      <c r="Z32" s="137">
        <f>+IF(X32&lt;&gt;0,+(Y32/X32)*100,0)</f>
        <v>-46.16132774734128</v>
      </c>
      <c r="AA32" s="153">
        <f>SUM(AA33:AA37)</f>
        <v>59912803</v>
      </c>
    </row>
    <row r="33" spans="1:27" ht="12.75">
      <c r="A33" s="138" t="s">
        <v>79</v>
      </c>
      <c r="B33" s="136"/>
      <c r="C33" s="155"/>
      <c r="D33" s="155"/>
      <c r="E33" s="156">
        <v>70344069</v>
      </c>
      <c r="F33" s="60">
        <v>59912803</v>
      </c>
      <c r="G33" s="60">
        <v>713529</v>
      </c>
      <c r="H33" s="60">
        <v>698337</v>
      </c>
      <c r="I33" s="60">
        <v>762992</v>
      </c>
      <c r="J33" s="60">
        <v>2174858</v>
      </c>
      <c r="K33" s="60">
        <v>1869028</v>
      </c>
      <c r="L33" s="60">
        <v>1521003</v>
      </c>
      <c r="M33" s="60">
        <v>1195695</v>
      </c>
      <c r="N33" s="60">
        <v>4585726</v>
      </c>
      <c r="O33" s="60">
        <v>9561844</v>
      </c>
      <c r="P33" s="60">
        <v>981115</v>
      </c>
      <c r="Q33" s="60">
        <v>3139965</v>
      </c>
      <c r="R33" s="60">
        <v>13682924</v>
      </c>
      <c r="S33" s="60"/>
      <c r="T33" s="60"/>
      <c r="U33" s="60"/>
      <c r="V33" s="60"/>
      <c r="W33" s="60">
        <v>20443508</v>
      </c>
      <c r="X33" s="60">
        <v>55854000</v>
      </c>
      <c r="Y33" s="60">
        <v>-35410492</v>
      </c>
      <c r="Z33" s="140">
        <v>-63.4</v>
      </c>
      <c r="AA33" s="155">
        <v>59912803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>
        <v>4394000</v>
      </c>
      <c r="F35" s="60"/>
      <c r="G35" s="60">
        <v>296552</v>
      </c>
      <c r="H35" s="60">
        <v>320248</v>
      </c>
      <c r="I35" s="60">
        <v>312426</v>
      </c>
      <c r="J35" s="60">
        <v>929226</v>
      </c>
      <c r="K35" s="60">
        <v>283981</v>
      </c>
      <c r="L35" s="60">
        <v>324527</v>
      </c>
      <c r="M35" s="60">
        <v>462107</v>
      </c>
      <c r="N35" s="60">
        <v>1070615</v>
      </c>
      <c r="O35" s="60">
        <v>285724</v>
      </c>
      <c r="P35" s="60">
        <v>536374</v>
      </c>
      <c r="Q35" s="60">
        <v>340678</v>
      </c>
      <c r="R35" s="60">
        <v>1162776</v>
      </c>
      <c r="S35" s="60"/>
      <c r="T35" s="60"/>
      <c r="U35" s="60"/>
      <c r="V35" s="60"/>
      <c r="W35" s="60">
        <v>3162617</v>
      </c>
      <c r="X35" s="60"/>
      <c r="Y35" s="60">
        <v>3162617</v>
      </c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>
        <v>49795123</v>
      </c>
      <c r="D37" s="157"/>
      <c r="E37" s="158"/>
      <c r="F37" s="159"/>
      <c r="G37" s="159">
        <v>131580</v>
      </c>
      <c r="H37" s="159">
        <v>442924</v>
      </c>
      <c r="I37" s="159">
        <v>1783112</v>
      </c>
      <c r="J37" s="159">
        <v>2357616</v>
      </c>
      <c r="K37" s="159">
        <v>1008549</v>
      </c>
      <c r="L37" s="159">
        <v>649057</v>
      </c>
      <c r="M37" s="159">
        <v>1385018</v>
      </c>
      <c r="N37" s="159">
        <v>3042624</v>
      </c>
      <c r="O37" s="159">
        <v>407431</v>
      </c>
      <c r="P37" s="159">
        <v>328453</v>
      </c>
      <c r="Q37" s="159">
        <v>328803</v>
      </c>
      <c r="R37" s="159">
        <v>1064687</v>
      </c>
      <c r="S37" s="159"/>
      <c r="T37" s="159"/>
      <c r="U37" s="159"/>
      <c r="V37" s="159"/>
      <c r="W37" s="159">
        <v>6464927</v>
      </c>
      <c r="X37" s="159"/>
      <c r="Y37" s="159">
        <v>6464927</v>
      </c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89709477</v>
      </c>
      <c r="D38" s="153">
        <f>SUM(D39:D41)</f>
        <v>0</v>
      </c>
      <c r="E38" s="154">
        <f t="shared" si="7"/>
        <v>95942610</v>
      </c>
      <c r="F38" s="100">
        <f t="shared" si="7"/>
        <v>184431862</v>
      </c>
      <c r="G38" s="100">
        <f t="shared" si="7"/>
        <v>2431483</v>
      </c>
      <c r="H38" s="100">
        <f t="shared" si="7"/>
        <v>25655099</v>
      </c>
      <c r="I38" s="100">
        <f t="shared" si="7"/>
        <v>20658265</v>
      </c>
      <c r="J38" s="100">
        <f t="shared" si="7"/>
        <v>48744847</v>
      </c>
      <c r="K38" s="100">
        <f t="shared" si="7"/>
        <v>15652445</v>
      </c>
      <c r="L38" s="100">
        <f t="shared" si="7"/>
        <v>14944888</v>
      </c>
      <c r="M38" s="100">
        <f t="shared" si="7"/>
        <v>15669831</v>
      </c>
      <c r="N38" s="100">
        <f t="shared" si="7"/>
        <v>46267164</v>
      </c>
      <c r="O38" s="100">
        <f t="shared" si="7"/>
        <v>16773799</v>
      </c>
      <c r="P38" s="100">
        <f t="shared" si="7"/>
        <v>17512052</v>
      </c>
      <c r="Q38" s="100">
        <f t="shared" si="7"/>
        <v>16842409</v>
      </c>
      <c r="R38" s="100">
        <f t="shared" si="7"/>
        <v>51128260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146140271</v>
      </c>
      <c r="X38" s="100">
        <f t="shared" si="7"/>
        <v>71952003</v>
      </c>
      <c r="Y38" s="100">
        <f t="shared" si="7"/>
        <v>74188268</v>
      </c>
      <c r="Z38" s="137">
        <f>+IF(X38&lt;&gt;0,+(Y38/X38)*100,0)</f>
        <v>103.10799547859703</v>
      </c>
      <c r="AA38" s="153">
        <f>SUM(AA39:AA41)</f>
        <v>184431862</v>
      </c>
    </row>
    <row r="39" spans="1:27" ht="12.75">
      <c r="A39" s="138" t="s">
        <v>85</v>
      </c>
      <c r="B39" s="136"/>
      <c r="C39" s="155">
        <v>60016839</v>
      </c>
      <c r="D39" s="155"/>
      <c r="E39" s="156">
        <v>68142610</v>
      </c>
      <c r="F39" s="60">
        <v>46653722</v>
      </c>
      <c r="G39" s="60">
        <v>751189</v>
      </c>
      <c r="H39" s="60">
        <v>1817732</v>
      </c>
      <c r="I39" s="60">
        <v>9398449</v>
      </c>
      <c r="J39" s="60">
        <v>11967370</v>
      </c>
      <c r="K39" s="60">
        <v>1381967</v>
      </c>
      <c r="L39" s="60">
        <v>2917456</v>
      </c>
      <c r="M39" s="60">
        <v>3409163</v>
      </c>
      <c r="N39" s="60">
        <v>7708586</v>
      </c>
      <c r="O39" s="60">
        <v>4554901</v>
      </c>
      <c r="P39" s="60">
        <v>4861418</v>
      </c>
      <c r="Q39" s="60">
        <v>6071481</v>
      </c>
      <c r="R39" s="60">
        <v>15487800</v>
      </c>
      <c r="S39" s="60"/>
      <c r="T39" s="60"/>
      <c r="U39" s="60"/>
      <c r="V39" s="60"/>
      <c r="W39" s="60">
        <v>35163756</v>
      </c>
      <c r="X39" s="60">
        <v>51102000</v>
      </c>
      <c r="Y39" s="60">
        <v>-15938244</v>
      </c>
      <c r="Z39" s="140">
        <v>-31.19</v>
      </c>
      <c r="AA39" s="155">
        <v>46653722</v>
      </c>
    </row>
    <row r="40" spans="1:27" ht="12.75">
      <c r="A40" s="138" t="s">
        <v>86</v>
      </c>
      <c r="B40" s="136"/>
      <c r="C40" s="155">
        <v>29692638</v>
      </c>
      <c r="D40" s="155"/>
      <c r="E40" s="156">
        <v>27800000</v>
      </c>
      <c r="F40" s="60">
        <v>137778140</v>
      </c>
      <c r="G40" s="60">
        <v>-50829</v>
      </c>
      <c r="H40" s="60">
        <v>19804675</v>
      </c>
      <c r="I40" s="60">
        <v>10649978</v>
      </c>
      <c r="J40" s="60">
        <v>30403824</v>
      </c>
      <c r="K40" s="60">
        <v>12536537</v>
      </c>
      <c r="L40" s="60">
        <v>10210360</v>
      </c>
      <c r="M40" s="60">
        <v>9552165</v>
      </c>
      <c r="N40" s="60">
        <v>32299062</v>
      </c>
      <c r="O40" s="60">
        <v>10455664</v>
      </c>
      <c r="P40" s="60">
        <v>10956605</v>
      </c>
      <c r="Q40" s="60">
        <v>9464677</v>
      </c>
      <c r="R40" s="60">
        <v>30876946</v>
      </c>
      <c r="S40" s="60"/>
      <c r="T40" s="60"/>
      <c r="U40" s="60"/>
      <c r="V40" s="60"/>
      <c r="W40" s="60">
        <v>93579832</v>
      </c>
      <c r="X40" s="60">
        <v>20850003</v>
      </c>
      <c r="Y40" s="60">
        <v>72729829</v>
      </c>
      <c r="Z40" s="140">
        <v>348.82</v>
      </c>
      <c r="AA40" s="155">
        <v>137778140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>
        <v>1731123</v>
      </c>
      <c r="H41" s="60">
        <v>4032692</v>
      </c>
      <c r="I41" s="60">
        <v>609838</v>
      </c>
      <c r="J41" s="60">
        <v>6373653</v>
      </c>
      <c r="K41" s="60">
        <v>1733941</v>
      </c>
      <c r="L41" s="60">
        <v>1817072</v>
      </c>
      <c r="M41" s="60">
        <v>2708503</v>
      </c>
      <c r="N41" s="60">
        <v>6259516</v>
      </c>
      <c r="O41" s="60">
        <v>1763234</v>
      </c>
      <c r="P41" s="60">
        <v>1694029</v>
      </c>
      <c r="Q41" s="60">
        <v>1306251</v>
      </c>
      <c r="R41" s="60">
        <v>4763514</v>
      </c>
      <c r="S41" s="60"/>
      <c r="T41" s="60"/>
      <c r="U41" s="60"/>
      <c r="V41" s="60"/>
      <c r="W41" s="60">
        <v>17396683</v>
      </c>
      <c r="X41" s="60"/>
      <c r="Y41" s="60">
        <v>17396683</v>
      </c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550110077</v>
      </c>
      <c r="D42" s="153">
        <f>SUM(D43:D46)</f>
        <v>0</v>
      </c>
      <c r="E42" s="154">
        <f t="shared" si="8"/>
        <v>752349092</v>
      </c>
      <c r="F42" s="100">
        <f t="shared" si="8"/>
        <v>613659419</v>
      </c>
      <c r="G42" s="100">
        <f t="shared" si="8"/>
        <v>12600185</v>
      </c>
      <c r="H42" s="100">
        <f t="shared" si="8"/>
        <v>45907661</v>
      </c>
      <c r="I42" s="100">
        <f t="shared" si="8"/>
        <v>40125945</v>
      </c>
      <c r="J42" s="100">
        <f t="shared" si="8"/>
        <v>98633791</v>
      </c>
      <c r="K42" s="100">
        <f t="shared" si="8"/>
        <v>46031360</v>
      </c>
      <c r="L42" s="100">
        <f t="shared" si="8"/>
        <v>39935328</v>
      </c>
      <c r="M42" s="100">
        <f t="shared" si="8"/>
        <v>57840670</v>
      </c>
      <c r="N42" s="100">
        <f t="shared" si="8"/>
        <v>143807358</v>
      </c>
      <c r="O42" s="100">
        <f t="shared" si="8"/>
        <v>34219427</v>
      </c>
      <c r="P42" s="100">
        <f t="shared" si="8"/>
        <v>43303786</v>
      </c>
      <c r="Q42" s="100">
        <f t="shared" si="8"/>
        <v>41148719</v>
      </c>
      <c r="R42" s="100">
        <f t="shared" si="8"/>
        <v>118671932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361113081</v>
      </c>
      <c r="X42" s="100">
        <f t="shared" si="8"/>
        <v>605396070</v>
      </c>
      <c r="Y42" s="100">
        <f t="shared" si="8"/>
        <v>-244282989</v>
      </c>
      <c r="Z42" s="137">
        <f>+IF(X42&lt;&gt;0,+(Y42/X42)*100,0)</f>
        <v>-40.35093736237832</v>
      </c>
      <c r="AA42" s="153">
        <f>SUM(AA43:AA46)</f>
        <v>613659419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>
        <v>550110077</v>
      </c>
      <c r="D44" s="155"/>
      <c r="E44" s="156">
        <v>744904092</v>
      </c>
      <c r="F44" s="60">
        <v>512049078</v>
      </c>
      <c r="G44" s="60">
        <v>12600185</v>
      </c>
      <c r="H44" s="60">
        <v>45907661</v>
      </c>
      <c r="I44" s="60">
        <v>40125945</v>
      </c>
      <c r="J44" s="60">
        <v>98633791</v>
      </c>
      <c r="K44" s="60">
        <v>46031360</v>
      </c>
      <c r="L44" s="60">
        <v>39935328</v>
      </c>
      <c r="M44" s="60">
        <v>57840670</v>
      </c>
      <c r="N44" s="60">
        <v>143807358</v>
      </c>
      <c r="O44" s="60">
        <v>34219427</v>
      </c>
      <c r="P44" s="60">
        <v>43303786</v>
      </c>
      <c r="Q44" s="60">
        <v>41148719</v>
      </c>
      <c r="R44" s="60">
        <v>118671932</v>
      </c>
      <c r="S44" s="60"/>
      <c r="T44" s="60"/>
      <c r="U44" s="60"/>
      <c r="V44" s="60"/>
      <c r="W44" s="60">
        <v>361113081</v>
      </c>
      <c r="X44" s="60">
        <v>605396070</v>
      </c>
      <c r="Y44" s="60">
        <v>-244282989</v>
      </c>
      <c r="Z44" s="140">
        <v>-40.35</v>
      </c>
      <c r="AA44" s="155">
        <v>512049078</v>
      </c>
    </row>
    <row r="45" spans="1:27" ht="12.75">
      <c r="A45" s="138" t="s">
        <v>91</v>
      </c>
      <c r="B45" s="136"/>
      <c r="C45" s="157"/>
      <c r="D45" s="157"/>
      <c r="E45" s="158">
        <v>7445000</v>
      </c>
      <c r="F45" s="159">
        <v>101610341</v>
      </c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>
        <v>101610341</v>
      </c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1422113747</v>
      </c>
      <c r="D48" s="168">
        <f>+D28+D32+D38+D42+D47</f>
        <v>0</v>
      </c>
      <c r="E48" s="169">
        <f t="shared" si="9"/>
        <v>1214242857</v>
      </c>
      <c r="F48" s="73">
        <f t="shared" si="9"/>
        <v>1299121671</v>
      </c>
      <c r="G48" s="73">
        <f t="shared" si="9"/>
        <v>58570919</v>
      </c>
      <c r="H48" s="73">
        <f t="shared" si="9"/>
        <v>85462872</v>
      </c>
      <c r="I48" s="73">
        <f t="shared" si="9"/>
        <v>82116499</v>
      </c>
      <c r="J48" s="73">
        <f t="shared" si="9"/>
        <v>226150290</v>
      </c>
      <c r="K48" s="73">
        <f t="shared" si="9"/>
        <v>76719615</v>
      </c>
      <c r="L48" s="73">
        <f t="shared" si="9"/>
        <v>80019903</v>
      </c>
      <c r="M48" s="73">
        <f t="shared" si="9"/>
        <v>92648826</v>
      </c>
      <c r="N48" s="73">
        <f t="shared" si="9"/>
        <v>249388344</v>
      </c>
      <c r="O48" s="73">
        <f t="shared" si="9"/>
        <v>83325099</v>
      </c>
      <c r="P48" s="73">
        <f t="shared" si="9"/>
        <v>74085994</v>
      </c>
      <c r="Q48" s="73">
        <f t="shared" si="9"/>
        <v>76189665</v>
      </c>
      <c r="R48" s="73">
        <f t="shared" si="9"/>
        <v>233600758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709139392</v>
      </c>
      <c r="X48" s="73">
        <f t="shared" si="9"/>
        <v>947285073</v>
      </c>
      <c r="Y48" s="73">
        <f t="shared" si="9"/>
        <v>-238145681</v>
      </c>
      <c r="Z48" s="170">
        <f>+IF(X48&lt;&gt;0,+(Y48/X48)*100,0)</f>
        <v>-25.139811424010478</v>
      </c>
      <c r="AA48" s="168">
        <f>+AA28+AA32+AA38+AA42+AA47</f>
        <v>1299121671</v>
      </c>
    </row>
    <row r="49" spans="1:27" ht="12.75">
      <c r="A49" s="148" t="s">
        <v>49</v>
      </c>
      <c r="B49" s="149"/>
      <c r="C49" s="171">
        <f aca="true" t="shared" si="10" ref="C49:Y49">+C25-C48</f>
        <v>233235581</v>
      </c>
      <c r="D49" s="171">
        <f>+D25-D48</f>
        <v>0</v>
      </c>
      <c r="E49" s="172">
        <f t="shared" si="10"/>
        <v>184483583</v>
      </c>
      <c r="F49" s="173">
        <f t="shared" si="10"/>
        <v>185977512</v>
      </c>
      <c r="G49" s="173">
        <f t="shared" si="10"/>
        <v>170971464</v>
      </c>
      <c r="H49" s="173">
        <f t="shared" si="10"/>
        <v>-33484570</v>
      </c>
      <c r="I49" s="173">
        <f t="shared" si="10"/>
        <v>26707122</v>
      </c>
      <c r="J49" s="173">
        <f t="shared" si="10"/>
        <v>164194016</v>
      </c>
      <c r="K49" s="173">
        <f t="shared" si="10"/>
        <v>5618027</v>
      </c>
      <c r="L49" s="173">
        <f t="shared" si="10"/>
        <v>-426885</v>
      </c>
      <c r="M49" s="173">
        <f t="shared" si="10"/>
        <v>194346645</v>
      </c>
      <c r="N49" s="173">
        <f t="shared" si="10"/>
        <v>199537787</v>
      </c>
      <c r="O49" s="173">
        <f t="shared" si="10"/>
        <v>-50053462</v>
      </c>
      <c r="P49" s="173">
        <f t="shared" si="10"/>
        <v>-25386922</v>
      </c>
      <c r="Q49" s="173">
        <f t="shared" si="10"/>
        <v>151721773</v>
      </c>
      <c r="R49" s="173">
        <f t="shared" si="10"/>
        <v>76281389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440013192</v>
      </c>
      <c r="X49" s="173">
        <f>IF(F25=F48,0,X25-X48)</f>
        <v>207783091</v>
      </c>
      <c r="Y49" s="173">
        <f t="shared" si="10"/>
        <v>232230101</v>
      </c>
      <c r="Z49" s="174">
        <f>+IF(X49&lt;&gt;0,+(Y49/X49)*100,0)</f>
        <v>111.76563977479765</v>
      </c>
      <c r="AA49" s="171">
        <f>+AA25-AA48</f>
        <v>185977512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293630815</v>
      </c>
      <c r="D8" s="155">
        <v>0</v>
      </c>
      <c r="E8" s="156">
        <v>142846000</v>
      </c>
      <c r="F8" s="60">
        <v>142846000</v>
      </c>
      <c r="G8" s="60">
        <v>14560162</v>
      </c>
      <c r="H8" s="60">
        <v>15957239</v>
      </c>
      <c r="I8" s="60">
        <v>13601200</v>
      </c>
      <c r="J8" s="60">
        <v>44118601</v>
      </c>
      <c r="K8" s="60">
        <v>17209659</v>
      </c>
      <c r="L8" s="60">
        <v>16778656</v>
      </c>
      <c r="M8" s="60">
        <v>16451423</v>
      </c>
      <c r="N8" s="60">
        <v>50439738</v>
      </c>
      <c r="O8" s="60">
        <v>16946477</v>
      </c>
      <c r="P8" s="60">
        <v>15894021</v>
      </c>
      <c r="Q8" s="60">
        <v>14945422</v>
      </c>
      <c r="R8" s="60">
        <v>47785920</v>
      </c>
      <c r="S8" s="60">
        <v>0</v>
      </c>
      <c r="T8" s="60">
        <v>0</v>
      </c>
      <c r="U8" s="60">
        <v>0</v>
      </c>
      <c r="V8" s="60">
        <v>0</v>
      </c>
      <c r="W8" s="60">
        <v>142344259</v>
      </c>
      <c r="X8" s="60">
        <v>107134497</v>
      </c>
      <c r="Y8" s="60">
        <v>35209762</v>
      </c>
      <c r="Z8" s="140">
        <v>32.87</v>
      </c>
      <c r="AA8" s="155">
        <v>142846000</v>
      </c>
    </row>
    <row r="9" spans="1:27" ht="12.75">
      <c r="A9" s="183" t="s">
        <v>105</v>
      </c>
      <c r="B9" s="182"/>
      <c r="C9" s="155">
        <v>42128801</v>
      </c>
      <c r="D9" s="155">
        <v>0</v>
      </c>
      <c r="E9" s="156">
        <v>33557700</v>
      </c>
      <c r="F9" s="60">
        <v>33557700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25168500</v>
      </c>
      <c r="Y9" s="60">
        <v>-25168500</v>
      </c>
      <c r="Z9" s="140">
        <v>-100</v>
      </c>
      <c r="AA9" s="155">
        <v>33557700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/>
      <c r="Y12" s="60">
        <v>0</v>
      </c>
      <c r="Z12" s="140">
        <v>0</v>
      </c>
      <c r="AA12" s="155">
        <v>0</v>
      </c>
    </row>
    <row r="13" spans="1:27" ht="12.75">
      <c r="A13" s="181" t="s">
        <v>109</v>
      </c>
      <c r="B13" s="185"/>
      <c r="C13" s="155">
        <v>38463787</v>
      </c>
      <c r="D13" s="155">
        <v>0</v>
      </c>
      <c r="E13" s="156">
        <v>28283801</v>
      </c>
      <c r="F13" s="60">
        <v>0</v>
      </c>
      <c r="G13" s="60">
        <v>2184692</v>
      </c>
      <c r="H13" s="60">
        <v>1607267</v>
      </c>
      <c r="I13" s="60">
        <v>3904026</v>
      </c>
      <c r="J13" s="60">
        <v>7695985</v>
      </c>
      <c r="K13" s="60">
        <v>1245829</v>
      </c>
      <c r="L13" s="60">
        <v>696268</v>
      </c>
      <c r="M13" s="60">
        <v>8604929</v>
      </c>
      <c r="N13" s="60">
        <v>10547026</v>
      </c>
      <c r="O13" s="60">
        <v>1096821</v>
      </c>
      <c r="P13" s="60">
        <v>2966571</v>
      </c>
      <c r="Q13" s="60">
        <v>4631384</v>
      </c>
      <c r="R13" s="60">
        <v>8694776</v>
      </c>
      <c r="S13" s="60">
        <v>0</v>
      </c>
      <c r="T13" s="60">
        <v>0</v>
      </c>
      <c r="U13" s="60">
        <v>0</v>
      </c>
      <c r="V13" s="60">
        <v>0</v>
      </c>
      <c r="W13" s="60">
        <v>26937787</v>
      </c>
      <c r="X13" s="60">
        <v>17500000</v>
      </c>
      <c r="Y13" s="60">
        <v>9437787</v>
      </c>
      <c r="Z13" s="140">
        <v>53.93</v>
      </c>
      <c r="AA13" s="155">
        <v>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28283801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28283801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590774665</v>
      </c>
      <c r="D19" s="155">
        <v>0</v>
      </c>
      <c r="E19" s="156">
        <v>607504260</v>
      </c>
      <c r="F19" s="60">
        <v>628198441</v>
      </c>
      <c r="G19" s="60">
        <v>205341333</v>
      </c>
      <c r="H19" s="60">
        <v>3959315</v>
      </c>
      <c r="I19" s="60">
        <v>4398315</v>
      </c>
      <c r="J19" s="60">
        <v>213698963</v>
      </c>
      <c r="K19" s="60">
        <v>8222325</v>
      </c>
      <c r="L19" s="60">
        <v>2455060</v>
      </c>
      <c r="M19" s="60">
        <v>169085717</v>
      </c>
      <c r="N19" s="60">
        <v>179763102</v>
      </c>
      <c r="O19" s="60">
        <v>4168329</v>
      </c>
      <c r="P19" s="60">
        <v>1751958</v>
      </c>
      <c r="Q19" s="60">
        <v>121852048</v>
      </c>
      <c r="R19" s="60">
        <v>127772335</v>
      </c>
      <c r="S19" s="60">
        <v>0</v>
      </c>
      <c r="T19" s="60">
        <v>0</v>
      </c>
      <c r="U19" s="60">
        <v>0</v>
      </c>
      <c r="V19" s="60">
        <v>0</v>
      </c>
      <c r="W19" s="60">
        <v>521234400</v>
      </c>
      <c r="X19" s="60">
        <v>605704000</v>
      </c>
      <c r="Y19" s="60">
        <v>-84469600</v>
      </c>
      <c r="Z19" s="140">
        <v>-13.95</v>
      </c>
      <c r="AA19" s="155">
        <v>628198441</v>
      </c>
    </row>
    <row r="20" spans="1:27" ht="12.75">
      <c r="A20" s="181" t="s">
        <v>35</v>
      </c>
      <c r="B20" s="185"/>
      <c r="C20" s="155">
        <v>76699805</v>
      </c>
      <c r="D20" s="155">
        <v>0</v>
      </c>
      <c r="E20" s="156">
        <v>80361939</v>
      </c>
      <c r="F20" s="54">
        <v>80361939</v>
      </c>
      <c r="G20" s="54">
        <v>7456196</v>
      </c>
      <c r="H20" s="54">
        <v>3833040</v>
      </c>
      <c r="I20" s="54">
        <v>9394059</v>
      </c>
      <c r="J20" s="54">
        <v>20683295</v>
      </c>
      <c r="K20" s="54">
        <v>3061170</v>
      </c>
      <c r="L20" s="54">
        <v>6412462</v>
      </c>
      <c r="M20" s="54">
        <v>9576402</v>
      </c>
      <c r="N20" s="54">
        <v>19050034</v>
      </c>
      <c r="O20" s="54">
        <v>857905</v>
      </c>
      <c r="P20" s="54">
        <v>3095515</v>
      </c>
      <c r="Q20" s="54">
        <v>9449373</v>
      </c>
      <c r="R20" s="54">
        <v>13402793</v>
      </c>
      <c r="S20" s="54">
        <v>0</v>
      </c>
      <c r="T20" s="54">
        <v>0</v>
      </c>
      <c r="U20" s="54">
        <v>0</v>
      </c>
      <c r="V20" s="54">
        <v>0</v>
      </c>
      <c r="W20" s="54">
        <v>53136122</v>
      </c>
      <c r="X20" s="54">
        <v>58331300</v>
      </c>
      <c r="Y20" s="54">
        <v>-5195178</v>
      </c>
      <c r="Z20" s="184">
        <v>-8.91</v>
      </c>
      <c r="AA20" s="130">
        <v>80361939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1000000</v>
      </c>
      <c r="F21" s="60">
        <v>1000000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1000000</v>
      </c>
      <c r="Y21" s="60">
        <v>-1000000</v>
      </c>
      <c r="Z21" s="140">
        <v>-100</v>
      </c>
      <c r="AA21" s="155">
        <v>1000000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1041697873</v>
      </c>
      <c r="D22" s="188">
        <f>SUM(D5:D21)</f>
        <v>0</v>
      </c>
      <c r="E22" s="189">
        <f t="shared" si="0"/>
        <v>893553700</v>
      </c>
      <c r="F22" s="190">
        <f t="shared" si="0"/>
        <v>914247881</v>
      </c>
      <c r="G22" s="190">
        <f t="shared" si="0"/>
        <v>229542383</v>
      </c>
      <c r="H22" s="190">
        <f t="shared" si="0"/>
        <v>25356861</v>
      </c>
      <c r="I22" s="190">
        <f t="shared" si="0"/>
        <v>31297600</v>
      </c>
      <c r="J22" s="190">
        <f t="shared" si="0"/>
        <v>286196844</v>
      </c>
      <c r="K22" s="190">
        <f t="shared" si="0"/>
        <v>29738983</v>
      </c>
      <c r="L22" s="190">
        <f t="shared" si="0"/>
        <v>26342446</v>
      </c>
      <c r="M22" s="190">
        <f t="shared" si="0"/>
        <v>203718471</v>
      </c>
      <c r="N22" s="190">
        <f t="shared" si="0"/>
        <v>259799900</v>
      </c>
      <c r="O22" s="190">
        <f t="shared" si="0"/>
        <v>23069532</v>
      </c>
      <c r="P22" s="190">
        <f t="shared" si="0"/>
        <v>23708065</v>
      </c>
      <c r="Q22" s="190">
        <f t="shared" si="0"/>
        <v>150878227</v>
      </c>
      <c r="R22" s="190">
        <f t="shared" si="0"/>
        <v>197655824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743652568</v>
      </c>
      <c r="X22" s="190">
        <f t="shared" si="0"/>
        <v>814838297</v>
      </c>
      <c r="Y22" s="190">
        <f t="shared" si="0"/>
        <v>-71185729</v>
      </c>
      <c r="Z22" s="191">
        <f>+IF(X22&lt;&gt;0,+(Y22/X22)*100,0)</f>
        <v>-8.736178608944298</v>
      </c>
      <c r="AA22" s="188">
        <f>SUM(AA5:AA21)</f>
        <v>914247881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246191070</v>
      </c>
      <c r="D25" s="155">
        <v>0</v>
      </c>
      <c r="E25" s="156">
        <v>312010605</v>
      </c>
      <c r="F25" s="60">
        <v>326037964</v>
      </c>
      <c r="G25" s="60">
        <v>20812630</v>
      </c>
      <c r="H25" s="60">
        <v>20543632</v>
      </c>
      <c r="I25" s="60">
        <v>20190666</v>
      </c>
      <c r="J25" s="60">
        <v>61546928</v>
      </c>
      <c r="K25" s="60">
        <v>18540991</v>
      </c>
      <c r="L25" s="60">
        <v>20282002</v>
      </c>
      <c r="M25" s="60">
        <v>30661107</v>
      </c>
      <c r="N25" s="60">
        <v>69484100</v>
      </c>
      <c r="O25" s="60">
        <v>16896479</v>
      </c>
      <c r="P25" s="60">
        <v>21678952</v>
      </c>
      <c r="Q25" s="60">
        <v>21111569</v>
      </c>
      <c r="R25" s="60">
        <v>59687000</v>
      </c>
      <c r="S25" s="60">
        <v>0</v>
      </c>
      <c r="T25" s="60">
        <v>0</v>
      </c>
      <c r="U25" s="60">
        <v>0</v>
      </c>
      <c r="V25" s="60">
        <v>0</v>
      </c>
      <c r="W25" s="60">
        <v>190718028</v>
      </c>
      <c r="X25" s="60">
        <v>234767480</v>
      </c>
      <c r="Y25" s="60">
        <v>-44049452</v>
      </c>
      <c r="Z25" s="140">
        <v>-18.76</v>
      </c>
      <c r="AA25" s="155">
        <v>326037964</v>
      </c>
    </row>
    <row r="26" spans="1:27" ht="12.75">
      <c r="A26" s="183" t="s">
        <v>38</v>
      </c>
      <c r="B26" s="182"/>
      <c r="C26" s="155">
        <v>9630879</v>
      </c>
      <c r="D26" s="155">
        <v>0</v>
      </c>
      <c r="E26" s="156">
        <v>11953632</v>
      </c>
      <c r="F26" s="60">
        <v>11744267</v>
      </c>
      <c r="G26" s="60">
        <v>801482</v>
      </c>
      <c r="H26" s="60">
        <v>619108</v>
      </c>
      <c r="I26" s="60">
        <v>889056</v>
      </c>
      <c r="J26" s="60">
        <v>2309646</v>
      </c>
      <c r="K26" s="60">
        <v>816883</v>
      </c>
      <c r="L26" s="60">
        <v>812619</v>
      </c>
      <c r="M26" s="60">
        <v>809311</v>
      </c>
      <c r="N26" s="60">
        <v>2438813</v>
      </c>
      <c r="O26" s="60">
        <v>802788</v>
      </c>
      <c r="P26" s="60">
        <v>799567</v>
      </c>
      <c r="Q26" s="60">
        <v>802453</v>
      </c>
      <c r="R26" s="60">
        <v>2404808</v>
      </c>
      <c r="S26" s="60">
        <v>0</v>
      </c>
      <c r="T26" s="60">
        <v>0</v>
      </c>
      <c r="U26" s="60">
        <v>0</v>
      </c>
      <c r="V26" s="60">
        <v>0</v>
      </c>
      <c r="W26" s="60">
        <v>7153267</v>
      </c>
      <c r="X26" s="60">
        <v>8965000</v>
      </c>
      <c r="Y26" s="60">
        <v>-1811733</v>
      </c>
      <c r="Z26" s="140">
        <v>-20.21</v>
      </c>
      <c r="AA26" s="155">
        <v>11744267</v>
      </c>
    </row>
    <row r="27" spans="1:27" ht="12.75">
      <c r="A27" s="183" t="s">
        <v>118</v>
      </c>
      <c r="B27" s="182"/>
      <c r="C27" s="155">
        <v>522558498</v>
      </c>
      <c r="D27" s="155">
        <v>0</v>
      </c>
      <c r="E27" s="156">
        <v>196237000</v>
      </c>
      <c r="F27" s="60">
        <v>196237000</v>
      </c>
      <c r="G27" s="60">
        <v>16353083</v>
      </c>
      <c r="H27" s="60">
        <v>16353083</v>
      </c>
      <c r="I27" s="60">
        <v>16353083</v>
      </c>
      <c r="J27" s="60">
        <v>49059249</v>
      </c>
      <c r="K27" s="60">
        <v>16353083</v>
      </c>
      <c r="L27" s="60">
        <v>16353083</v>
      </c>
      <c r="M27" s="60">
        <v>16353083</v>
      </c>
      <c r="N27" s="60">
        <v>49059249</v>
      </c>
      <c r="O27" s="60">
        <v>16353083</v>
      </c>
      <c r="P27" s="60">
        <v>16353083</v>
      </c>
      <c r="Q27" s="60">
        <v>16353083</v>
      </c>
      <c r="R27" s="60">
        <v>49059249</v>
      </c>
      <c r="S27" s="60">
        <v>0</v>
      </c>
      <c r="T27" s="60">
        <v>0</v>
      </c>
      <c r="U27" s="60">
        <v>0</v>
      </c>
      <c r="V27" s="60">
        <v>0</v>
      </c>
      <c r="W27" s="60">
        <v>147177747</v>
      </c>
      <c r="X27" s="60">
        <v>147177000</v>
      </c>
      <c r="Y27" s="60">
        <v>747</v>
      </c>
      <c r="Z27" s="140">
        <v>0</v>
      </c>
      <c r="AA27" s="155">
        <v>196237000</v>
      </c>
    </row>
    <row r="28" spans="1:27" ht="12.75">
      <c r="A28" s="183" t="s">
        <v>39</v>
      </c>
      <c r="B28" s="182"/>
      <c r="C28" s="155">
        <v>158329159</v>
      </c>
      <c r="D28" s="155">
        <v>0</v>
      </c>
      <c r="E28" s="156">
        <v>130000000</v>
      </c>
      <c r="F28" s="60">
        <v>129990781</v>
      </c>
      <c r="G28" s="60">
        <v>10833333</v>
      </c>
      <c r="H28" s="60">
        <v>10833333</v>
      </c>
      <c r="I28" s="60">
        <v>10833335</v>
      </c>
      <c r="J28" s="60">
        <v>32500001</v>
      </c>
      <c r="K28" s="60">
        <v>10833334</v>
      </c>
      <c r="L28" s="60">
        <v>10833334</v>
      </c>
      <c r="M28" s="60">
        <v>10833334</v>
      </c>
      <c r="N28" s="60">
        <v>32500002</v>
      </c>
      <c r="O28" s="60">
        <v>10833334</v>
      </c>
      <c r="P28" s="60">
        <v>10833334</v>
      </c>
      <c r="Q28" s="60">
        <v>10833334</v>
      </c>
      <c r="R28" s="60">
        <v>32500002</v>
      </c>
      <c r="S28" s="60">
        <v>0</v>
      </c>
      <c r="T28" s="60">
        <v>0</v>
      </c>
      <c r="U28" s="60">
        <v>0</v>
      </c>
      <c r="V28" s="60">
        <v>0</v>
      </c>
      <c r="W28" s="60">
        <v>97500005</v>
      </c>
      <c r="X28" s="60">
        <v>97497000</v>
      </c>
      <c r="Y28" s="60">
        <v>3005</v>
      </c>
      <c r="Z28" s="140">
        <v>0</v>
      </c>
      <c r="AA28" s="155">
        <v>129990781</v>
      </c>
    </row>
    <row r="29" spans="1:27" ht="12.75">
      <c r="A29" s="183" t="s">
        <v>40</v>
      </c>
      <c r="B29" s="182"/>
      <c r="C29" s="155">
        <v>736673</v>
      </c>
      <c r="D29" s="155">
        <v>0</v>
      </c>
      <c r="E29" s="156">
        <v>400000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299997</v>
      </c>
      <c r="Y29" s="60">
        <v>-299997</v>
      </c>
      <c r="Z29" s="140">
        <v>-100</v>
      </c>
      <c r="AA29" s="155">
        <v>0</v>
      </c>
    </row>
    <row r="30" spans="1:27" ht="12.75">
      <c r="A30" s="183" t="s">
        <v>119</v>
      </c>
      <c r="B30" s="182"/>
      <c r="C30" s="155">
        <v>22585217</v>
      </c>
      <c r="D30" s="155">
        <v>0</v>
      </c>
      <c r="E30" s="156">
        <v>17049855</v>
      </c>
      <c r="F30" s="60">
        <v>23049855</v>
      </c>
      <c r="G30" s="60">
        <v>821676</v>
      </c>
      <c r="H30" s="60">
        <v>2783119</v>
      </c>
      <c r="I30" s="60">
        <v>0</v>
      </c>
      <c r="J30" s="60">
        <v>3604795</v>
      </c>
      <c r="K30" s="60">
        <v>2355986</v>
      </c>
      <c r="L30" s="60">
        <v>1989913</v>
      </c>
      <c r="M30" s="60">
        <v>1621103</v>
      </c>
      <c r="N30" s="60">
        <v>5967002</v>
      </c>
      <c r="O30" s="60">
        <v>0</v>
      </c>
      <c r="P30" s="60">
        <v>2377921</v>
      </c>
      <c r="Q30" s="60">
        <v>1582121</v>
      </c>
      <c r="R30" s="60">
        <v>3960042</v>
      </c>
      <c r="S30" s="60">
        <v>0</v>
      </c>
      <c r="T30" s="60">
        <v>0</v>
      </c>
      <c r="U30" s="60">
        <v>0</v>
      </c>
      <c r="V30" s="60">
        <v>0</v>
      </c>
      <c r="W30" s="60">
        <v>13531839</v>
      </c>
      <c r="X30" s="60">
        <v>12787497</v>
      </c>
      <c r="Y30" s="60">
        <v>744342</v>
      </c>
      <c r="Z30" s="140">
        <v>5.82</v>
      </c>
      <c r="AA30" s="155">
        <v>23049855</v>
      </c>
    </row>
    <row r="31" spans="1:27" ht="12.75">
      <c r="A31" s="183" t="s">
        <v>120</v>
      </c>
      <c r="B31" s="182"/>
      <c r="C31" s="155">
        <v>51098862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11382977</v>
      </c>
      <c r="D32" s="155">
        <v>0</v>
      </c>
      <c r="E32" s="156">
        <v>16000000</v>
      </c>
      <c r="F32" s="60">
        <v>62991213</v>
      </c>
      <c r="G32" s="60">
        <v>1892285</v>
      </c>
      <c r="H32" s="60">
        <v>11714079</v>
      </c>
      <c r="I32" s="60">
        <v>6589687</v>
      </c>
      <c r="J32" s="60">
        <v>20196051</v>
      </c>
      <c r="K32" s="60">
        <v>8635737</v>
      </c>
      <c r="L32" s="60">
        <v>2022844</v>
      </c>
      <c r="M32" s="60">
        <v>747007</v>
      </c>
      <c r="N32" s="60">
        <v>11405588</v>
      </c>
      <c r="O32" s="60">
        <v>2463712</v>
      </c>
      <c r="P32" s="60">
        <v>-148517</v>
      </c>
      <c r="Q32" s="60">
        <v>1254726</v>
      </c>
      <c r="R32" s="60">
        <v>3569921</v>
      </c>
      <c r="S32" s="60">
        <v>0</v>
      </c>
      <c r="T32" s="60">
        <v>0</v>
      </c>
      <c r="U32" s="60">
        <v>0</v>
      </c>
      <c r="V32" s="60">
        <v>0</v>
      </c>
      <c r="W32" s="60">
        <v>35171560</v>
      </c>
      <c r="X32" s="60">
        <v>12780000</v>
      </c>
      <c r="Y32" s="60">
        <v>22391560</v>
      </c>
      <c r="Z32" s="140">
        <v>175.21</v>
      </c>
      <c r="AA32" s="155">
        <v>62991213</v>
      </c>
    </row>
    <row r="33" spans="1:27" ht="12.75">
      <c r="A33" s="183" t="s">
        <v>42</v>
      </c>
      <c r="B33" s="182"/>
      <c r="C33" s="155">
        <v>213186311</v>
      </c>
      <c r="D33" s="155">
        <v>0</v>
      </c>
      <c r="E33" s="156">
        <v>18540000</v>
      </c>
      <c r="F33" s="60">
        <v>20540000</v>
      </c>
      <c r="G33" s="60">
        <v>2675470</v>
      </c>
      <c r="H33" s="60">
        <v>6635319</v>
      </c>
      <c r="I33" s="60">
        <v>104755</v>
      </c>
      <c r="J33" s="60">
        <v>9415544</v>
      </c>
      <c r="K33" s="60">
        <v>1138935</v>
      </c>
      <c r="L33" s="60">
        <v>566854</v>
      </c>
      <c r="M33" s="60">
        <v>94881</v>
      </c>
      <c r="N33" s="60">
        <v>1800670</v>
      </c>
      <c r="O33" s="60">
        <v>8779826</v>
      </c>
      <c r="P33" s="60">
        <v>85576</v>
      </c>
      <c r="Q33" s="60">
        <v>2092562</v>
      </c>
      <c r="R33" s="60">
        <v>10957964</v>
      </c>
      <c r="S33" s="60">
        <v>0</v>
      </c>
      <c r="T33" s="60">
        <v>0</v>
      </c>
      <c r="U33" s="60">
        <v>0</v>
      </c>
      <c r="V33" s="60">
        <v>0</v>
      </c>
      <c r="W33" s="60">
        <v>22174178</v>
      </c>
      <c r="X33" s="60">
        <v>18270000</v>
      </c>
      <c r="Y33" s="60">
        <v>3904178</v>
      </c>
      <c r="Z33" s="140">
        <v>21.37</v>
      </c>
      <c r="AA33" s="155">
        <v>20540000</v>
      </c>
    </row>
    <row r="34" spans="1:27" ht="12.75">
      <c r="A34" s="183" t="s">
        <v>43</v>
      </c>
      <c r="B34" s="182"/>
      <c r="C34" s="155">
        <v>184705474</v>
      </c>
      <c r="D34" s="155">
        <v>0</v>
      </c>
      <c r="E34" s="156">
        <v>512051765</v>
      </c>
      <c r="F34" s="60">
        <v>528530591</v>
      </c>
      <c r="G34" s="60">
        <v>4380960</v>
      </c>
      <c r="H34" s="60">
        <v>15981199</v>
      </c>
      <c r="I34" s="60">
        <v>27155917</v>
      </c>
      <c r="J34" s="60">
        <v>47518076</v>
      </c>
      <c r="K34" s="60">
        <v>18044666</v>
      </c>
      <c r="L34" s="60">
        <v>27159254</v>
      </c>
      <c r="M34" s="60">
        <v>31529000</v>
      </c>
      <c r="N34" s="60">
        <v>76732920</v>
      </c>
      <c r="O34" s="60">
        <v>27195877</v>
      </c>
      <c r="P34" s="60">
        <v>22106078</v>
      </c>
      <c r="Q34" s="60">
        <v>22159817</v>
      </c>
      <c r="R34" s="60">
        <v>71461772</v>
      </c>
      <c r="S34" s="60">
        <v>0</v>
      </c>
      <c r="T34" s="60">
        <v>0</v>
      </c>
      <c r="U34" s="60">
        <v>0</v>
      </c>
      <c r="V34" s="60">
        <v>0</v>
      </c>
      <c r="W34" s="60">
        <v>195712768</v>
      </c>
      <c r="X34" s="60">
        <v>326416744</v>
      </c>
      <c r="Y34" s="60">
        <v>-130703976</v>
      </c>
      <c r="Z34" s="140">
        <v>-40.04</v>
      </c>
      <c r="AA34" s="155">
        <v>528530591</v>
      </c>
    </row>
    <row r="35" spans="1:27" ht="12.75">
      <c r="A35" s="181" t="s">
        <v>122</v>
      </c>
      <c r="B35" s="185"/>
      <c r="C35" s="155">
        <v>1560555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1421965675</v>
      </c>
      <c r="D36" s="188">
        <f>SUM(D25:D35)</f>
        <v>0</v>
      </c>
      <c r="E36" s="189">
        <f t="shared" si="1"/>
        <v>1214242857</v>
      </c>
      <c r="F36" s="190">
        <f t="shared" si="1"/>
        <v>1299121671</v>
      </c>
      <c r="G36" s="190">
        <f t="shared" si="1"/>
        <v>58570919</v>
      </c>
      <c r="H36" s="190">
        <f t="shared" si="1"/>
        <v>85462872</v>
      </c>
      <c r="I36" s="190">
        <f t="shared" si="1"/>
        <v>82116499</v>
      </c>
      <c r="J36" s="190">
        <f t="shared" si="1"/>
        <v>226150290</v>
      </c>
      <c r="K36" s="190">
        <f t="shared" si="1"/>
        <v>76719615</v>
      </c>
      <c r="L36" s="190">
        <f t="shared" si="1"/>
        <v>80019903</v>
      </c>
      <c r="M36" s="190">
        <f t="shared" si="1"/>
        <v>92648826</v>
      </c>
      <c r="N36" s="190">
        <f t="shared" si="1"/>
        <v>249388344</v>
      </c>
      <c r="O36" s="190">
        <f t="shared" si="1"/>
        <v>83325099</v>
      </c>
      <c r="P36" s="190">
        <f t="shared" si="1"/>
        <v>74085994</v>
      </c>
      <c r="Q36" s="190">
        <f t="shared" si="1"/>
        <v>76189665</v>
      </c>
      <c r="R36" s="190">
        <f t="shared" si="1"/>
        <v>233600758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709139392</v>
      </c>
      <c r="X36" s="190">
        <f t="shared" si="1"/>
        <v>858960718</v>
      </c>
      <c r="Y36" s="190">
        <f t="shared" si="1"/>
        <v>-149821326</v>
      </c>
      <c r="Z36" s="191">
        <f>+IF(X36&lt;&gt;0,+(Y36/X36)*100,0)</f>
        <v>-17.442162704348487</v>
      </c>
      <c r="AA36" s="188">
        <f>SUM(AA25:AA35)</f>
        <v>1299121671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-380267802</v>
      </c>
      <c r="D38" s="199">
        <f>+D22-D36</f>
        <v>0</v>
      </c>
      <c r="E38" s="200">
        <f t="shared" si="2"/>
        <v>-320689157</v>
      </c>
      <c r="F38" s="106">
        <f t="shared" si="2"/>
        <v>-384873790</v>
      </c>
      <c r="G38" s="106">
        <f t="shared" si="2"/>
        <v>170971464</v>
      </c>
      <c r="H38" s="106">
        <f t="shared" si="2"/>
        <v>-60106011</v>
      </c>
      <c r="I38" s="106">
        <f t="shared" si="2"/>
        <v>-50818899</v>
      </c>
      <c r="J38" s="106">
        <f t="shared" si="2"/>
        <v>60046554</v>
      </c>
      <c r="K38" s="106">
        <f t="shared" si="2"/>
        <v>-46980632</v>
      </c>
      <c r="L38" s="106">
        <f t="shared" si="2"/>
        <v>-53677457</v>
      </c>
      <c r="M38" s="106">
        <f t="shared" si="2"/>
        <v>111069645</v>
      </c>
      <c r="N38" s="106">
        <f t="shared" si="2"/>
        <v>10411556</v>
      </c>
      <c r="O38" s="106">
        <f t="shared" si="2"/>
        <v>-60255567</v>
      </c>
      <c r="P38" s="106">
        <f t="shared" si="2"/>
        <v>-50377929</v>
      </c>
      <c r="Q38" s="106">
        <f t="shared" si="2"/>
        <v>74688562</v>
      </c>
      <c r="R38" s="106">
        <f t="shared" si="2"/>
        <v>-35944934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34513176</v>
      </c>
      <c r="X38" s="106">
        <f>IF(F22=F36,0,X22-X36)</f>
        <v>-44122421</v>
      </c>
      <c r="Y38" s="106">
        <f t="shared" si="2"/>
        <v>78635597</v>
      </c>
      <c r="Z38" s="201">
        <f>+IF(X38&lt;&gt;0,+(Y38/X38)*100,0)</f>
        <v>-178.22140131431138</v>
      </c>
      <c r="AA38" s="199">
        <f>+AA22-AA36</f>
        <v>-384873790</v>
      </c>
    </row>
    <row r="39" spans="1:27" ht="12.75">
      <c r="A39" s="181" t="s">
        <v>46</v>
      </c>
      <c r="B39" s="185"/>
      <c r="C39" s="155">
        <v>613651455</v>
      </c>
      <c r="D39" s="155">
        <v>0</v>
      </c>
      <c r="E39" s="156">
        <v>505172740</v>
      </c>
      <c r="F39" s="60">
        <v>570851302</v>
      </c>
      <c r="G39" s="60">
        <v>0</v>
      </c>
      <c r="H39" s="60">
        <v>26621441</v>
      </c>
      <c r="I39" s="60">
        <v>77526021</v>
      </c>
      <c r="J39" s="60">
        <v>104147462</v>
      </c>
      <c r="K39" s="60">
        <v>52598659</v>
      </c>
      <c r="L39" s="60">
        <v>53250572</v>
      </c>
      <c r="M39" s="60">
        <v>83277000</v>
      </c>
      <c r="N39" s="60">
        <v>189126231</v>
      </c>
      <c r="O39" s="60">
        <v>10202105</v>
      </c>
      <c r="P39" s="60">
        <v>24991007</v>
      </c>
      <c r="Q39" s="60">
        <v>77033211</v>
      </c>
      <c r="R39" s="60">
        <v>112226323</v>
      </c>
      <c r="S39" s="60">
        <v>0</v>
      </c>
      <c r="T39" s="60">
        <v>0</v>
      </c>
      <c r="U39" s="60">
        <v>0</v>
      </c>
      <c r="V39" s="60">
        <v>0</v>
      </c>
      <c r="W39" s="60">
        <v>405500016</v>
      </c>
      <c r="X39" s="60">
        <v>336184445</v>
      </c>
      <c r="Y39" s="60">
        <v>69315571</v>
      </c>
      <c r="Z39" s="140">
        <v>20.62</v>
      </c>
      <c r="AA39" s="155">
        <v>570851302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233383653</v>
      </c>
      <c r="D42" s="206">
        <f>SUM(D38:D41)</f>
        <v>0</v>
      </c>
      <c r="E42" s="207">
        <f t="shared" si="3"/>
        <v>184483583</v>
      </c>
      <c r="F42" s="88">
        <f t="shared" si="3"/>
        <v>185977512</v>
      </c>
      <c r="G42" s="88">
        <f t="shared" si="3"/>
        <v>170971464</v>
      </c>
      <c r="H42" s="88">
        <f t="shared" si="3"/>
        <v>-33484570</v>
      </c>
      <c r="I42" s="88">
        <f t="shared" si="3"/>
        <v>26707122</v>
      </c>
      <c r="J42" s="88">
        <f t="shared" si="3"/>
        <v>164194016</v>
      </c>
      <c r="K42" s="88">
        <f t="shared" si="3"/>
        <v>5618027</v>
      </c>
      <c r="L42" s="88">
        <f t="shared" si="3"/>
        <v>-426885</v>
      </c>
      <c r="M42" s="88">
        <f t="shared" si="3"/>
        <v>194346645</v>
      </c>
      <c r="N42" s="88">
        <f t="shared" si="3"/>
        <v>199537787</v>
      </c>
      <c r="O42" s="88">
        <f t="shared" si="3"/>
        <v>-50053462</v>
      </c>
      <c r="P42" s="88">
        <f t="shared" si="3"/>
        <v>-25386922</v>
      </c>
      <c r="Q42" s="88">
        <f t="shared" si="3"/>
        <v>151721773</v>
      </c>
      <c r="R42" s="88">
        <f t="shared" si="3"/>
        <v>76281389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440013192</v>
      </c>
      <c r="X42" s="88">
        <f t="shared" si="3"/>
        <v>292062024</v>
      </c>
      <c r="Y42" s="88">
        <f t="shared" si="3"/>
        <v>147951168</v>
      </c>
      <c r="Z42" s="208">
        <f>+IF(X42&lt;&gt;0,+(Y42/X42)*100,0)</f>
        <v>50.657448022068074</v>
      </c>
      <c r="AA42" s="206">
        <f>SUM(AA38:AA41)</f>
        <v>185977512</v>
      </c>
    </row>
    <row r="43" spans="1:27" ht="12.75">
      <c r="A43" s="181" t="s">
        <v>125</v>
      </c>
      <c r="B43" s="185"/>
      <c r="C43" s="157">
        <v>148072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233235581</v>
      </c>
      <c r="D44" s="210">
        <f>+D42-D43</f>
        <v>0</v>
      </c>
      <c r="E44" s="211">
        <f t="shared" si="4"/>
        <v>184483583</v>
      </c>
      <c r="F44" s="77">
        <f t="shared" si="4"/>
        <v>185977512</v>
      </c>
      <c r="G44" s="77">
        <f t="shared" si="4"/>
        <v>170971464</v>
      </c>
      <c r="H44" s="77">
        <f t="shared" si="4"/>
        <v>-33484570</v>
      </c>
      <c r="I44" s="77">
        <f t="shared" si="4"/>
        <v>26707122</v>
      </c>
      <c r="J44" s="77">
        <f t="shared" si="4"/>
        <v>164194016</v>
      </c>
      <c r="K44" s="77">
        <f t="shared" si="4"/>
        <v>5618027</v>
      </c>
      <c r="L44" s="77">
        <f t="shared" si="4"/>
        <v>-426885</v>
      </c>
      <c r="M44" s="77">
        <f t="shared" si="4"/>
        <v>194346645</v>
      </c>
      <c r="N44" s="77">
        <f t="shared" si="4"/>
        <v>199537787</v>
      </c>
      <c r="O44" s="77">
        <f t="shared" si="4"/>
        <v>-50053462</v>
      </c>
      <c r="P44" s="77">
        <f t="shared" si="4"/>
        <v>-25386922</v>
      </c>
      <c r="Q44" s="77">
        <f t="shared" si="4"/>
        <v>151721773</v>
      </c>
      <c r="R44" s="77">
        <f t="shared" si="4"/>
        <v>76281389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440013192</v>
      </c>
      <c r="X44" s="77">
        <f t="shared" si="4"/>
        <v>292062024</v>
      </c>
      <c r="Y44" s="77">
        <f t="shared" si="4"/>
        <v>147951168</v>
      </c>
      <c r="Z44" s="212">
        <f>+IF(X44&lt;&gt;0,+(Y44/X44)*100,0)</f>
        <v>50.657448022068074</v>
      </c>
      <c r="AA44" s="210">
        <f>+AA42-AA43</f>
        <v>185977512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233235581</v>
      </c>
      <c r="D46" s="206">
        <f>SUM(D44:D45)</f>
        <v>0</v>
      </c>
      <c r="E46" s="207">
        <f t="shared" si="5"/>
        <v>184483583</v>
      </c>
      <c r="F46" s="88">
        <f t="shared" si="5"/>
        <v>185977512</v>
      </c>
      <c r="G46" s="88">
        <f t="shared" si="5"/>
        <v>170971464</v>
      </c>
      <c r="H46" s="88">
        <f t="shared" si="5"/>
        <v>-33484570</v>
      </c>
      <c r="I46" s="88">
        <f t="shared" si="5"/>
        <v>26707122</v>
      </c>
      <c r="J46" s="88">
        <f t="shared" si="5"/>
        <v>164194016</v>
      </c>
      <c r="K46" s="88">
        <f t="shared" si="5"/>
        <v>5618027</v>
      </c>
      <c r="L46" s="88">
        <f t="shared" si="5"/>
        <v>-426885</v>
      </c>
      <c r="M46" s="88">
        <f t="shared" si="5"/>
        <v>194346645</v>
      </c>
      <c r="N46" s="88">
        <f t="shared" si="5"/>
        <v>199537787</v>
      </c>
      <c r="O46" s="88">
        <f t="shared" si="5"/>
        <v>-50053462</v>
      </c>
      <c r="P46" s="88">
        <f t="shared" si="5"/>
        <v>-25386922</v>
      </c>
      <c r="Q46" s="88">
        <f t="shared" si="5"/>
        <v>151721773</v>
      </c>
      <c r="R46" s="88">
        <f t="shared" si="5"/>
        <v>76281389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440013192</v>
      </c>
      <c r="X46" s="88">
        <f t="shared" si="5"/>
        <v>292062024</v>
      </c>
      <c r="Y46" s="88">
        <f t="shared" si="5"/>
        <v>147951168</v>
      </c>
      <c r="Z46" s="208">
        <f>+IF(X46&lt;&gt;0,+(Y46/X46)*100,0)</f>
        <v>50.657448022068074</v>
      </c>
      <c r="AA46" s="206">
        <f>SUM(AA44:AA45)</f>
        <v>185977512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233235581</v>
      </c>
      <c r="D48" s="217">
        <f>SUM(D46:D47)</f>
        <v>0</v>
      </c>
      <c r="E48" s="218">
        <f t="shared" si="6"/>
        <v>184483583</v>
      </c>
      <c r="F48" s="219">
        <f t="shared" si="6"/>
        <v>185977512</v>
      </c>
      <c r="G48" s="219">
        <f t="shared" si="6"/>
        <v>170971464</v>
      </c>
      <c r="H48" s="220">
        <f t="shared" si="6"/>
        <v>-33484570</v>
      </c>
      <c r="I48" s="220">
        <f t="shared" si="6"/>
        <v>26707122</v>
      </c>
      <c r="J48" s="220">
        <f t="shared" si="6"/>
        <v>164194016</v>
      </c>
      <c r="K48" s="220">
        <f t="shared" si="6"/>
        <v>5618027</v>
      </c>
      <c r="L48" s="220">
        <f t="shared" si="6"/>
        <v>-426885</v>
      </c>
      <c r="M48" s="219">
        <f t="shared" si="6"/>
        <v>194346645</v>
      </c>
      <c r="N48" s="219">
        <f t="shared" si="6"/>
        <v>199537787</v>
      </c>
      <c r="O48" s="220">
        <f t="shared" si="6"/>
        <v>-50053462</v>
      </c>
      <c r="P48" s="220">
        <f t="shared" si="6"/>
        <v>-25386922</v>
      </c>
      <c r="Q48" s="220">
        <f t="shared" si="6"/>
        <v>151721773</v>
      </c>
      <c r="R48" s="220">
        <f t="shared" si="6"/>
        <v>76281389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440013192</v>
      </c>
      <c r="X48" s="220">
        <f t="shared" si="6"/>
        <v>292062024</v>
      </c>
      <c r="Y48" s="220">
        <f t="shared" si="6"/>
        <v>147951168</v>
      </c>
      <c r="Z48" s="221">
        <f>+IF(X48&lt;&gt;0,+(Y48/X48)*100,0)</f>
        <v>50.657448022068074</v>
      </c>
      <c r="AA48" s="222">
        <f>SUM(AA46:AA47)</f>
        <v>185977512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4555762</v>
      </c>
      <c r="D5" s="153">
        <f>SUM(D6:D8)</f>
        <v>0</v>
      </c>
      <c r="E5" s="154">
        <f t="shared" si="0"/>
        <v>129527050</v>
      </c>
      <c r="F5" s="100">
        <f t="shared" si="0"/>
        <v>75228454</v>
      </c>
      <c r="G5" s="100">
        <f t="shared" si="0"/>
        <v>0</v>
      </c>
      <c r="H5" s="100">
        <f t="shared" si="0"/>
        <v>720278</v>
      </c>
      <c r="I5" s="100">
        <f t="shared" si="0"/>
        <v>10639071</v>
      </c>
      <c r="J5" s="100">
        <f t="shared" si="0"/>
        <v>11359349</v>
      </c>
      <c r="K5" s="100">
        <f t="shared" si="0"/>
        <v>5386025</v>
      </c>
      <c r="L5" s="100">
        <f t="shared" si="0"/>
        <v>5579802</v>
      </c>
      <c r="M5" s="100">
        <f t="shared" si="0"/>
        <v>4906757</v>
      </c>
      <c r="N5" s="100">
        <f t="shared" si="0"/>
        <v>15872584</v>
      </c>
      <c r="O5" s="100">
        <f t="shared" si="0"/>
        <v>630556</v>
      </c>
      <c r="P5" s="100">
        <f t="shared" si="0"/>
        <v>6399670</v>
      </c>
      <c r="Q5" s="100">
        <f t="shared" si="0"/>
        <v>18725156</v>
      </c>
      <c r="R5" s="100">
        <f t="shared" si="0"/>
        <v>25755382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52987315</v>
      </c>
      <c r="X5" s="100">
        <f t="shared" si="0"/>
        <v>95522530</v>
      </c>
      <c r="Y5" s="100">
        <f t="shared" si="0"/>
        <v>-42535215</v>
      </c>
      <c r="Z5" s="137">
        <f>+IF(X5&lt;&gt;0,+(Y5/X5)*100,0)</f>
        <v>-44.52898703583333</v>
      </c>
      <c r="AA5" s="153">
        <f>SUM(AA6:AA8)</f>
        <v>75228454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>
        <v>4555762</v>
      </c>
      <c r="D7" s="157"/>
      <c r="E7" s="158">
        <v>129527050</v>
      </c>
      <c r="F7" s="159">
        <v>75228454</v>
      </c>
      <c r="G7" s="159"/>
      <c r="H7" s="159">
        <v>94359</v>
      </c>
      <c r="I7" s="159">
        <v>4625268</v>
      </c>
      <c r="J7" s="159">
        <v>4719627</v>
      </c>
      <c r="K7" s="159">
        <v>5157287</v>
      </c>
      <c r="L7" s="159">
        <v>4595999</v>
      </c>
      <c r="M7" s="159">
        <v>928893</v>
      </c>
      <c r="N7" s="159">
        <v>10682179</v>
      </c>
      <c r="O7" s="159">
        <v>585928</v>
      </c>
      <c r="P7" s="159">
        <v>6399670</v>
      </c>
      <c r="Q7" s="159">
        <v>10416877</v>
      </c>
      <c r="R7" s="159">
        <v>17402475</v>
      </c>
      <c r="S7" s="159"/>
      <c r="T7" s="159"/>
      <c r="U7" s="159"/>
      <c r="V7" s="159"/>
      <c r="W7" s="159">
        <v>32804281</v>
      </c>
      <c r="X7" s="159">
        <v>33172530</v>
      </c>
      <c r="Y7" s="159">
        <v>-368249</v>
      </c>
      <c r="Z7" s="141">
        <v>-1.11</v>
      </c>
      <c r="AA7" s="225">
        <v>75228454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>
        <v>625919</v>
      </c>
      <c r="I8" s="60">
        <v>6013803</v>
      </c>
      <c r="J8" s="60">
        <v>6639722</v>
      </c>
      <c r="K8" s="60">
        <v>228738</v>
      </c>
      <c r="L8" s="60">
        <v>983803</v>
      </c>
      <c r="M8" s="60">
        <v>3977864</v>
      </c>
      <c r="N8" s="60">
        <v>5190405</v>
      </c>
      <c r="O8" s="60">
        <v>44628</v>
      </c>
      <c r="P8" s="60"/>
      <c r="Q8" s="60">
        <v>8308279</v>
      </c>
      <c r="R8" s="60">
        <v>8352907</v>
      </c>
      <c r="S8" s="60"/>
      <c r="T8" s="60"/>
      <c r="U8" s="60"/>
      <c r="V8" s="60"/>
      <c r="W8" s="60">
        <v>20183034</v>
      </c>
      <c r="X8" s="60">
        <v>62350000</v>
      </c>
      <c r="Y8" s="60">
        <v>-42166966</v>
      </c>
      <c r="Z8" s="140">
        <v>-67.63</v>
      </c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617563575</v>
      </c>
      <c r="D19" s="153">
        <f>SUM(D20:D23)</f>
        <v>0</v>
      </c>
      <c r="E19" s="154">
        <f t="shared" si="3"/>
        <v>505172740</v>
      </c>
      <c r="F19" s="100">
        <f t="shared" si="3"/>
        <v>570851301</v>
      </c>
      <c r="G19" s="100">
        <f t="shared" si="3"/>
        <v>39930198</v>
      </c>
      <c r="H19" s="100">
        <f t="shared" si="3"/>
        <v>26621441</v>
      </c>
      <c r="I19" s="100">
        <f t="shared" si="3"/>
        <v>77526021</v>
      </c>
      <c r="J19" s="100">
        <f t="shared" si="3"/>
        <v>144077660</v>
      </c>
      <c r="K19" s="100">
        <f t="shared" si="3"/>
        <v>51489692</v>
      </c>
      <c r="L19" s="100">
        <f t="shared" si="3"/>
        <v>53250572</v>
      </c>
      <c r="M19" s="100">
        <f t="shared" si="3"/>
        <v>83276787</v>
      </c>
      <c r="N19" s="100">
        <f t="shared" si="3"/>
        <v>188017051</v>
      </c>
      <c r="O19" s="100">
        <f t="shared" si="3"/>
        <v>10202105</v>
      </c>
      <c r="P19" s="100">
        <f t="shared" si="3"/>
        <v>24991007</v>
      </c>
      <c r="Q19" s="100">
        <f t="shared" si="3"/>
        <v>77033211</v>
      </c>
      <c r="R19" s="100">
        <f t="shared" si="3"/>
        <v>112226323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444321034</v>
      </c>
      <c r="X19" s="100">
        <f t="shared" si="3"/>
        <v>336184445</v>
      </c>
      <c r="Y19" s="100">
        <f t="shared" si="3"/>
        <v>108136589</v>
      </c>
      <c r="Z19" s="137">
        <f>+IF(X19&lt;&gt;0,+(Y19/X19)*100,0)</f>
        <v>32.1658513974375</v>
      </c>
      <c r="AA19" s="102">
        <f>SUM(AA20:AA23)</f>
        <v>570851301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>
        <v>617563575</v>
      </c>
      <c r="D21" s="155"/>
      <c r="E21" s="156">
        <v>505172740</v>
      </c>
      <c r="F21" s="60">
        <v>570851301</v>
      </c>
      <c r="G21" s="60">
        <v>39930198</v>
      </c>
      <c r="H21" s="60">
        <v>26621441</v>
      </c>
      <c r="I21" s="60">
        <v>77526021</v>
      </c>
      <c r="J21" s="60">
        <v>144077660</v>
      </c>
      <c r="K21" s="60">
        <v>51489692</v>
      </c>
      <c r="L21" s="60">
        <v>53250572</v>
      </c>
      <c r="M21" s="60">
        <v>83276787</v>
      </c>
      <c r="N21" s="60">
        <v>188017051</v>
      </c>
      <c r="O21" s="60">
        <v>10202105</v>
      </c>
      <c r="P21" s="60">
        <v>24991007</v>
      </c>
      <c r="Q21" s="60">
        <v>77033211</v>
      </c>
      <c r="R21" s="60">
        <v>112226323</v>
      </c>
      <c r="S21" s="60"/>
      <c r="T21" s="60"/>
      <c r="U21" s="60"/>
      <c r="V21" s="60"/>
      <c r="W21" s="60">
        <v>444321034</v>
      </c>
      <c r="X21" s="60">
        <v>336184445</v>
      </c>
      <c r="Y21" s="60">
        <v>108136589</v>
      </c>
      <c r="Z21" s="140">
        <v>32.17</v>
      </c>
      <c r="AA21" s="62">
        <v>570851301</v>
      </c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622119337</v>
      </c>
      <c r="D25" s="217">
        <f>+D5+D9+D15+D19+D24</f>
        <v>0</v>
      </c>
      <c r="E25" s="230">
        <f t="shared" si="4"/>
        <v>634699790</v>
      </c>
      <c r="F25" s="219">
        <f t="shared" si="4"/>
        <v>646079755</v>
      </c>
      <c r="G25" s="219">
        <f t="shared" si="4"/>
        <v>39930198</v>
      </c>
      <c r="H25" s="219">
        <f t="shared" si="4"/>
        <v>27341719</v>
      </c>
      <c r="I25" s="219">
        <f t="shared" si="4"/>
        <v>88165092</v>
      </c>
      <c r="J25" s="219">
        <f t="shared" si="4"/>
        <v>155437009</v>
      </c>
      <c r="K25" s="219">
        <f t="shared" si="4"/>
        <v>56875717</v>
      </c>
      <c r="L25" s="219">
        <f t="shared" si="4"/>
        <v>58830374</v>
      </c>
      <c r="M25" s="219">
        <f t="shared" si="4"/>
        <v>88183544</v>
      </c>
      <c r="N25" s="219">
        <f t="shared" si="4"/>
        <v>203889635</v>
      </c>
      <c r="O25" s="219">
        <f t="shared" si="4"/>
        <v>10832661</v>
      </c>
      <c r="P25" s="219">
        <f t="shared" si="4"/>
        <v>31390677</v>
      </c>
      <c r="Q25" s="219">
        <f t="shared" si="4"/>
        <v>95758367</v>
      </c>
      <c r="R25" s="219">
        <f t="shared" si="4"/>
        <v>137981705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497308349</v>
      </c>
      <c r="X25" s="219">
        <f t="shared" si="4"/>
        <v>431706975</v>
      </c>
      <c r="Y25" s="219">
        <f t="shared" si="4"/>
        <v>65601374</v>
      </c>
      <c r="Z25" s="231">
        <f>+IF(X25&lt;&gt;0,+(Y25/X25)*100,0)</f>
        <v>15.195810537923322</v>
      </c>
      <c r="AA25" s="232">
        <f>+AA5+AA9+AA15+AA19+AA24</f>
        <v>646079755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601160386</v>
      </c>
      <c r="D28" s="155"/>
      <c r="E28" s="156">
        <v>505172740</v>
      </c>
      <c r="F28" s="60">
        <v>570851301</v>
      </c>
      <c r="G28" s="60">
        <v>39930198</v>
      </c>
      <c r="H28" s="60">
        <v>27341719</v>
      </c>
      <c r="I28" s="60">
        <v>88165092</v>
      </c>
      <c r="J28" s="60">
        <v>155437009</v>
      </c>
      <c r="K28" s="60">
        <v>56875717</v>
      </c>
      <c r="L28" s="60">
        <v>58830374</v>
      </c>
      <c r="M28" s="60">
        <v>82545225</v>
      </c>
      <c r="N28" s="60">
        <v>198251316</v>
      </c>
      <c r="O28" s="60">
        <v>9018155</v>
      </c>
      <c r="P28" s="60">
        <v>31088672</v>
      </c>
      <c r="Q28" s="60">
        <v>84129659</v>
      </c>
      <c r="R28" s="60">
        <v>124236486</v>
      </c>
      <c r="S28" s="60"/>
      <c r="T28" s="60"/>
      <c r="U28" s="60"/>
      <c r="V28" s="60"/>
      <c r="W28" s="60">
        <v>477924811</v>
      </c>
      <c r="X28" s="60">
        <v>336184445</v>
      </c>
      <c r="Y28" s="60">
        <v>141740366</v>
      </c>
      <c r="Z28" s="140">
        <v>42.16</v>
      </c>
      <c r="AA28" s="155">
        <v>570851301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>
        <v>5638319</v>
      </c>
      <c r="N29" s="60">
        <v>5638319</v>
      </c>
      <c r="O29" s="60">
        <v>1814506</v>
      </c>
      <c r="P29" s="60">
        <v>302005</v>
      </c>
      <c r="Q29" s="60">
        <v>11628708</v>
      </c>
      <c r="R29" s="60">
        <v>13745219</v>
      </c>
      <c r="S29" s="60"/>
      <c r="T29" s="60"/>
      <c r="U29" s="60"/>
      <c r="V29" s="60"/>
      <c r="W29" s="60">
        <v>19383538</v>
      </c>
      <c r="X29" s="60"/>
      <c r="Y29" s="60">
        <v>19383538</v>
      </c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601160386</v>
      </c>
      <c r="D32" s="210">
        <f>SUM(D28:D31)</f>
        <v>0</v>
      </c>
      <c r="E32" s="211">
        <f t="shared" si="5"/>
        <v>505172740</v>
      </c>
      <c r="F32" s="77">
        <f t="shared" si="5"/>
        <v>570851301</v>
      </c>
      <c r="G32" s="77">
        <f t="shared" si="5"/>
        <v>39930198</v>
      </c>
      <c r="H32" s="77">
        <f t="shared" si="5"/>
        <v>27341719</v>
      </c>
      <c r="I32" s="77">
        <f t="shared" si="5"/>
        <v>88165092</v>
      </c>
      <c r="J32" s="77">
        <f t="shared" si="5"/>
        <v>155437009</v>
      </c>
      <c r="K32" s="77">
        <f t="shared" si="5"/>
        <v>56875717</v>
      </c>
      <c r="L32" s="77">
        <f t="shared" si="5"/>
        <v>58830374</v>
      </c>
      <c r="M32" s="77">
        <f t="shared" si="5"/>
        <v>88183544</v>
      </c>
      <c r="N32" s="77">
        <f t="shared" si="5"/>
        <v>203889635</v>
      </c>
      <c r="O32" s="77">
        <f t="shared" si="5"/>
        <v>10832661</v>
      </c>
      <c r="P32" s="77">
        <f t="shared" si="5"/>
        <v>31390677</v>
      </c>
      <c r="Q32" s="77">
        <f t="shared" si="5"/>
        <v>95758367</v>
      </c>
      <c r="R32" s="77">
        <f t="shared" si="5"/>
        <v>137981705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497308349</v>
      </c>
      <c r="X32" s="77">
        <f t="shared" si="5"/>
        <v>336184445</v>
      </c>
      <c r="Y32" s="77">
        <f t="shared" si="5"/>
        <v>161123904</v>
      </c>
      <c r="Z32" s="212">
        <f>+IF(X32&lt;&gt;0,+(Y32/X32)*100,0)</f>
        <v>47.92723351611345</v>
      </c>
      <c r="AA32" s="79">
        <f>SUM(AA28:AA31)</f>
        <v>570851301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20958951</v>
      </c>
      <c r="D35" s="155"/>
      <c r="E35" s="156">
        <v>129527050</v>
      </c>
      <c r="F35" s="60">
        <v>75228454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82073668</v>
      </c>
      <c r="Y35" s="60">
        <v>-82073668</v>
      </c>
      <c r="Z35" s="140">
        <v>-100</v>
      </c>
      <c r="AA35" s="62">
        <v>75228454</v>
      </c>
    </row>
    <row r="36" spans="1:27" ht="12.75">
      <c r="A36" s="238" t="s">
        <v>139</v>
      </c>
      <c r="B36" s="149"/>
      <c r="C36" s="222">
        <f aca="true" t="shared" si="6" ref="C36:Y36">SUM(C32:C35)</f>
        <v>622119337</v>
      </c>
      <c r="D36" s="222">
        <f>SUM(D32:D35)</f>
        <v>0</v>
      </c>
      <c r="E36" s="218">
        <f t="shared" si="6"/>
        <v>634699790</v>
      </c>
      <c r="F36" s="220">
        <f t="shared" si="6"/>
        <v>646079755</v>
      </c>
      <c r="G36" s="220">
        <f t="shared" si="6"/>
        <v>39930198</v>
      </c>
      <c r="H36" s="220">
        <f t="shared" si="6"/>
        <v>27341719</v>
      </c>
      <c r="I36" s="220">
        <f t="shared" si="6"/>
        <v>88165092</v>
      </c>
      <c r="J36" s="220">
        <f t="shared" si="6"/>
        <v>155437009</v>
      </c>
      <c r="K36" s="220">
        <f t="shared" si="6"/>
        <v>56875717</v>
      </c>
      <c r="L36" s="220">
        <f t="shared" si="6"/>
        <v>58830374</v>
      </c>
      <c r="M36" s="220">
        <f t="shared" si="6"/>
        <v>88183544</v>
      </c>
      <c r="N36" s="220">
        <f t="shared" si="6"/>
        <v>203889635</v>
      </c>
      <c r="O36" s="220">
        <f t="shared" si="6"/>
        <v>10832661</v>
      </c>
      <c r="P36" s="220">
        <f t="shared" si="6"/>
        <v>31390677</v>
      </c>
      <c r="Q36" s="220">
        <f t="shared" si="6"/>
        <v>95758367</v>
      </c>
      <c r="R36" s="220">
        <f t="shared" si="6"/>
        <v>137981705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497308349</v>
      </c>
      <c r="X36" s="220">
        <f t="shared" si="6"/>
        <v>418258113</v>
      </c>
      <c r="Y36" s="220">
        <f t="shared" si="6"/>
        <v>79050236</v>
      </c>
      <c r="Z36" s="221">
        <f>+IF(X36&lt;&gt;0,+(Y36/X36)*100,0)</f>
        <v>18.899869134158315</v>
      </c>
      <c r="AA36" s="239">
        <f>SUM(AA32:AA35)</f>
        <v>646079755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363492494</v>
      </c>
      <c r="D6" s="155"/>
      <c r="E6" s="59">
        <v>372668440</v>
      </c>
      <c r="F6" s="60">
        <v>372668440</v>
      </c>
      <c r="G6" s="60"/>
      <c r="H6" s="60"/>
      <c r="I6" s="60"/>
      <c r="J6" s="60"/>
      <c r="K6" s="60"/>
      <c r="L6" s="60">
        <v>16971806</v>
      </c>
      <c r="M6" s="60">
        <v>16971808</v>
      </c>
      <c r="N6" s="60">
        <v>16971808</v>
      </c>
      <c r="O6" s="60">
        <v>46587756</v>
      </c>
      <c r="P6" s="60">
        <v>15886698</v>
      </c>
      <c r="Q6" s="60"/>
      <c r="R6" s="60">
        <v>15886698</v>
      </c>
      <c r="S6" s="60"/>
      <c r="T6" s="60"/>
      <c r="U6" s="60"/>
      <c r="V6" s="60"/>
      <c r="W6" s="60">
        <v>15886698</v>
      </c>
      <c r="X6" s="60">
        <v>279501330</v>
      </c>
      <c r="Y6" s="60">
        <v>-263614632</v>
      </c>
      <c r="Z6" s="140">
        <v>-94.32</v>
      </c>
      <c r="AA6" s="62">
        <v>372668440</v>
      </c>
    </row>
    <row r="7" spans="1:27" ht="12.75">
      <c r="A7" s="249" t="s">
        <v>144</v>
      </c>
      <c r="B7" s="182"/>
      <c r="C7" s="155"/>
      <c r="D7" s="155"/>
      <c r="E7" s="59"/>
      <c r="F7" s="60"/>
      <c r="G7" s="60">
        <v>552772728</v>
      </c>
      <c r="H7" s="60">
        <v>541666840</v>
      </c>
      <c r="I7" s="60">
        <v>488095693</v>
      </c>
      <c r="J7" s="60">
        <v>488095693</v>
      </c>
      <c r="K7" s="60">
        <v>545820162</v>
      </c>
      <c r="L7" s="60">
        <v>545820162</v>
      </c>
      <c r="M7" s="60">
        <v>491900157</v>
      </c>
      <c r="N7" s="60">
        <v>491900157</v>
      </c>
      <c r="O7" s="60">
        <v>483019208</v>
      </c>
      <c r="P7" s="60">
        <v>483019208</v>
      </c>
      <c r="Q7" s="60"/>
      <c r="R7" s="60">
        <v>483019208</v>
      </c>
      <c r="S7" s="60"/>
      <c r="T7" s="60"/>
      <c r="U7" s="60"/>
      <c r="V7" s="60"/>
      <c r="W7" s="60">
        <v>483019208</v>
      </c>
      <c r="X7" s="60"/>
      <c r="Y7" s="60">
        <v>483019208</v>
      </c>
      <c r="Z7" s="140"/>
      <c r="AA7" s="62"/>
    </row>
    <row r="8" spans="1:27" ht="12.75">
      <c r="A8" s="249" t="s">
        <v>145</v>
      </c>
      <c r="B8" s="182"/>
      <c r="C8" s="155">
        <v>111349407</v>
      </c>
      <c r="D8" s="155"/>
      <c r="E8" s="59">
        <v>107111895</v>
      </c>
      <c r="F8" s="60">
        <v>107111895</v>
      </c>
      <c r="G8" s="60">
        <v>1407967128</v>
      </c>
      <c r="H8" s="60">
        <v>1288000624</v>
      </c>
      <c r="I8" s="60">
        <v>965614295</v>
      </c>
      <c r="J8" s="60">
        <v>965614295</v>
      </c>
      <c r="K8" s="60">
        <v>981335685</v>
      </c>
      <c r="L8" s="60">
        <v>998046949</v>
      </c>
      <c r="M8" s="60">
        <v>992043999</v>
      </c>
      <c r="N8" s="60">
        <v>992043999</v>
      </c>
      <c r="O8" s="60">
        <v>1011704443</v>
      </c>
      <c r="P8" s="60">
        <v>1026840637</v>
      </c>
      <c r="Q8" s="60"/>
      <c r="R8" s="60">
        <v>1026840637</v>
      </c>
      <c r="S8" s="60"/>
      <c r="T8" s="60"/>
      <c r="U8" s="60"/>
      <c r="V8" s="60"/>
      <c r="W8" s="60">
        <v>1026840637</v>
      </c>
      <c r="X8" s="60">
        <v>80333921</v>
      </c>
      <c r="Y8" s="60">
        <v>946506716</v>
      </c>
      <c r="Z8" s="140">
        <v>1178.22</v>
      </c>
      <c r="AA8" s="62">
        <v>107111895</v>
      </c>
    </row>
    <row r="9" spans="1:27" ht="12.75">
      <c r="A9" s="249" t="s">
        <v>146</v>
      </c>
      <c r="B9" s="182"/>
      <c r="C9" s="155">
        <v>116394604</v>
      </c>
      <c r="D9" s="155"/>
      <c r="E9" s="59">
        <v>59519000</v>
      </c>
      <c r="F9" s="60">
        <v>59519000</v>
      </c>
      <c r="G9" s="60">
        <v>78932851</v>
      </c>
      <c r="H9" s="60">
        <v>89344638</v>
      </c>
      <c r="I9" s="60">
        <v>83597061</v>
      </c>
      <c r="J9" s="60">
        <v>83597061</v>
      </c>
      <c r="K9" s="60">
        <v>87018301</v>
      </c>
      <c r="L9" s="60">
        <v>100998122</v>
      </c>
      <c r="M9" s="60">
        <v>118337541</v>
      </c>
      <c r="N9" s="60">
        <v>118337541</v>
      </c>
      <c r="O9" s="60">
        <v>67971780</v>
      </c>
      <c r="P9" s="60">
        <v>73441415</v>
      </c>
      <c r="Q9" s="60"/>
      <c r="R9" s="60">
        <v>73441415</v>
      </c>
      <c r="S9" s="60"/>
      <c r="T9" s="60"/>
      <c r="U9" s="60"/>
      <c r="V9" s="60"/>
      <c r="W9" s="60">
        <v>73441415</v>
      </c>
      <c r="X9" s="60">
        <v>44639250</v>
      </c>
      <c r="Y9" s="60">
        <v>28802165</v>
      </c>
      <c r="Z9" s="140">
        <v>64.52</v>
      </c>
      <c r="AA9" s="62">
        <v>59519000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7066006</v>
      </c>
      <c r="D11" s="155"/>
      <c r="E11" s="59">
        <v>15454000</v>
      </c>
      <c r="F11" s="60">
        <v>15454000</v>
      </c>
      <c r="G11" s="60">
        <v>7066006</v>
      </c>
      <c r="H11" s="60">
        <v>7066006</v>
      </c>
      <c r="I11" s="60">
        <v>7066006</v>
      </c>
      <c r="J11" s="60">
        <v>7066006</v>
      </c>
      <c r="K11" s="60">
        <v>7066006</v>
      </c>
      <c r="L11" s="60">
        <v>7066006</v>
      </c>
      <c r="M11" s="60">
        <v>60986011</v>
      </c>
      <c r="N11" s="60">
        <v>60986011</v>
      </c>
      <c r="O11" s="60">
        <v>7066006</v>
      </c>
      <c r="P11" s="60">
        <v>7066006</v>
      </c>
      <c r="Q11" s="60"/>
      <c r="R11" s="60">
        <v>7066006</v>
      </c>
      <c r="S11" s="60"/>
      <c r="T11" s="60"/>
      <c r="U11" s="60"/>
      <c r="V11" s="60"/>
      <c r="W11" s="60">
        <v>7066006</v>
      </c>
      <c r="X11" s="60">
        <v>11590500</v>
      </c>
      <c r="Y11" s="60">
        <v>-4524494</v>
      </c>
      <c r="Z11" s="140">
        <v>-39.04</v>
      </c>
      <c r="AA11" s="62">
        <v>15454000</v>
      </c>
    </row>
    <row r="12" spans="1:27" ht="12.75">
      <c r="A12" s="250" t="s">
        <v>56</v>
      </c>
      <c r="B12" s="251"/>
      <c r="C12" s="168">
        <f aca="true" t="shared" si="0" ref="C12:Y12">SUM(C6:C11)</f>
        <v>598302511</v>
      </c>
      <c r="D12" s="168">
        <f>SUM(D6:D11)</f>
        <v>0</v>
      </c>
      <c r="E12" s="72">
        <f t="shared" si="0"/>
        <v>554753335</v>
      </c>
      <c r="F12" s="73">
        <f t="shared" si="0"/>
        <v>554753335</v>
      </c>
      <c r="G12" s="73">
        <f t="shared" si="0"/>
        <v>2046738713</v>
      </c>
      <c r="H12" s="73">
        <f t="shared" si="0"/>
        <v>1926078108</v>
      </c>
      <c r="I12" s="73">
        <f t="shared" si="0"/>
        <v>1544373055</v>
      </c>
      <c r="J12" s="73">
        <f t="shared" si="0"/>
        <v>1544373055</v>
      </c>
      <c r="K12" s="73">
        <f t="shared" si="0"/>
        <v>1621240154</v>
      </c>
      <c r="L12" s="73">
        <f t="shared" si="0"/>
        <v>1668903045</v>
      </c>
      <c r="M12" s="73">
        <f t="shared" si="0"/>
        <v>1680239516</v>
      </c>
      <c r="N12" s="73">
        <f t="shared" si="0"/>
        <v>1680239516</v>
      </c>
      <c r="O12" s="73">
        <f t="shared" si="0"/>
        <v>1616349193</v>
      </c>
      <c r="P12" s="73">
        <f t="shared" si="0"/>
        <v>1606253964</v>
      </c>
      <c r="Q12" s="73">
        <f t="shared" si="0"/>
        <v>0</v>
      </c>
      <c r="R12" s="73">
        <f t="shared" si="0"/>
        <v>1606253964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1606253964</v>
      </c>
      <c r="X12" s="73">
        <f t="shared" si="0"/>
        <v>416065001</v>
      </c>
      <c r="Y12" s="73">
        <f t="shared" si="0"/>
        <v>1190188963</v>
      </c>
      <c r="Z12" s="170">
        <f>+IF(X12&lt;&gt;0,+(Y12/X12)*100,0)</f>
        <v>286.05841879019283</v>
      </c>
      <c r="AA12" s="74">
        <f>SUM(AA6:AA11)</f>
        <v>554753335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>
        <v>1500000</v>
      </c>
      <c r="F18" s="60">
        <v>1500000</v>
      </c>
      <c r="G18" s="60">
        <v>1500000</v>
      </c>
      <c r="H18" s="60">
        <v>1500000</v>
      </c>
      <c r="I18" s="60">
        <v>1500000</v>
      </c>
      <c r="J18" s="60">
        <v>1500000</v>
      </c>
      <c r="K18" s="60">
        <v>1500000</v>
      </c>
      <c r="L18" s="60">
        <v>1500000</v>
      </c>
      <c r="M18" s="60">
        <v>1500000</v>
      </c>
      <c r="N18" s="60">
        <v>1500000</v>
      </c>
      <c r="O18" s="60">
        <v>1500000</v>
      </c>
      <c r="P18" s="60">
        <v>1500000</v>
      </c>
      <c r="Q18" s="60"/>
      <c r="R18" s="60">
        <v>1500000</v>
      </c>
      <c r="S18" s="60"/>
      <c r="T18" s="60"/>
      <c r="U18" s="60"/>
      <c r="V18" s="60"/>
      <c r="W18" s="60">
        <v>1500000</v>
      </c>
      <c r="X18" s="60">
        <v>1125000</v>
      </c>
      <c r="Y18" s="60">
        <v>375000</v>
      </c>
      <c r="Z18" s="140">
        <v>33.33</v>
      </c>
      <c r="AA18" s="62">
        <v>1500000</v>
      </c>
    </row>
    <row r="19" spans="1:27" ht="12.75">
      <c r="A19" s="249" t="s">
        <v>154</v>
      </c>
      <c r="B19" s="182"/>
      <c r="C19" s="155">
        <v>3830399787</v>
      </c>
      <c r="D19" s="155"/>
      <c r="E19" s="59">
        <v>5254897685</v>
      </c>
      <c r="F19" s="60">
        <v>5254897685</v>
      </c>
      <c r="G19" s="60">
        <v>3823553322</v>
      </c>
      <c r="H19" s="60">
        <v>3850895040</v>
      </c>
      <c r="I19" s="60">
        <v>3939060135</v>
      </c>
      <c r="J19" s="60">
        <v>3939060135</v>
      </c>
      <c r="K19" s="60">
        <v>3995935849</v>
      </c>
      <c r="L19" s="60">
        <v>4000599556</v>
      </c>
      <c r="M19" s="60">
        <v>4016428542</v>
      </c>
      <c r="N19" s="60">
        <v>4016428542</v>
      </c>
      <c r="O19" s="60">
        <v>4029189320</v>
      </c>
      <c r="P19" s="60">
        <v>4098536440</v>
      </c>
      <c r="Q19" s="60"/>
      <c r="R19" s="60">
        <v>4098536440</v>
      </c>
      <c r="S19" s="60"/>
      <c r="T19" s="60"/>
      <c r="U19" s="60"/>
      <c r="V19" s="60"/>
      <c r="W19" s="60">
        <v>4098536440</v>
      </c>
      <c r="X19" s="60">
        <v>3941173264</v>
      </c>
      <c r="Y19" s="60">
        <v>157363176</v>
      </c>
      <c r="Z19" s="140">
        <v>3.99</v>
      </c>
      <c r="AA19" s="62">
        <v>5254897685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501457</v>
      </c>
      <c r="D22" s="155"/>
      <c r="E22" s="59">
        <v>443005</v>
      </c>
      <c r="F22" s="60">
        <v>443005</v>
      </c>
      <c r="G22" s="60">
        <v>389530</v>
      </c>
      <c r="H22" s="60">
        <v>389530</v>
      </c>
      <c r="I22" s="60">
        <v>389530</v>
      </c>
      <c r="J22" s="60">
        <v>389530</v>
      </c>
      <c r="K22" s="60">
        <v>389530</v>
      </c>
      <c r="L22" s="60">
        <v>443005</v>
      </c>
      <c r="M22" s="60">
        <v>443005</v>
      </c>
      <c r="N22" s="60">
        <v>443005</v>
      </c>
      <c r="O22" s="60">
        <v>389530</v>
      </c>
      <c r="P22" s="60">
        <v>389530</v>
      </c>
      <c r="Q22" s="60"/>
      <c r="R22" s="60">
        <v>389530</v>
      </c>
      <c r="S22" s="60"/>
      <c r="T22" s="60"/>
      <c r="U22" s="60"/>
      <c r="V22" s="60"/>
      <c r="W22" s="60">
        <v>389530</v>
      </c>
      <c r="X22" s="60">
        <v>332254</v>
      </c>
      <c r="Y22" s="60">
        <v>57276</v>
      </c>
      <c r="Z22" s="140">
        <v>17.24</v>
      </c>
      <c r="AA22" s="62">
        <v>443005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3830901244</v>
      </c>
      <c r="D24" s="168">
        <f>SUM(D15:D23)</f>
        <v>0</v>
      </c>
      <c r="E24" s="76">
        <f t="shared" si="1"/>
        <v>5256840690</v>
      </c>
      <c r="F24" s="77">
        <f t="shared" si="1"/>
        <v>5256840690</v>
      </c>
      <c r="G24" s="77">
        <f t="shared" si="1"/>
        <v>3825442852</v>
      </c>
      <c r="H24" s="77">
        <f t="shared" si="1"/>
        <v>3852784570</v>
      </c>
      <c r="I24" s="77">
        <f t="shared" si="1"/>
        <v>3940949665</v>
      </c>
      <c r="J24" s="77">
        <f t="shared" si="1"/>
        <v>3940949665</v>
      </c>
      <c r="K24" s="77">
        <f t="shared" si="1"/>
        <v>3997825379</v>
      </c>
      <c r="L24" s="77">
        <f t="shared" si="1"/>
        <v>4002542561</v>
      </c>
      <c r="M24" s="77">
        <f t="shared" si="1"/>
        <v>4018371547</v>
      </c>
      <c r="N24" s="77">
        <f t="shared" si="1"/>
        <v>4018371547</v>
      </c>
      <c r="O24" s="77">
        <f t="shared" si="1"/>
        <v>4031078850</v>
      </c>
      <c r="P24" s="77">
        <f t="shared" si="1"/>
        <v>4100425970</v>
      </c>
      <c r="Q24" s="77">
        <f t="shared" si="1"/>
        <v>0</v>
      </c>
      <c r="R24" s="77">
        <f t="shared" si="1"/>
        <v>4100425970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4100425970</v>
      </c>
      <c r="X24" s="77">
        <f t="shared" si="1"/>
        <v>3942630518</v>
      </c>
      <c r="Y24" s="77">
        <f t="shared" si="1"/>
        <v>157795452</v>
      </c>
      <c r="Z24" s="212">
        <f>+IF(X24&lt;&gt;0,+(Y24/X24)*100,0)</f>
        <v>4.002288606035692</v>
      </c>
      <c r="AA24" s="79">
        <f>SUM(AA15:AA23)</f>
        <v>5256840690</v>
      </c>
    </row>
    <row r="25" spans="1:27" ht="12.75">
      <c r="A25" s="250" t="s">
        <v>159</v>
      </c>
      <c r="B25" s="251"/>
      <c r="C25" s="168">
        <f aca="true" t="shared" si="2" ref="C25:Y25">+C12+C24</f>
        <v>4429203755</v>
      </c>
      <c r="D25" s="168">
        <f>+D12+D24</f>
        <v>0</v>
      </c>
      <c r="E25" s="72">
        <f t="shared" si="2"/>
        <v>5811594025</v>
      </c>
      <c r="F25" s="73">
        <f t="shared" si="2"/>
        <v>5811594025</v>
      </c>
      <c r="G25" s="73">
        <f t="shared" si="2"/>
        <v>5872181565</v>
      </c>
      <c r="H25" s="73">
        <f t="shared" si="2"/>
        <v>5778862678</v>
      </c>
      <c r="I25" s="73">
        <f t="shared" si="2"/>
        <v>5485322720</v>
      </c>
      <c r="J25" s="73">
        <f t="shared" si="2"/>
        <v>5485322720</v>
      </c>
      <c r="K25" s="73">
        <f t="shared" si="2"/>
        <v>5619065533</v>
      </c>
      <c r="L25" s="73">
        <f t="shared" si="2"/>
        <v>5671445606</v>
      </c>
      <c r="M25" s="73">
        <f t="shared" si="2"/>
        <v>5698611063</v>
      </c>
      <c r="N25" s="73">
        <f t="shared" si="2"/>
        <v>5698611063</v>
      </c>
      <c r="O25" s="73">
        <f t="shared" si="2"/>
        <v>5647428043</v>
      </c>
      <c r="P25" s="73">
        <f t="shared" si="2"/>
        <v>5706679934</v>
      </c>
      <c r="Q25" s="73">
        <f t="shared" si="2"/>
        <v>0</v>
      </c>
      <c r="R25" s="73">
        <f t="shared" si="2"/>
        <v>5706679934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5706679934</v>
      </c>
      <c r="X25" s="73">
        <f t="shared" si="2"/>
        <v>4358695519</v>
      </c>
      <c r="Y25" s="73">
        <f t="shared" si="2"/>
        <v>1347984415</v>
      </c>
      <c r="Z25" s="170">
        <f>+IF(X25&lt;&gt;0,+(Y25/X25)*100,0)</f>
        <v>30.926326675584427</v>
      </c>
      <c r="AA25" s="74">
        <f>+AA12+AA24</f>
        <v>5811594025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>
        <v>30434299</v>
      </c>
      <c r="H29" s="60">
        <v>19352113</v>
      </c>
      <c r="I29" s="60">
        <v>16385910</v>
      </c>
      <c r="J29" s="60">
        <v>16385910</v>
      </c>
      <c r="K29" s="60">
        <v>9179320</v>
      </c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>
        <v>16260</v>
      </c>
      <c r="H31" s="60">
        <v>18745</v>
      </c>
      <c r="I31" s="60">
        <v>27748</v>
      </c>
      <c r="J31" s="60">
        <v>27748</v>
      </c>
      <c r="K31" s="60">
        <v>39535</v>
      </c>
      <c r="L31" s="60"/>
      <c r="M31" s="60"/>
      <c r="N31" s="60"/>
      <c r="O31" s="60">
        <v>54844</v>
      </c>
      <c r="P31" s="60">
        <v>58903</v>
      </c>
      <c r="Q31" s="60"/>
      <c r="R31" s="60">
        <v>58903</v>
      </c>
      <c r="S31" s="60"/>
      <c r="T31" s="60"/>
      <c r="U31" s="60"/>
      <c r="V31" s="60"/>
      <c r="W31" s="60">
        <v>58903</v>
      </c>
      <c r="X31" s="60"/>
      <c r="Y31" s="60">
        <v>58903</v>
      </c>
      <c r="Z31" s="140"/>
      <c r="AA31" s="62"/>
    </row>
    <row r="32" spans="1:27" ht="12.75">
      <c r="A32" s="249" t="s">
        <v>164</v>
      </c>
      <c r="B32" s="182"/>
      <c r="C32" s="155">
        <v>223917043</v>
      </c>
      <c r="D32" s="155"/>
      <c r="E32" s="59">
        <v>58767000</v>
      </c>
      <c r="F32" s="60">
        <v>58767000</v>
      </c>
      <c r="G32" s="60">
        <v>107860675</v>
      </c>
      <c r="H32" s="60">
        <v>196045671</v>
      </c>
      <c r="I32" s="60">
        <v>120216264</v>
      </c>
      <c r="J32" s="60">
        <v>120216264</v>
      </c>
      <c r="K32" s="60">
        <v>307205576</v>
      </c>
      <c r="L32" s="60">
        <v>58767000</v>
      </c>
      <c r="M32" s="60">
        <v>1569999423</v>
      </c>
      <c r="N32" s="60">
        <v>1569999423</v>
      </c>
      <c r="O32" s="60">
        <v>280774817</v>
      </c>
      <c r="P32" s="60">
        <v>315271779</v>
      </c>
      <c r="Q32" s="60"/>
      <c r="R32" s="60">
        <v>315271779</v>
      </c>
      <c r="S32" s="60"/>
      <c r="T32" s="60"/>
      <c r="U32" s="60"/>
      <c r="V32" s="60"/>
      <c r="W32" s="60">
        <v>315271779</v>
      </c>
      <c r="X32" s="60">
        <v>44075250</v>
      </c>
      <c r="Y32" s="60">
        <v>271196529</v>
      </c>
      <c r="Z32" s="140">
        <v>615.3</v>
      </c>
      <c r="AA32" s="62">
        <v>58767000</v>
      </c>
    </row>
    <row r="33" spans="1:27" ht="12.75">
      <c r="A33" s="249" t="s">
        <v>165</v>
      </c>
      <c r="B33" s="182"/>
      <c r="C33" s="155">
        <v>8686392</v>
      </c>
      <c r="D33" s="155"/>
      <c r="E33" s="59">
        <v>10950607</v>
      </c>
      <c r="F33" s="60">
        <v>10950606</v>
      </c>
      <c r="G33" s="60">
        <v>8686393</v>
      </c>
      <c r="H33" s="60">
        <v>8686393</v>
      </c>
      <c r="I33" s="60">
        <v>8686393</v>
      </c>
      <c r="J33" s="60">
        <v>8686393</v>
      </c>
      <c r="K33" s="60">
        <v>8686393</v>
      </c>
      <c r="L33" s="60">
        <v>10950607</v>
      </c>
      <c r="M33" s="60">
        <v>10950607</v>
      </c>
      <c r="N33" s="60">
        <v>10950607</v>
      </c>
      <c r="O33" s="60">
        <v>8686393</v>
      </c>
      <c r="P33" s="60">
        <v>8686393</v>
      </c>
      <c r="Q33" s="60"/>
      <c r="R33" s="60">
        <v>8686393</v>
      </c>
      <c r="S33" s="60"/>
      <c r="T33" s="60"/>
      <c r="U33" s="60"/>
      <c r="V33" s="60"/>
      <c r="W33" s="60">
        <v>8686393</v>
      </c>
      <c r="X33" s="60">
        <v>8212955</v>
      </c>
      <c r="Y33" s="60">
        <v>473438</v>
      </c>
      <c r="Z33" s="140">
        <v>5.76</v>
      </c>
      <c r="AA33" s="62">
        <v>10950606</v>
      </c>
    </row>
    <row r="34" spans="1:27" ht="12.75">
      <c r="A34" s="250" t="s">
        <v>58</v>
      </c>
      <c r="B34" s="251"/>
      <c r="C34" s="168">
        <f aca="true" t="shared" si="3" ref="C34:Y34">SUM(C29:C33)</f>
        <v>232603435</v>
      </c>
      <c r="D34" s="168">
        <f>SUM(D29:D33)</f>
        <v>0</v>
      </c>
      <c r="E34" s="72">
        <f t="shared" si="3"/>
        <v>69717607</v>
      </c>
      <c r="F34" s="73">
        <f t="shared" si="3"/>
        <v>69717606</v>
      </c>
      <c r="G34" s="73">
        <f t="shared" si="3"/>
        <v>146997627</v>
      </c>
      <c r="H34" s="73">
        <f t="shared" si="3"/>
        <v>224102922</v>
      </c>
      <c r="I34" s="73">
        <f t="shared" si="3"/>
        <v>145316315</v>
      </c>
      <c r="J34" s="73">
        <f t="shared" si="3"/>
        <v>145316315</v>
      </c>
      <c r="K34" s="73">
        <f t="shared" si="3"/>
        <v>325110824</v>
      </c>
      <c r="L34" s="73">
        <f t="shared" si="3"/>
        <v>69717607</v>
      </c>
      <c r="M34" s="73">
        <f t="shared" si="3"/>
        <v>1580950030</v>
      </c>
      <c r="N34" s="73">
        <f t="shared" si="3"/>
        <v>1580950030</v>
      </c>
      <c r="O34" s="73">
        <f t="shared" si="3"/>
        <v>289516054</v>
      </c>
      <c r="P34" s="73">
        <f t="shared" si="3"/>
        <v>324017075</v>
      </c>
      <c r="Q34" s="73">
        <f t="shared" si="3"/>
        <v>0</v>
      </c>
      <c r="R34" s="73">
        <f t="shared" si="3"/>
        <v>324017075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324017075</v>
      </c>
      <c r="X34" s="73">
        <f t="shared" si="3"/>
        <v>52288205</v>
      </c>
      <c r="Y34" s="73">
        <f t="shared" si="3"/>
        <v>271728870</v>
      </c>
      <c r="Z34" s="170">
        <f>+IF(X34&lt;&gt;0,+(Y34/X34)*100,0)</f>
        <v>519.6752690209962</v>
      </c>
      <c r="AA34" s="74">
        <f>SUM(AA29:AA33)</f>
        <v>69717606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43242664</v>
      </c>
      <c r="D38" s="155"/>
      <c r="E38" s="59">
        <v>41920392</v>
      </c>
      <c r="F38" s="60">
        <v>41920392</v>
      </c>
      <c r="G38" s="60">
        <v>43254293</v>
      </c>
      <c r="H38" s="60">
        <v>43254293</v>
      </c>
      <c r="I38" s="60">
        <v>43254293</v>
      </c>
      <c r="J38" s="60">
        <v>43254293</v>
      </c>
      <c r="K38" s="60">
        <v>43254293</v>
      </c>
      <c r="L38" s="60">
        <v>41920392</v>
      </c>
      <c r="M38" s="60">
        <v>41920392</v>
      </c>
      <c r="N38" s="60">
        <v>41920392</v>
      </c>
      <c r="O38" s="60">
        <v>43254293</v>
      </c>
      <c r="P38" s="60">
        <v>43254293</v>
      </c>
      <c r="Q38" s="60"/>
      <c r="R38" s="60">
        <v>43254293</v>
      </c>
      <c r="S38" s="60"/>
      <c r="T38" s="60"/>
      <c r="U38" s="60"/>
      <c r="V38" s="60"/>
      <c r="W38" s="60">
        <v>43254293</v>
      </c>
      <c r="X38" s="60">
        <v>31440294</v>
      </c>
      <c r="Y38" s="60">
        <v>11813999</v>
      </c>
      <c r="Z38" s="140">
        <v>37.58</v>
      </c>
      <c r="AA38" s="62">
        <v>41920392</v>
      </c>
    </row>
    <row r="39" spans="1:27" ht="12.75">
      <c r="A39" s="250" t="s">
        <v>59</v>
      </c>
      <c r="B39" s="253"/>
      <c r="C39" s="168">
        <f aca="true" t="shared" si="4" ref="C39:Y39">SUM(C37:C38)</f>
        <v>43242664</v>
      </c>
      <c r="D39" s="168">
        <f>SUM(D37:D38)</f>
        <v>0</v>
      </c>
      <c r="E39" s="76">
        <f t="shared" si="4"/>
        <v>41920392</v>
      </c>
      <c r="F39" s="77">
        <f t="shared" si="4"/>
        <v>41920392</v>
      </c>
      <c r="G39" s="77">
        <f t="shared" si="4"/>
        <v>43254293</v>
      </c>
      <c r="H39" s="77">
        <f t="shared" si="4"/>
        <v>43254293</v>
      </c>
      <c r="I39" s="77">
        <f t="shared" si="4"/>
        <v>43254293</v>
      </c>
      <c r="J39" s="77">
        <f t="shared" si="4"/>
        <v>43254293</v>
      </c>
      <c r="K39" s="77">
        <f t="shared" si="4"/>
        <v>43254293</v>
      </c>
      <c r="L39" s="77">
        <f t="shared" si="4"/>
        <v>41920392</v>
      </c>
      <c r="M39" s="77">
        <f t="shared" si="4"/>
        <v>41920392</v>
      </c>
      <c r="N39" s="77">
        <f t="shared" si="4"/>
        <v>41920392</v>
      </c>
      <c r="O39" s="77">
        <f t="shared" si="4"/>
        <v>43254293</v>
      </c>
      <c r="P39" s="77">
        <f t="shared" si="4"/>
        <v>43254293</v>
      </c>
      <c r="Q39" s="77">
        <f t="shared" si="4"/>
        <v>0</v>
      </c>
      <c r="R39" s="77">
        <f t="shared" si="4"/>
        <v>43254293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43254293</v>
      </c>
      <c r="X39" s="77">
        <f t="shared" si="4"/>
        <v>31440294</v>
      </c>
      <c r="Y39" s="77">
        <f t="shared" si="4"/>
        <v>11813999</v>
      </c>
      <c r="Z39" s="212">
        <f>+IF(X39&lt;&gt;0,+(Y39/X39)*100,0)</f>
        <v>37.575981318749754</v>
      </c>
      <c r="AA39" s="79">
        <f>SUM(AA37:AA38)</f>
        <v>41920392</v>
      </c>
    </row>
    <row r="40" spans="1:27" ht="12.75">
      <c r="A40" s="250" t="s">
        <v>167</v>
      </c>
      <c r="B40" s="251"/>
      <c r="C40" s="168">
        <f aca="true" t="shared" si="5" ref="C40:Y40">+C34+C39</f>
        <v>275846099</v>
      </c>
      <c r="D40" s="168">
        <f>+D34+D39</f>
        <v>0</v>
      </c>
      <c r="E40" s="72">
        <f t="shared" si="5"/>
        <v>111637999</v>
      </c>
      <c r="F40" s="73">
        <f t="shared" si="5"/>
        <v>111637998</v>
      </c>
      <c r="G40" s="73">
        <f t="shared" si="5"/>
        <v>190251920</v>
      </c>
      <c r="H40" s="73">
        <f t="shared" si="5"/>
        <v>267357215</v>
      </c>
      <c r="I40" s="73">
        <f t="shared" si="5"/>
        <v>188570608</v>
      </c>
      <c r="J40" s="73">
        <f t="shared" si="5"/>
        <v>188570608</v>
      </c>
      <c r="K40" s="73">
        <f t="shared" si="5"/>
        <v>368365117</v>
      </c>
      <c r="L40" s="73">
        <f t="shared" si="5"/>
        <v>111637999</v>
      </c>
      <c r="M40" s="73">
        <f t="shared" si="5"/>
        <v>1622870422</v>
      </c>
      <c r="N40" s="73">
        <f t="shared" si="5"/>
        <v>1622870422</v>
      </c>
      <c r="O40" s="73">
        <f t="shared" si="5"/>
        <v>332770347</v>
      </c>
      <c r="P40" s="73">
        <f t="shared" si="5"/>
        <v>367271368</v>
      </c>
      <c r="Q40" s="73">
        <f t="shared" si="5"/>
        <v>0</v>
      </c>
      <c r="R40" s="73">
        <f t="shared" si="5"/>
        <v>367271368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367271368</v>
      </c>
      <c r="X40" s="73">
        <f t="shared" si="5"/>
        <v>83728499</v>
      </c>
      <c r="Y40" s="73">
        <f t="shared" si="5"/>
        <v>283542869</v>
      </c>
      <c r="Z40" s="170">
        <f>+IF(X40&lt;&gt;0,+(Y40/X40)*100,0)</f>
        <v>338.64558947844034</v>
      </c>
      <c r="AA40" s="74">
        <f>+AA34+AA39</f>
        <v>111637998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4153357656</v>
      </c>
      <c r="D42" s="257">
        <f>+D25-D40</f>
        <v>0</v>
      </c>
      <c r="E42" s="258">
        <f t="shared" si="6"/>
        <v>5699956026</v>
      </c>
      <c r="F42" s="259">
        <f t="shared" si="6"/>
        <v>5699956027</v>
      </c>
      <c r="G42" s="259">
        <f t="shared" si="6"/>
        <v>5681929645</v>
      </c>
      <c r="H42" s="259">
        <f t="shared" si="6"/>
        <v>5511505463</v>
      </c>
      <c r="I42" s="259">
        <f t="shared" si="6"/>
        <v>5296752112</v>
      </c>
      <c r="J42" s="259">
        <f t="shared" si="6"/>
        <v>5296752112</v>
      </c>
      <c r="K42" s="259">
        <f t="shared" si="6"/>
        <v>5250700416</v>
      </c>
      <c r="L42" s="259">
        <f t="shared" si="6"/>
        <v>5559807607</v>
      </c>
      <c r="M42" s="259">
        <f t="shared" si="6"/>
        <v>4075740641</v>
      </c>
      <c r="N42" s="259">
        <f t="shared" si="6"/>
        <v>4075740641</v>
      </c>
      <c r="O42" s="259">
        <f t="shared" si="6"/>
        <v>5314657696</v>
      </c>
      <c r="P42" s="259">
        <f t="shared" si="6"/>
        <v>5339408566</v>
      </c>
      <c r="Q42" s="259">
        <f t="shared" si="6"/>
        <v>0</v>
      </c>
      <c r="R42" s="259">
        <f t="shared" si="6"/>
        <v>5339408566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5339408566</v>
      </c>
      <c r="X42" s="259">
        <f t="shared" si="6"/>
        <v>4274967020</v>
      </c>
      <c r="Y42" s="259">
        <f t="shared" si="6"/>
        <v>1064441546</v>
      </c>
      <c r="Z42" s="260">
        <f>+IF(X42&lt;&gt;0,+(Y42/X42)*100,0)</f>
        <v>24.89940953977231</v>
      </c>
      <c r="AA42" s="261">
        <f>+AA25-AA40</f>
        <v>5699956027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4153357656</v>
      </c>
      <c r="D45" s="155"/>
      <c r="E45" s="59">
        <v>5699956026</v>
      </c>
      <c r="F45" s="60">
        <v>301067952</v>
      </c>
      <c r="G45" s="60">
        <v>5681929645</v>
      </c>
      <c r="H45" s="60">
        <v>5511505463</v>
      </c>
      <c r="I45" s="60">
        <v>5296752112</v>
      </c>
      <c r="J45" s="60">
        <v>5296752112</v>
      </c>
      <c r="K45" s="60">
        <v>5250700416</v>
      </c>
      <c r="L45" s="60">
        <v>5559807607</v>
      </c>
      <c r="M45" s="60">
        <v>4075740641</v>
      </c>
      <c r="N45" s="60">
        <v>4075740641</v>
      </c>
      <c r="O45" s="60">
        <v>5314657696</v>
      </c>
      <c r="P45" s="60">
        <v>5339408566</v>
      </c>
      <c r="Q45" s="60"/>
      <c r="R45" s="60">
        <v>5339408566</v>
      </c>
      <c r="S45" s="60"/>
      <c r="T45" s="60"/>
      <c r="U45" s="60"/>
      <c r="V45" s="60"/>
      <c r="W45" s="60">
        <v>5339408566</v>
      </c>
      <c r="X45" s="60">
        <v>225800964</v>
      </c>
      <c r="Y45" s="60">
        <v>5113607602</v>
      </c>
      <c r="Z45" s="139">
        <v>2264.65</v>
      </c>
      <c r="AA45" s="62">
        <v>301067952</v>
      </c>
    </row>
    <row r="46" spans="1:27" ht="12.75">
      <c r="A46" s="249" t="s">
        <v>171</v>
      </c>
      <c r="B46" s="182"/>
      <c r="C46" s="155"/>
      <c r="D46" s="155"/>
      <c r="E46" s="59"/>
      <c r="F46" s="60">
        <v>5398888075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4049166056</v>
      </c>
      <c r="Y46" s="60">
        <v>-4049166056</v>
      </c>
      <c r="Z46" s="139">
        <v>-100</v>
      </c>
      <c r="AA46" s="62">
        <v>5398888075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4153357656</v>
      </c>
      <c r="D48" s="217">
        <f>SUM(D45:D47)</f>
        <v>0</v>
      </c>
      <c r="E48" s="264">
        <f t="shared" si="7"/>
        <v>5699956026</v>
      </c>
      <c r="F48" s="219">
        <f t="shared" si="7"/>
        <v>5699956027</v>
      </c>
      <c r="G48" s="219">
        <f t="shared" si="7"/>
        <v>5681929645</v>
      </c>
      <c r="H48" s="219">
        <f t="shared" si="7"/>
        <v>5511505463</v>
      </c>
      <c r="I48" s="219">
        <f t="shared" si="7"/>
        <v>5296752112</v>
      </c>
      <c r="J48" s="219">
        <f t="shared" si="7"/>
        <v>5296752112</v>
      </c>
      <c r="K48" s="219">
        <f t="shared" si="7"/>
        <v>5250700416</v>
      </c>
      <c r="L48" s="219">
        <f t="shared" si="7"/>
        <v>5559807607</v>
      </c>
      <c r="M48" s="219">
        <f t="shared" si="7"/>
        <v>4075740641</v>
      </c>
      <c r="N48" s="219">
        <f t="shared" si="7"/>
        <v>4075740641</v>
      </c>
      <c r="O48" s="219">
        <f t="shared" si="7"/>
        <v>5314657696</v>
      </c>
      <c r="P48" s="219">
        <f t="shared" si="7"/>
        <v>5339408566</v>
      </c>
      <c r="Q48" s="219">
        <f t="shared" si="7"/>
        <v>0</v>
      </c>
      <c r="R48" s="219">
        <f t="shared" si="7"/>
        <v>5339408566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5339408566</v>
      </c>
      <c r="X48" s="219">
        <f t="shared" si="7"/>
        <v>4274967020</v>
      </c>
      <c r="Y48" s="219">
        <f t="shared" si="7"/>
        <v>1064441546</v>
      </c>
      <c r="Z48" s="265">
        <f>+IF(X48&lt;&gt;0,+(Y48/X48)*100,0)</f>
        <v>24.89940953977231</v>
      </c>
      <c r="AA48" s="232">
        <f>SUM(AA45:AA47)</f>
        <v>5699956027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>
        <v>93408363</v>
      </c>
      <c r="D7" s="155"/>
      <c r="E7" s="59">
        <v>44100925</v>
      </c>
      <c r="F7" s="60">
        <v>44100925</v>
      </c>
      <c r="G7" s="60">
        <v>1592987</v>
      </c>
      <c r="H7" s="60">
        <v>1680464</v>
      </c>
      <c r="I7" s="60">
        <v>3107292</v>
      </c>
      <c r="J7" s="60">
        <v>6380743</v>
      </c>
      <c r="K7" s="60">
        <v>3345282</v>
      </c>
      <c r="L7" s="60">
        <v>1771645</v>
      </c>
      <c r="M7" s="60">
        <v>2587114</v>
      </c>
      <c r="N7" s="60">
        <v>7704041</v>
      </c>
      <c r="O7" s="60">
        <v>1563617</v>
      </c>
      <c r="P7" s="60">
        <v>1830230</v>
      </c>
      <c r="Q7" s="60">
        <v>14945421</v>
      </c>
      <c r="R7" s="60">
        <v>18339268</v>
      </c>
      <c r="S7" s="60"/>
      <c r="T7" s="60"/>
      <c r="U7" s="60"/>
      <c r="V7" s="60"/>
      <c r="W7" s="60">
        <v>32424052</v>
      </c>
      <c r="X7" s="60">
        <v>32625000</v>
      </c>
      <c r="Y7" s="60">
        <v>-200948</v>
      </c>
      <c r="Z7" s="140">
        <v>-0.62</v>
      </c>
      <c r="AA7" s="62">
        <v>44100925</v>
      </c>
    </row>
    <row r="8" spans="1:27" ht="12.75">
      <c r="A8" s="249" t="s">
        <v>178</v>
      </c>
      <c r="B8" s="182"/>
      <c r="C8" s="155"/>
      <c r="D8" s="155"/>
      <c r="E8" s="59">
        <v>80361939</v>
      </c>
      <c r="F8" s="60">
        <v>80361939</v>
      </c>
      <c r="G8" s="60">
        <v>4392552</v>
      </c>
      <c r="H8" s="60">
        <v>42983</v>
      </c>
      <c r="I8" s="60">
        <v>60016</v>
      </c>
      <c r="J8" s="60">
        <v>4495551</v>
      </c>
      <c r="K8" s="60">
        <v>1316</v>
      </c>
      <c r="L8" s="60"/>
      <c r="M8" s="60">
        <v>39123</v>
      </c>
      <c r="N8" s="60">
        <v>40439</v>
      </c>
      <c r="O8" s="60">
        <v>67983</v>
      </c>
      <c r="P8" s="60">
        <v>33772</v>
      </c>
      <c r="Q8" s="60">
        <v>9449373</v>
      </c>
      <c r="R8" s="60">
        <v>9551128</v>
      </c>
      <c r="S8" s="60"/>
      <c r="T8" s="60"/>
      <c r="U8" s="60"/>
      <c r="V8" s="60"/>
      <c r="W8" s="60">
        <v>14087118</v>
      </c>
      <c r="X8" s="60">
        <v>56331000</v>
      </c>
      <c r="Y8" s="60">
        <v>-42243882</v>
      </c>
      <c r="Z8" s="140">
        <v>-74.99</v>
      </c>
      <c r="AA8" s="62">
        <v>80361939</v>
      </c>
    </row>
    <row r="9" spans="1:27" ht="12.75">
      <c r="A9" s="249" t="s">
        <v>179</v>
      </c>
      <c r="B9" s="182"/>
      <c r="C9" s="155">
        <v>515983783</v>
      </c>
      <c r="D9" s="155"/>
      <c r="E9" s="59">
        <v>605704000</v>
      </c>
      <c r="F9" s="60">
        <v>610012360</v>
      </c>
      <c r="G9" s="60">
        <v>202211000</v>
      </c>
      <c r="H9" s="60">
        <v>9960800</v>
      </c>
      <c r="I9" s="60">
        <v>2961192</v>
      </c>
      <c r="J9" s="60">
        <v>215132992</v>
      </c>
      <c r="K9" s="60">
        <v>6813674</v>
      </c>
      <c r="L9" s="60">
        <v>5058000</v>
      </c>
      <c r="M9" s="60">
        <v>162504000</v>
      </c>
      <c r="N9" s="60">
        <v>174375674</v>
      </c>
      <c r="O9" s="60">
        <v>105808</v>
      </c>
      <c r="P9" s="60">
        <v>11028904</v>
      </c>
      <c r="Q9" s="60">
        <v>121852048</v>
      </c>
      <c r="R9" s="60">
        <v>132986760</v>
      </c>
      <c r="S9" s="60"/>
      <c r="T9" s="60"/>
      <c r="U9" s="60"/>
      <c r="V9" s="60"/>
      <c r="W9" s="60">
        <v>522495426</v>
      </c>
      <c r="X9" s="60">
        <v>605704000</v>
      </c>
      <c r="Y9" s="60">
        <v>-83208574</v>
      </c>
      <c r="Z9" s="140">
        <v>-13.74</v>
      </c>
      <c r="AA9" s="62">
        <v>610012360</v>
      </c>
    </row>
    <row r="10" spans="1:27" ht="12.75">
      <c r="A10" s="249" t="s">
        <v>180</v>
      </c>
      <c r="B10" s="182"/>
      <c r="C10" s="155">
        <v>705442337</v>
      </c>
      <c r="D10" s="155"/>
      <c r="E10" s="59">
        <v>505672740</v>
      </c>
      <c r="F10" s="60">
        <v>611798236</v>
      </c>
      <c r="G10" s="60">
        <v>56032251</v>
      </c>
      <c r="H10" s="60">
        <v>103908000</v>
      </c>
      <c r="I10" s="60">
        <v>45015000</v>
      </c>
      <c r="J10" s="60">
        <v>204955251</v>
      </c>
      <c r="K10" s="60">
        <v>95261000</v>
      </c>
      <c r="L10" s="60"/>
      <c r="M10" s="60">
        <v>195139000</v>
      </c>
      <c r="N10" s="60">
        <v>290400000</v>
      </c>
      <c r="O10" s="60">
        <v>23666000</v>
      </c>
      <c r="P10" s="60">
        <v>3981175</v>
      </c>
      <c r="Q10" s="60">
        <v>194273955</v>
      </c>
      <c r="R10" s="60">
        <v>221921130</v>
      </c>
      <c r="S10" s="60"/>
      <c r="T10" s="60"/>
      <c r="U10" s="60"/>
      <c r="V10" s="60"/>
      <c r="W10" s="60">
        <v>717276381</v>
      </c>
      <c r="X10" s="60"/>
      <c r="Y10" s="60">
        <v>717276381</v>
      </c>
      <c r="Z10" s="140"/>
      <c r="AA10" s="62">
        <v>611798236</v>
      </c>
    </row>
    <row r="11" spans="1:27" ht="12.75">
      <c r="A11" s="249" t="s">
        <v>181</v>
      </c>
      <c r="B11" s="182"/>
      <c r="C11" s="155">
        <v>38463787</v>
      </c>
      <c r="D11" s="155"/>
      <c r="E11" s="59">
        <v>28283801</v>
      </c>
      <c r="F11" s="60">
        <v>28283801</v>
      </c>
      <c r="G11" s="60">
        <v>2184691</v>
      </c>
      <c r="H11" s="60">
        <v>1607267</v>
      </c>
      <c r="I11" s="60">
        <v>3904026</v>
      </c>
      <c r="J11" s="60">
        <v>7695984</v>
      </c>
      <c r="K11" s="60">
        <v>1245829</v>
      </c>
      <c r="L11" s="60">
        <v>696268</v>
      </c>
      <c r="M11" s="60">
        <v>8604929</v>
      </c>
      <c r="N11" s="60">
        <v>10547026</v>
      </c>
      <c r="O11" s="60">
        <v>1096821</v>
      </c>
      <c r="P11" s="60">
        <v>2966571</v>
      </c>
      <c r="Q11" s="60">
        <v>4631384</v>
      </c>
      <c r="R11" s="60">
        <v>8694776</v>
      </c>
      <c r="S11" s="60"/>
      <c r="T11" s="60"/>
      <c r="U11" s="60"/>
      <c r="V11" s="60"/>
      <c r="W11" s="60">
        <v>26937786</v>
      </c>
      <c r="X11" s="60">
        <v>17100000</v>
      </c>
      <c r="Y11" s="60">
        <v>9837786</v>
      </c>
      <c r="Z11" s="140">
        <v>57.53</v>
      </c>
      <c r="AA11" s="62">
        <v>28283801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-509920115</v>
      </c>
      <c r="D14" s="155"/>
      <c r="E14" s="59">
        <v>-781990297</v>
      </c>
      <c r="F14" s="60">
        <v>-1021922521</v>
      </c>
      <c r="G14" s="60">
        <v>-28718144</v>
      </c>
      <c r="H14" s="60">
        <v>-51641144</v>
      </c>
      <c r="I14" s="60">
        <v>-42261946</v>
      </c>
      <c r="J14" s="60">
        <v>-122621234</v>
      </c>
      <c r="K14" s="60">
        <v>-48239414</v>
      </c>
      <c r="L14" s="60">
        <v>-51984869</v>
      </c>
      <c r="M14" s="60">
        <v>-169771723</v>
      </c>
      <c r="N14" s="60">
        <v>-269996006</v>
      </c>
      <c r="O14" s="60">
        <v>-47257743</v>
      </c>
      <c r="P14" s="60">
        <v>-46716574</v>
      </c>
      <c r="Q14" s="60">
        <v>-46910689</v>
      </c>
      <c r="R14" s="60">
        <v>-140885006</v>
      </c>
      <c r="S14" s="60"/>
      <c r="T14" s="60"/>
      <c r="U14" s="60"/>
      <c r="V14" s="60"/>
      <c r="W14" s="60">
        <v>-533502246</v>
      </c>
      <c r="X14" s="60">
        <v>-571055224</v>
      </c>
      <c r="Y14" s="60">
        <v>37552978</v>
      </c>
      <c r="Z14" s="140">
        <v>-6.58</v>
      </c>
      <c r="AA14" s="62">
        <v>-1021922521</v>
      </c>
    </row>
    <row r="15" spans="1:27" ht="12.75">
      <c r="A15" s="249" t="s">
        <v>40</v>
      </c>
      <c r="B15" s="182"/>
      <c r="C15" s="155">
        <v>-736674</v>
      </c>
      <c r="D15" s="155"/>
      <c r="E15" s="59">
        <v>-400000</v>
      </c>
      <c r="F15" s="60">
        <v>-196237000</v>
      </c>
      <c r="G15" s="60"/>
      <c r="H15" s="60"/>
      <c r="I15" s="60">
        <v>-45311</v>
      </c>
      <c r="J15" s="60">
        <v>-45311</v>
      </c>
      <c r="K15" s="60">
        <v>-151847</v>
      </c>
      <c r="L15" s="60"/>
      <c r="M15" s="60"/>
      <c r="N15" s="60">
        <v>-151847</v>
      </c>
      <c r="O15" s="60"/>
      <c r="P15" s="60"/>
      <c r="Q15" s="60"/>
      <c r="R15" s="60"/>
      <c r="S15" s="60"/>
      <c r="T15" s="60"/>
      <c r="U15" s="60"/>
      <c r="V15" s="60"/>
      <c r="W15" s="60">
        <v>-197158</v>
      </c>
      <c r="X15" s="60">
        <v>-297000</v>
      </c>
      <c r="Y15" s="60">
        <v>99842</v>
      </c>
      <c r="Z15" s="140">
        <v>-33.62</v>
      </c>
      <c r="AA15" s="62">
        <v>-196237000</v>
      </c>
    </row>
    <row r="16" spans="1:27" ht="12.75">
      <c r="A16" s="249" t="s">
        <v>42</v>
      </c>
      <c r="B16" s="182"/>
      <c r="C16" s="155">
        <v>-213186311</v>
      </c>
      <c r="D16" s="155"/>
      <c r="E16" s="59">
        <v>-18540000</v>
      </c>
      <c r="F16" s="60">
        <v>-18540000</v>
      </c>
      <c r="G16" s="60">
        <v>-2675471</v>
      </c>
      <c r="H16" s="60">
        <v>-6635317</v>
      </c>
      <c r="I16" s="60">
        <v>-104755</v>
      </c>
      <c r="J16" s="60">
        <v>-9415543</v>
      </c>
      <c r="K16" s="60">
        <v>-1138935</v>
      </c>
      <c r="L16" s="60">
        <v>-566854</v>
      </c>
      <c r="M16" s="60">
        <v>-94881</v>
      </c>
      <c r="N16" s="60">
        <v>-1800670</v>
      </c>
      <c r="O16" s="60">
        <v>-8779826</v>
      </c>
      <c r="P16" s="60">
        <v>-85576</v>
      </c>
      <c r="Q16" s="60">
        <v>-2092562</v>
      </c>
      <c r="R16" s="60">
        <v>-10957964</v>
      </c>
      <c r="S16" s="60"/>
      <c r="T16" s="60"/>
      <c r="U16" s="60"/>
      <c r="V16" s="60"/>
      <c r="W16" s="60">
        <v>-22174177</v>
      </c>
      <c r="X16" s="60">
        <v>-18270000</v>
      </c>
      <c r="Y16" s="60">
        <v>-3904177</v>
      </c>
      <c r="Z16" s="140">
        <v>21.37</v>
      </c>
      <c r="AA16" s="62">
        <v>-18540000</v>
      </c>
    </row>
    <row r="17" spans="1:27" ht="12.75">
      <c r="A17" s="250" t="s">
        <v>185</v>
      </c>
      <c r="B17" s="251"/>
      <c r="C17" s="168">
        <f aca="true" t="shared" si="0" ref="C17:Y17">SUM(C6:C16)</f>
        <v>629455170</v>
      </c>
      <c r="D17" s="168">
        <f t="shared" si="0"/>
        <v>0</v>
      </c>
      <c r="E17" s="72">
        <f t="shared" si="0"/>
        <v>463193108</v>
      </c>
      <c r="F17" s="73">
        <f t="shared" si="0"/>
        <v>137857740</v>
      </c>
      <c r="G17" s="73">
        <f t="shared" si="0"/>
        <v>235019866</v>
      </c>
      <c r="H17" s="73">
        <f t="shared" si="0"/>
        <v>58923053</v>
      </c>
      <c r="I17" s="73">
        <f t="shared" si="0"/>
        <v>12635514</v>
      </c>
      <c r="J17" s="73">
        <f t="shared" si="0"/>
        <v>306578433</v>
      </c>
      <c r="K17" s="73">
        <f t="shared" si="0"/>
        <v>57136905</v>
      </c>
      <c r="L17" s="73">
        <f t="shared" si="0"/>
        <v>-45025810</v>
      </c>
      <c r="M17" s="73">
        <f t="shared" si="0"/>
        <v>199007562</v>
      </c>
      <c r="N17" s="73">
        <f t="shared" si="0"/>
        <v>211118657</v>
      </c>
      <c r="O17" s="73">
        <f t="shared" si="0"/>
        <v>-29537340</v>
      </c>
      <c r="P17" s="73">
        <f t="shared" si="0"/>
        <v>-26961498</v>
      </c>
      <c r="Q17" s="73">
        <f t="shared" si="0"/>
        <v>296148930</v>
      </c>
      <c r="R17" s="73">
        <f t="shared" si="0"/>
        <v>239650092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757347182</v>
      </c>
      <c r="X17" s="73">
        <f t="shared" si="0"/>
        <v>122137776</v>
      </c>
      <c r="Y17" s="73">
        <f t="shared" si="0"/>
        <v>635209406</v>
      </c>
      <c r="Z17" s="170">
        <f>+IF(X17&lt;&gt;0,+(Y17/X17)*100,0)</f>
        <v>520.0761196110203</v>
      </c>
      <c r="AA17" s="74">
        <f>SUM(AA6:AA16)</f>
        <v>137857740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>
        <v>1000000</v>
      </c>
      <c r="F21" s="60">
        <v>1000000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1000000</v>
      </c>
      <c r="Y21" s="159">
        <v>-1000000</v>
      </c>
      <c r="Z21" s="141">
        <v>-100</v>
      </c>
      <c r="AA21" s="225">
        <v>1000000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-622125122</v>
      </c>
      <c r="D26" s="155"/>
      <c r="E26" s="59">
        <v>-505672740</v>
      </c>
      <c r="F26" s="60">
        <v>-611798236</v>
      </c>
      <c r="G26" s="60">
        <v>-39930198</v>
      </c>
      <c r="H26" s="60">
        <v>-27341718</v>
      </c>
      <c r="I26" s="60">
        <v>-88165092</v>
      </c>
      <c r="J26" s="60">
        <v>-155437008</v>
      </c>
      <c r="K26" s="60">
        <v>-56875717</v>
      </c>
      <c r="L26" s="60">
        <v>-58830375</v>
      </c>
      <c r="M26" s="60">
        <v>-88183545</v>
      </c>
      <c r="N26" s="60">
        <v>-203889637</v>
      </c>
      <c r="O26" s="60">
        <v>-10832660</v>
      </c>
      <c r="P26" s="60">
        <v>-31390678</v>
      </c>
      <c r="Q26" s="60">
        <v>-77051935</v>
      </c>
      <c r="R26" s="60">
        <v>-119275273</v>
      </c>
      <c r="S26" s="60"/>
      <c r="T26" s="60"/>
      <c r="U26" s="60"/>
      <c r="V26" s="60"/>
      <c r="W26" s="60">
        <v>-478601918</v>
      </c>
      <c r="X26" s="60">
        <v>-336184445</v>
      </c>
      <c r="Y26" s="60">
        <v>-142417473</v>
      </c>
      <c r="Z26" s="140">
        <v>42.36</v>
      </c>
      <c r="AA26" s="62">
        <v>-611798236</v>
      </c>
    </row>
    <row r="27" spans="1:27" ht="12.75">
      <c r="A27" s="250" t="s">
        <v>192</v>
      </c>
      <c r="B27" s="251"/>
      <c r="C27" s="168">
        <f aca="true" t="shared" si="1" ref="C27:Y27">SUM(C21:C26)</f>
        <v>-622125122</v>
      </c>
      <c r="D27" s="168">
        <f>SUM(D21:D26)</f>
        <v>0</v>
      </c>
      <c r="E27" s="72">
        <f t="shared" si="1"/>
        <v>-504672740</v>
      </c>
      <c r="F27" s="73">
        <f t="shared" si="1"/>
        <v>-610798236</v>
      </c>
      <c r="G27" s="73">
        <f t="shared" si="1"/>
        <v>-39930198</v>
      </c>
      <c r="H27" s="73">
        <f t="shared" si="1"/>
        <v>-27341718</v>
      </c>
      <c r="I27" s="73">
        <f t="shared" si="1"/>
        <v>-88165092</v>
      </c>
      <c r="J27" s="73">
        <f t="shared" si="1"/>
        <v>-155437008</v>
      </c>
      <c r="K27" s="73">
        <f t="shared" si="1"/>
        <v>-56875717</v>
      </c>
      <c r="L27" s="73">
        <f t="shared" si="1"/>
        <v>-58830375</v>
      </c>
      <c r="M27" s="73">
        <f t="shared" si="1"/>
        <v>-88183545</v>
      </c>
      <c r="N27" s="73">
        <f t="shared" si="1"/>
        <v>-203889637</v>
      </c>
      <c r="O27" s="73">
        <f t="shared" si="1"/>
        <v>-10832660</v>
      </c>
      <c r="P27" s="73">
        <f t="shared" si="1"/>
        <v>-31390678</v>
      </c>
      <c r="Q27" s="73">
        <f t="shared" si="1"/>
        <v>-77051935</v>
      </c>
      <c r="R27" s="73">
        <f t="shared" si="1"/>
        <v>-119275273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-478601918</v>
      </c>
      <c r="X27" s="73">
        <f t="shared" si="1"/>
        <v>-335184445</v>
      </c>
      <c r="Y27" s="73">
        <f t="shared" si="1"/>
        <v>-143417473</v>
      </c>
      <c r="Z27" s="170">
        <f>+IF(X27&lt;&gt;0,+(Y27/X27)*100,0)</f>
        <v>42.787627868590384</v>
      </c>
      <c r="AA27" s="74">
        <f>SUM(AA21:AA26)</f>
        <v>-610798236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7330048</v>
      </c>
      <c r="D38" s="153">
        <f>+D17+D27+D36</f>
        <v>0</v>
      </c>
      <c r="E38" s="99">
        <f t="shared" si="3"/>
        <v>-41479632</v>
      </c>
      <c r="F38" s="100">
        <f t="shared" si="3"/>
        <v>-472940496</v>
      </c>
      <c r="G38" s="100">
        <f t="shared" si="3"/>
        <v>195089668</v>
      </c>
      <c r="H38" s="100">
        <f t="shared" si="3"/>
        <v>31581335</v>
      </c>
      <c r="I38" s="100">
        <f t="shared" si="3"/>
        <v>-75529578</v>
      </c>
      <c r="J38" s="100">
        <f t="shared" si="3"/>
        <v>151141425</v>
      </c>
      <c r="K38" s="100">
        <f t="shared" si="3"/>
        <v>261188</v>
      </c>
      <c r="L38" s="100">
        <f t="shared" si="3"/>
        <v>-103856185</v>
      </c>
      <c r="M38" s="100">
        <f t="shared" si="3"/>
        <v>110824017</v>
      </c>
      <c r="N38" s="100">
        <f t="shared" si="3"/>
        <v>7229020</v>
      </c>
      <c r="O38" s="100">
        <f t="shared" si="3"/>
        <v>-40370000</v>
      </c>
      <c r="P38" s="100">
        <f t="shared" si="3"/>
        <v>-58352176</v>
      </c>
      <c r="Q38" s="100">
        <f t="shared" si="3"/>
        <v>219096995</v>
      </c>
      <c r="R38" s="100">
        <f t="shared" si="3"/>
        <v>120374819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278745264</v>
      </c>
      <c r="X38" s="100">
        <f t="shared" si="3"/>
        <v>-213046669</v>
      </c>
      <c r="Y38" s="100">
        <f t="shared" si="3"/>
        <v>491791933</v>
      </c>
      <c r="Z38" s="137">
        <f>+IF(X38&lt;&gt;0,+(Y38/X38)*100,0)</f>
        <v>-230.8376541667497</v>
      </c>
      <c r="AA38" s="102">
        <f>+AA17+AA27+AA36</f>
        <v>-472940496</v>
      </c>
    </row>
    <row r="39" spans="1:27" ht="12.75">
      <c r="A39" s="249" t="s">
        <v>200</v>
      </c>
      <c r="B39" s="182"/>
      <c r="C39" s="153">
        <v>356162445</v>
      </c>
      <c r="D39" s="153"/>
      <c r="E39" s="99">
        <v>299014263</v>
      </c>
      <c r="F39" s="100"/>
      <c r="G39" s="100"/>
      <c r="H39" s="100">
        <v>195089668</v>
      </c>
      <c r="I39" s="100">
        <v>226671003</v>
      </c>
      <c r="J39" s="100"/>
      <c r="K39" s="100">
        <v>151141425</v>
      </c>
      <c r="L39" s="100">
        <v>151402613</v>
      </c>
      <c r="M39" s="100">
        <v>47546428</v>
      </c>
      <c r="N39" s="100">
        <v>151141425</v>
      </c>
      <c r="O39" s="100">
        <v>158370445</v>
      </c>
      <c r="P39" s="100">
        <v>118000445</v>
      </c>
      <c r="Q39" s="100">
        <v>59648269</v>
      </c>
      <c r="R39" s="100">
        <v>158370445</v>
      </c>
      <c r="S39" s="100"/>
      <c r="T39" s="100"/>
      <c r="U39" s="100"/>
      <c r="V39" s="100"/>
      <c r="W39" s="100"/>
      <c r="X39" s="100"/>
      <c r="Y39" s="100"/>
      <c r="Z39" s="137"/>
      <c r="AA39" s="102"/>
    </row>
    <row r="40" spans="1:27" ht="12.75">
      <c r="A40" s="269" t="s">
        <v>201</v>
      </c>
      <c r="B40" s="256"/>
      <c r="C40" s="257">
        <v>363492493</v>
      </c>
      <c r="D40" s="257"/>
      <c r="E40" s="258">
        <v>257534631</v>
      </c>
      <c r="F40" s="259">
        <v>-472940496</v>
      </c>
      <c r="G40" s="259">
        <v>195089668</v>
      </c>
      <c r="H40" s="259">
        <v>226671003</v>
      </c>
      <c r="I40" s="259">
        <v>151141425</v>
      </c>
      <c r="J40" s="259">
        <v>151141425</v>
      </c>
      <c r="K40" s="259">
        <v>151402613</v>
      </c>
      <c r="L40" s="259">
        <v>47546428</v>
      </c>
      <c r="M40" s="259">
        <v>158370445</v>
      </c>
      <c r="N40" s="259">
        <v>158370445</v>
      </c>
      <c r="O40" s="259">
        <v>118000445</v>
      </c>
      <c r="P40" s="259">
        <v>59648269</v>
      </c>
      <c r="Q40" s="259">
        <v>278745264</v>
      </c>
      <c r="R40" s="259">
        <v>278745264</v>
      </c>
      <c r="S40" s="259"/>
      <c r="T40" s="259"/>
      <c r="U40" s="259"/>
      <c r="V40" s="259"/>
      <c r="W40" s="259">
        <v>278745264</v>
      </c>
      <c r="X40" s="259">
        <v>-213046669</v>
      </c>
      <c r="Y40" s="259">
        <v>491791933</v>
      </c>
      <c r="Z40" s="260">
        <v>-230.84</v>
      </c>
      <c r="AA40" s="261">
        <v>-472940496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622119337</v>
      </c>
      <c r="D5" s="200">
        <f t="shared" si="0"/>
        <v>0</v>
      </c>
      <c r="E5" s="106">
        <f t="shared" si="0"/>
        <v>634699790</v>
      </c>
      <c r="F5" s="106">
        <f t="shared" si="0"/>
        <v>646079755</v>
      </c>
      <c r="G5" s="106">
        <f t="shared" si="0"/>
        <v>39930198</v>
      </c>
      <c r="H5" s="106">
        <f t="shared" si="0"/>
        <v>27341719</v>
      </c>
      <c r="I5" s="106">
        <f t="shared" si="0"/>
        <v>88165092</v>
      </c>
      <c r="J5" s="106">
        <f t="shared" si="0"/>
        <v>155437009</v>
      </c>
      <c r="K5" s="106">
        <f t="shared" si="0"/>
        <v>56875717</v>
      </c>
      <c r="L5" s="106">
        <f t="shared" si="0"/>
        <v>58830374</v>
      </c>
      <c r="M5" s="106">
        <f t="shared" si="0"/>
        <v>88183544</v>
      </c>
      <c r="N5" s="106">
        <f t="shared" si="0"/>
        <v>203889635</v>
      </c>
      <c r="O5" s="106">
        <f t="shared" si="0"/>
        <v>10832661</v>
      </c>
      <c r="P5" s="106">
        <f t="shared" si="0"/>
        <v>31390677</v>
      </c>
      <c r="Q5" s="106">
        <f t="shared" si="0"/>
        <v>95758367</v>
      </c>
      <c r="R5" s="106">
        <f t="shared" si="0"/>
        <v>137981705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497308349</v>
      </c>
      <c r="X5" s="106">
        <f t="shared" si="0"/>
        <v>484559817</v>
      </c>
      <c r="Y5" s="106">
        <f t="shared" si="0"/>
        <v>12748532</v>
      </c>
      <c r="Z5" s="201">
        <f>+IF(X5&lt;&gt;0,+(Y5/X5)*100,0)</f>
        <v>2.6309511339443157</v>
      </c>
      <c r="AA5" s="199">
        <f>SUM(AA11:AA18)</f>
        <v>646079755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>
        <v>617563575</v>
      </c>
      <c r="D8" s="156"/>
      <c r="E8" s="60">
        <v>505172740</v>
      </c>
      <c r="F8" s="60">
        <v>570851301</v>
      </c>
      <c r="G8" s="60">
        <v>39930198</v>
      </c>
      <c r="H8" s="60">
        <v>26621441</v>
      </c>
      <c r="I8" s="60">
        <v>77526021</v>
      </c>
      <c r="J8" s="60">
        <v>144077660</v>
      </c>
      <c r="K8" s="60">
        <v>51489692</v>
      </c>
      <c r="L8" s="60">
        <v>53250572</v>
      </c>
      <c r="M8" s="60">
        <v>83276787</v>
      </c>
      <c r="N8" s="60">
        <v>188017051</v>
      </c>
      <c r="O8" s="60">
        <v>10202105</v>
      </c>
      <c r="P8" s="60">
        <v>24991007</v>
      </c>
      <c r="Q8" s="60">
        <v>77033211</v>
      </c>
      <c r="R8" s="60">
        <v>112226323</v>
      </c>
      <c r="S8" s="60"/>
      <c r="T8" s="60"/>
      <c r="U8" s="60"/>
      <c r="V8" s="60"/>
      <c r="W8" s="60">
        <v>444321034</v>
      </c>
      <c r="X8" s="60">
        <v>428138476</v>
      </c>
      <c r="Y8" s="60">
        <v>16182558</v>
      </c>
      <c r="Z8" s="140">
        <v>3.78</v>
      </c>
      <c r="AA8" s="155">
        <v>570851301</v>
      </c>
    </row>
    <row r="9" spans="1:27" ht="12.75">
      <c r="A9" s="291" t="s">
        <v>208</v>
      </c>
      <c r="B9" s="142"/>
      <c r="C9" s="62"/>
      <c r="D9" s="156"/>
      <c r="E9" s="60">
        <v>5027000</v>
      </c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617563575</v>
      </c>
      <c r="D11" s="294">
        <f t="shared" si="1"/>
        <v>0</v>
      </c>
      <c r="E11" s="295">
        <f t="shared" si="1"/>
        <v>510199740</v>
      </c>
      <c r="F11" s="295">
        <f t="shared" si="1"/>
        <v>570851301</v>
      </c>
      <c r="G11" s="295">
        <f t="shared" si="1"/>
        <v>39930198</v>
      </c>
      <c r="H11" s="295">
        <f t="shared" si="1"/>
        <v>26621441</v>
      </c>
      <c r="I11" s="295">
        <f t="shared" si="1"/>
        <v>77526021</v>
      </c>
      <c r="J11" s="295">
        <f t="shared" si="1"/>
        <v>144077660</v>
      </c>
      <c r="K11" s="295">
        <f t="shared" si="1"/>
        <v>51489692</v>
      </c>
      <c r="L11" s="295">
        <f t="shared" si="1"/>
        <v>53250572</v>
      </c>
      <c r="M11" s="295">
        <f t="shared" si="1"/>
        <v>83276787</v>
      </c>
      <c r="N11" s="295">
        <f t="shared" si="1"/>
        <v>188017051</v>
      </c>
      <c r="O11" s="295">
        <f t="shared" si="1"/>
        <v>10202105</v>
      </c>
      <c r="P11" s="295">
        <f t="shared" si="1"/>
        <v>24991007</v>
      </c>
      <c r="Q11" s="295">
        <f t="shared" si="1"/>
        <v>77033211</v>
      </c>
      <c r="R11" s="295">
        <f t="shared" si="1"/>
        <v>112226323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444321034</v>
      </c>
      <c r="X11" s="295">
        <f t="shared" si="1"/>
        <v>428138476</v>
      </c>
      <c r="Y11" s="295">
        <f t="shared" si="1"/>
        <v>16182558</v>
      </c>
      <c r="Z11" s="296">
        <f>+IF(X11&lt;&gt;0,+(Y11/X11)*100,0)</f>
        <v>3.7797485876975934</v>
      </c>
      <c r="AA11" s="297">
        <f>SUM(AA6:AA10)</f>
        <v>570851301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4555762</v>
      </c>
      <c r="D15" s="156"/>
      <c r="E15" s="60">
        <v>124500050</v>
      </c>
      <c r="F15" s="60">
        <v>75228454</v>
      </c>
      <c r="G15" s="60"/>
      <c r="H15" s="60">
        <v>720278</v>
      </c>
      <c r="I15" s="60">
        <v>10639071</v>
      </c>
      <c r="J15" s="60">
        <v>11359349</v>
      </c>
      <c r="K15" s="60">
        <v>5386025</v>
      </c>
      <c r="L15" s="60">
        <v>5579802</v>
      </c>
      <c r="M15" s="60">
        <v>4906757</v>
      </c>
      <c r="N15" s="60">
        <v>15872584</v>
      </c>
      <c r="O15" s="60">
        <v>630556</v>
      </c>
      <c r="P15" s="60">
        <v>6399670</v>
      </c>
      <c r="Q15" s="60">
        <v>18725156</v>
      </c>
      <c r="R15" s="60">
        <v>25755382</v>
      </c>
      <c r="S15" s="60"/>
      <c r="T15" s="60"/>
      <c r="U15" s="60"/>
      <c r="V15" s="60"/>
      <c r="W15" s="60">
        <v>52987315</v>
      </c>
      <c r="X15" s="60">
        <v>56421341</v>
      </c>
      <c r="Y15" s="60">
        <v>-3434026</v>
      </c>
      <c r="Z15" s="140">
        <v>-6.09</v>
      </c>
      <c r="AA15" s="155">
        <v>75228454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617563575</v>
      </c>
      <c r="D38" s="156">
        <f t="shared" si="4"/>
        <v>0</v>
      </c>
      <c r="E38" s="60">
        <f t="shared" si="4"/>
        <v>505172740</v>
      </c>
      <c r="F38" s="60">
        <f t="shared" si="4"/>
        <v>570851301</v>
      </c>
      <c r="G38" s="60">
        <f t="shared" si="4"/>
        <v>39930198</v>
      </c>
      <c r="H38" s="60">
        <f t="shared" si="4"/>
        <v>26621441</v>
      </c>
      <c r="I38" s="60">
        <f t="shared" si="4"/>
        <v>77526021</v>
      </c>
      <c r="J38" s="60">
        <f t="shared" si="4"/>
        <v>144077660</v>
      </c>
      <c r="K38" s="60">
        <f t="shared" si="4"/>
        <v>51489692</v>
      </c>
      <c r="L38" s="60">
        <f t="shared" si="4"/>
        <v>53250572</v>
      </c>
      <c r="M38" s="60">
        <f t="shared" si="4"/>
        <v>83276787</v>
      </c>
      <c r="N38" s="60">
        <f t="shared" si="4"/>
        <v>188017051</v>
      </c>
      <c r="O38" s="60">
        <f t="shared" si="4"/>
        <v>10202105</v>
      </c>
      <c r="P38" s="60">
        <f t="shared" si="4"/>
        <v>24991007</v>
      </c>
      <c r="Q38" s="60">
        <f t="shared" si="4"/>
        <v>77033211</v>
      </c>
      <c r="R38" s="60">
        <f t="shared" si="4"/>
        <v>112226323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444321034</v>
      </c>
      <c r="X38" s="60">
        <f t="shared" si="4"/>
        <v>428138476</v>
      </c>
      <c r="Y38" s="60">
        <f t="shared" si="4"/>
        <v>16182558</v>
      </c>
      <c r="Z38" s="140">
        <f t="shared" si="5"/>
        <v>3.7797485876975934</v>
      </c>
      <c r="AA38" s="155">
        <f>AA8+AA23</f>
        <v>570851301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5027000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617563575</v>
      </c>
      <c r="D41" s="294">
        <f t="shared" si="6"/>
        <v>0</v>
      </c>
      <c r="E41" s="295">
        <f t="shared" si="6"/>
        <v>510199740</v>
      </c>
      <c r="F41" s="295">
        <f t="shared" si="6"/>
        <v>570851301</v>
      </c>
      <c r="G41" s="295">
        <f t="shared" si="6"/>
        <v>39930198</v>
      </c>
      <c r="H41" s="295">
        <f t="shared" si="6"/>
        <v>26621441</v>
      </c>
      <c r="I41" s="295">
        <f t="shared" si="6"/>
        <v>77526021</v>
      </c>
      <c r="J41" s="295">
        <f t="shared" si="6"/>
        <v>144077660</v>
      </c>
      <c r="K41" s="295">
        <f t="shared" si="6"/>
        <v>51489692</v>
      </c>
      <c r="L41" s="295">
        <f t="shared" si="6"/>
        <v>53250572</v>
      </c>
      <c r="M41" s="295">
        <f t="shared" si="6"/>
        <v>83276787</v>
      </c>
      <c r="N41" s="295">
        <f t="shared" si="6"/>
        <v>188017051</v>
      </c>
      <c r="O41" s="295">
        <f t="shared" si="6"/>
        <v>10202105</v>
      </c>
      <c r="P41" s="295">
        <f t="shared" si="6"/>
        <v>24991007</v>
      </c>
      <c r="Q41" s="295">
        <f t="shared" si="6"/>
        <v>77033211</v>
      </c>
      <c r="R41" s="295">
        <f t="shared" si="6"/>
        <v>112226323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444321034</v>
      </c>
      <c r="X41" s="295">
        <f t="shared" si="6"/>
        <v>428138476</v>
      </c>
      <c r="Y41" s="295">
        <f t="shared" si="6"/>
        <v>16182558</v>
      </c>
      <c r="Z41" s="296">
        <f t="shared" si="5"/>
        <v>3.7797485876975934</v>
      </c>
      <c r="AA41" s="297">
        <f>SUM(AA36:AA40)</f>
        <v>570851301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4555762</v>
      </c>
      <c r="D45" s="129">
        <f t="shared" si="7"/>
        <v>0</v>
      </c>
      <c r="E45" s="54">
        <f t="shared" si="7"/>
        <v>124500050</v>
      </c>
      <c r="F45" s="54">
        <f t="shared" si="7"/>
        <v>75228454</v>
      </c>
      <c r="G45" s="54">
        <f t="shared" si="7"/>
        <v>0</v>
      </c>
      <c r="H45" s="54">
        <f t="shared" si="7"/>
        <v>720278</v>
      </c>
      <c r="I45" s="54">
        <f t="shared" si="7"/>
        <v>10639071</v>
      </c>
      <c r="J45" s="54">
        <f t="shared" si="7"/>
        <v>11359349</v>
      </c>
      <c r="K45" s="54">
        <f t="shared" si="7"/>
        <v>5386025</v>
      </c>
      <c r="L45" s="54">
        <f t="shared" si="7"/>
        <v>5579802</v>
      </c>
      <c r="M45" s="54">
        <f t="shared" si="7"/>
        <v>4906757</v>
      </c>
      <c r="N45" s="54">
        <f t="shared" si="7"/>
        <v>15872584</v>
      </c>
      <c r="O45" s="54">
        <f t="shared" si="7"/>
        <v>630556</v>
      </c>
      <c r="P45" s="54">
        <f t="shared" si="7"/>
        <v>6399670</v>
      </c>
      <c r="Q45" s="54">
        <f t="shared" si="7"/>
        <v>18725156</v>
      </c>
      <c r="R45" s="54">
        <f t="shared" si="7"/>
        <v>25755382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52987315</v>
      </c>
      <c r="X45" s="54">
        <f t="shared" si="7"/>
        <v>56421341</v>
      </c>
      <c r="Y45" s="54">
        <f t="shared" si="7"/>
        <v>-3434026</v>
      </c>
      <c r="Z45" s="184">
        <f t="shared" si="5"/>
        <v>-6.086395571491291</v>
      </c>
      <c r="AA45" s="130">
        <f t="shared" si="8"/>
        <v>75228454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622119337</v>
      </c>
      <c r="D49" s="218">
        <f t="shared" si="9"/>
        <v>0</v>
      </c>
      <c r="E49" s="220">
        <f t="shared" si="9"/>
        <v>634699790</v>
      </c>
      <c r="F49" s="220">
        <f t="shared" si="9"/>
        <v>646079755</v>
      </c>
      <c r="G49" s="220">
        <f t="shared" si="9"/>
        <v>39930198</v>
      </c>
      <c r="H49" s="220">
        <f t="shared" si="9"/>
        <v>27341719</v>
      </c>
      <c r="I49" s="220">
        <f t="shared" si="9"/>
        <v>88165092</v>
      </c>
      <c r="J49" s="220">
        <f t="shared" si="9"/>
        <v>155437009</v>
      </c>
      <c r="K49" s="220">
        <f t="shared" si="9"/>
        <v>56875717</v>
      </c>
      <c r="L49" s="220">
        <f t="shared" si="9"/>
        <v>58830374</v>
      </c>
      <c r="M49" s="220">
        <f t="shared" si="9"/>
        <v>88183544</v>
      </c>
      <c r="N49" s="220">
        <f t="shared" si="9"/>
        <v>203889635</v>
      </c>
      <c r="O49" s="220">
        <f t="shared" si="9"/>
        <v>10832661</v>
      </c>
      <c r="P49" s="220">
        <f t="shared" si="9"/>
        <v>31390677</v>
      </c>
      <c r="Q49" s="220">
        <f t="shared" si="9"/>
        <v>95758367</v>
      </c>
      <c r="R49" s="220">
        <f t="shared" si="9"/>
        <v>137981705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497308349</v>
      </c>
      <c r="X49" s="220">
        <f t="shared" si="9"/>
        <v>484559817</v>
      </c>
      <c r="Y49" s="220">
        <f t="shared" si="9"/>
        <v>12748532</v>
      </c>
      <c r="Z49" s="221">
        <f t="shared" si="5"/>
        <v>2.6309511339443157</v>
      </c>
      <c r="AA49" s="222">
        <f>SUM(AA41:AA48)</f>
        <v>646079755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51098862</v>
      </c>
      <c r="D51" s="129">
        <f t="shared" si="10"/>
        <v>0</v>
      </c>
      <c r="E51" s="54">
        <f t="shared" si="10"/>
        <v>60687000</v>
      </c>
      <c r="F51" s="54">
        <f t="shared" si="10"/>
        <v>64328220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48246165</v>
      </c>
      <c r="Y51" s="54">
        <f t="shared" si="10"/>
        <v>-48246165</v>
      </c>
      <c r="Z51" s="184">
        <f>+IF(X51&lt;&gt;0,+(Y51/X51)*100,0)</f>
        <v>-100</v>
      </c>
      <c r="AA51" s="130">
        <f>SUM(AA57:AA61)</f>
        <v>64328220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>
        <v>43658122</v>
      </c>
      <c r="D54" s="156"/>
      <c r="E54" s="60">
        <v>21645000</v>
      </c>
      <c r="F54" s="60">
        <v>22943700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17207775</v>
      </c>
      <c r="Y54" s="60">
        <v>-17207775</v>
      </c>
      <c r="Z54" s="140">
        <v>-100</v>
      </c>
      <c r="AA54" s="155">
        <v>22943700</v>
      </c>
    </row>
    <row r="55" spans="1:27" ht="12.75">
      <c r="A55" s="310" t="s">
        <v>208</v>
      </c>
      <c r="B55" s="142"/>
      <c r="C55" s="62"/>
      <c r="D55" s="156"/>
      <c r="E55" s="60">
        <v>17720000</v>
      </c>
      <c r="F55" s="60">
        <v>18783200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14087400</v>
      </c>
      <c r="Y55" s="60">
        <v>-14087400</v>
      </c>
      <c r="Z55" s="140">
        <v>-100</v>
      </c>
      <c r="AA55" s="155">
        <v>18783200</v>
      </c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43658122</v>
      </c>
      <c r="D57" s="294">
        <f t="shared" si="11"/>
        <v>0</v>
      </c>
      <c r="E57" s="295">
        <f t="shared" si="11"/>
        <v>39365000</v>
      </c>
      <c r="F57" s="295">
        <f t="shared" si="11"/>
        <v>41726900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31295175</v>
      </c>
      <c r="Y57" s="295">
        <f t="shared" si="11"/>
        <v>-31295175</v>
      </c>
      <c r="Z57" s="296">
        <f>+IF(X57&lt;&gt;0,+(Y57/X57)*100,0)</f>
        <v>-100</v>
      </c>
      <c r="AA57" s="297">
        <f>SUM(AA52:AA56)</f>
        <v>41726900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7440740</v>
      </c>
      <c r="D61" s="156"/>
      <c r="E61" s="60">
        <v>21322000</v>
      </c>
      <c r="F61" s="60">
        <v>22601320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16950990</v>
      </c>
      <c r="Y61" s="60">
        <v>-16950990</v>
      </c>
      <c r="Z61" s="140">
        <v>-100</v>
      </c>
      <c r="AA61" s="155">
        <v>22601320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>
        <v>699511</v>
      </c>
      <c r="H67" s="60">
        <v>1872854</v>
      </c>
      <c r="I67" s="60">
        <v>3401627</v>
      </c>
      <c r="J67" s="60">
        <v>5973992</v>
      </c>
      <c r="K67" s="60">
        <v>7976942</v>
      </c>
      <c r="L67" s="60">
        <v>4065366</v>
      </c>
      <c r="M67" s="60">
        <v>11661776</v>
      </c>
      <c r="N67" s="60">
        <v>23704084</v>
      </c>
      <c r="O67" s="60">
        <v>4326984</v>
      </c>
      <c r="P67" s="60"/>
      <c r="Q67" s="60"/>
      <c r="R67" s="60">
        <v>4326984</v>
      </c>
      <c r="S67" s="60"/>
      <c r="T67" s="60"/>
      <c r="U67" s="60"/>
      <c r="V67" s="60"/>
      <c r="W67" s="60">
        <v>34005060</v>
      </c>
      <c r="X67" s="60"/>
      <c r="Y67" s="60">
        <v>34005060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>
        <v>2632201</v>
      </c>
      <c r="Q68" s="60">
        <v>-735675</v>
      </c>
      <c r="R68" s="60">
        <v>1896526</v>
      </c>
      <c r="S68" s="60"/>
      <c r="T68" s="60"/>
      <c r="U68" s="60"/>
      <c r="V68" s="60"/>
      <c r="W68" s="60">
        <v>1896526</v>
      </c>
      <c r="X68" s="60"/>
      <c r="Y68" s="60">
        <v>1896526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699511</v>
      </c>
      <c r="H69" s="220">
        <f t="shared" si="12"/>
        <v>1872854</v>
      </c>
      <c r="I69" s="220">
        <f t="shared" si="12"/>
        <v>3401627</v>
      </c>
      <c r="J69" s="220">
        <f t="shared" si="12"/>
        <v>5973992</v>
      </c>
      <c r="K69" s="220">
        <f t="shared" si="12"/>
        <v>7976942</v>
      </c>
      <c r="L69" s="220">
        <f t="shared" si="12"/>
        <v>4065366</v>
      </c>
      <c r="M69" s="220">
        <f t="shared" si="12"/>
        <v>11661776</v>
      </c>
      <c r="N69" s="220">
        <f t="shared" si="12"/>
        <v>23704084</v>
      </c>
      <c r="O69" s="220">
        <f t="shared" si="12"/>
        <v>4326984</v>
      </c>
      <c r="P69" s="220">
        <f t="shared" si="12"/>
        <v>2632201</v>
      </c>
      <c r="Q69" s="220">
        <f t="shared" si="12"/>
        <v>-735675</v>
      </c>
      <c r="R69" s="220">
        <f t="shared" si="12"/>
        <v>6223510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35901586</v>
      </c>
      <c r="X69" s="220">
        <f t="shared" si="12"/>
        <v>0</v>
      </c>
      <c r="Y69" s="220">
        <f t="shared" si="12"/>
        <v>35901586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617563575</v>
      </c>
      <c r="D5" s="357">
        <f t="shared" si="0"/>
        <v>0</v>
      </c>
      <c r="E5" s="356">
        <f t="shared" si="0"/>
        <v>510199740</v>
      </c>
      <c r="F5" s="358">
        <f t="shared" si="0"/>
        <v>570851301</v>
      </c>
      <c r="G5" s="358">
        <f t="shared" si="0"/>
        <v>39930198</v>
      </c>
      <c r="H5" s="356">
        <f t="shared" si="0"/>
        <v>26621441</v>
      </c>
      <c r="I5" s="356">
        <f t="shared" si="0"/>
        <v>77526021</v>
      </c>
      <c r="J5" s="358">
        <f t="shared" si="0"/>
        <v>144077660</v>
      </c>
      <c r="K5" s="358">
        <f t="shared" si="0"/>
        <v>51489692</v>
      </c>
      <c r="L5" s="356">
        <f t="shared" si="0"/>
        <v>53250572</v>
      </c>
      <c r="M5" s="356">
        <f t="shared" si="0"/>
        <v>83276787</v>
      </c>
      <c r="N5" s="358">
        <f t="shared" si="0"/>
        <v>188017051</v>
      </c>
      <c r="O5" s="358">
        <f t="shared" si="0"/>
        <v>10202105</v>
      </c>
      <c r="P5" s="356">
        <f t="shared" si="0"/>
        <v>24991007</v>
      </c>
      <c r="Q5" s="356">
        <f t="shared" si="0"/>
        <v>77033211</v>
      </c>
      <c r="R5" s="358">
        <f t="shared" si="0"/>
        <v>112226323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444321034</v>
      </c>
      <c r="X5" s="356">
        <f t="shared" si="0"/>
        <v>428138476</v>
      </c>
      <c r="Y5" s="358">
        <f t="shared" si="0"/>
        <v>16182558</v>
      </c>
      <c r="Z5" s="359">
        <f>+IF(X5&lt;&gt;0,+(Y5/X5)*100,0)</f>
        <v>3.7797485876975934</v>
      </c>
      <c r="AA5" s="360">
        <f>+AA6+AA8+AA11+AA13+AA15</f>
        <v>570851301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617563575</v>
      </c>
      <c r="D11" s="363">
        <f aca="true" t="shared" si="3" ref="D11:AA11">+D12</f>
        <v>0</v>
      </c>
      <c r="E11" s="362">
        <f t="shared" si="3"/>
        <v>505172740</v>
      </c>
      <c r="F11" s="364">
        <f t="shared" si="3"/>
        <v>570851301</v>
      </c>
      <c r="G11" s="364">
        <f t="shared" si="3"/>
        <v>39930198</v>
      </c>
      <c r="H11" s="362">
        <f t="shared" si="3"/>
        <v>26621441</v>
      </c>
      <c r="I11" s="362">
        <f t="shared" si="3"/>
        <v>77526021</v>
      </c>
      <c r="J11" s="364">
        <f t="shared" si="3"/>
        <v>144077660</v>
      </c>
      <c r="K11" s="364">
        <f t="shared" si="3"/>
        <v>51489692</v>
      </c>
      <c r="L11" s="362">
        <f t="shared" si="3"/>
        <v>53250572</v>
      </c>
      <c r="M11" s="362">
        <f t="shared" si="3"/>
        <v>83276787</v>
      </c>
      <c r="N11" s="364">
        <f t="shared" si="3"/>
        <v>188017051</v>
      </c>
      <c r="O11" s="364">
        <f t="shared" si="3"/>
        <v>10202105</v>
      </c>
      <c r="P11" s="362">
        <f t="shared" si="3"/>
        <v>24991007</v>
      </c>
      <c r="Q11" s="362">
        <f t="shared" si="3"/>
        <v>77033211</v>
      </c>
      <c r="R11" s="364">
        <f t="shared" si="3"/>
        <v>112226323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444321034</v>
      </c>
      <c r="X11" s="362">
        <f t="shared" si="3"/>
        <v>428138476</v>
      </c>
      <c r="Y11" s="364">
        <f t="shared" si="3"/>
        <v>16182558</v>
      </c>
      <c r="Z11" s="365">
        <f>+IF(X11&lt;&gt;0,+(Y11/X11)*100,0)</f>
        <v>3.7797485876975934</v>
      </c>
      <c r="AA11" s="366">
        <f t="shared" si="3"/>
        <v>570851301</v>
      </c>
    </row>
    <row r="12" spans="1:27" ht="12.75">
      <c r="A12" s="291" t="s">
        <v>232</v>
      </c>
      <c r="B12" s="136"/>
      <c r="C12" s="60">
        <v>617563575</v>
      </c>
      <c r="D12" s="340"/>
      <c r="E12" s="60">
        <v>505172740</v>
      </c>
      <c r="F12" s="59">
        <v>570851301</v>
      </c>
      <c r="G12" s="59">
        <v>39930198</v>
      </c>
      <c r="H12" s="60">
        <v>26621441</v>
      </c>
      <c r="I12" s="60">
        <v>77526021</v>
      </c>
      <c r="J12" s="59">
        <v>144077660</v>
      </c>
      <c r="K12" s="59">
        <v>51489692</v>
      </c>
      <c r="L12" s="60">
        <v>53250572</v>
      </c>
      <c r="M12" s="60">
        <v>83276787</v>
      </c>
      <c r="N12" s="59">
        <v>188017051</v>
      </c>
      <c r="O12" s="59">
        <v>10202105</v>
      </c>
      <c r="P12" s="60">
        <v>24991007</v>
      </c>
      <c r="Q12" s="60">
        <v>77033211</v>
      </c>
      <c r="R12" s="59">
        <v>112226323</v>
      </c>
      <c r="S12" s="59"/>
      <c r="T12" s="60"/>
      <c r="U12" s="60"/>
      <c r="V12" s="59"/>
      <c r="W12" s="59">
        <v>444321034</v>
      </c>
      <c r="X12" s="60">
        <v>428138476</v>
      </c>
      <c r="Y12" s="59">
        <v>16182558</v>
      </c>
      <c r="Z12" s="61">
        <v>3.78</v>
      </c>
      <c r="AA12" s="62">
        <v>570851301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5027000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>
        <v>5027000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4555762</v>
      </c>
      <c r="D40" s="344">
        <f t="shared" si="9"/>
        <v>0</v>
      </c>
      <c r="E40" s="343">
        <f t="shared" si="9"/>
        <v>124500050</v>
      </c>
      <c r="F40" s="345">
        <f t="shared" si="9"/>
        <v>75228454</v>
      </c>
      <c r="G40" s="345">
        <f t="shared" si="9"/>
        <v>0</v>
      </c>
      <c r="H40" s="343">
        <f t="shared" si="9"/>
        <v>720278</v>
      </c>
      <c r="I40" s="343">
        <f t="shared" si="9"/>
        <v>10639071</v>
      </c>
      <c r="J40" s="345">
        <f t="shared" si="9"/>
        <v>11359349</v>
      </c>
      <c r="K40" s="345">
        <f t="shared" si="9"/>
        <v>5386025</v>
      </c>
      <c r="L40" s="343">
        <f t="shared" si="9"/>
        <v>5579802</v>
      </c>
      <c r="M40" s="343">
        <f t="shared" si="9"/>
        <v>4906757</v>
      </c>
      <c r="N40" s="345">
        <f t="shared" si="9"/>
        <v>15872584</v>
      </c>
      <c r="O40" s="345">
        <f t="shared" si="9"/>
        <v>630556</v>
      </c>
      <c r="P40" s="343">
        <f t="shared" si="9"/>
        <v>6399670</v>
      </c>
      <c r="Q40" s="343">
        <f t="shared" si="9"/>
        <v>18725156</v>
      </c>
      <c r="R40" s="345">
        <f t="shared" si="9"/>
        <v>25755382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52987315</v>
      </c>
      <c r="X40" s="343">
        <f t="shared" si="9"/>
        <v>56421341</v>
      </c>
      <c r="Y40" s="345">
        <f t="shared" si="9"/>
        <v>-3434026</v>
      </c>
      <c r="Z40" s="336">
        <f>+IF(X40&lt;&gt;0,+(Y40/X40)*100,0)</f>
        <v>-6.086395571491291</v>
      </c>
      <c r="AA40" s="350">
        <f>SUM(AA41:AA49)</f>
        <v>75228454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25701404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19276053</v>
      </c>
      <c r="Y42" s="53">
        <f t="shared" si="10"/>
        <v>-19276053</v>
      </c>
      <c r="Z42" s="94">
        <f>+IF(X42&lt;&gt;0,+(Y42/X42)*100,0)</f>
        <v>-100</v>
      </c>
      <c r="AA42" s="95">
        <f>+AA62</f>
        <v>25701404</v>
      </c>
    </row>
    <row r="43" spans="1:27" ht="12.75">
      <c r="A43" s="361" t="s">
        <v>250</v>
      </c>
      <c r="B43" s="136"/>
      <c r="C43" s="275"/>
      <c r="D43" s="369"/>
      <c r="E43" s="305"/>
      <c r="F43" s="370">
        <v>49527050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37145288</v>
      </c>
      <c r="Y43" s="370">
        <v>-37145288</v>
      </c>
      <c r="Z43" s="371">
        <v>-100</v>
      </c>
      <c r="AA43" s="303">
        <v>49527050</v>
      </c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4555762</v>
      </c>
      <c r="D49" s="368"/>
      <c r="E49" s="54">
        <v>124500050</v>
      </c>
      <c r="F49" s="53"/>
      <c r="G49" s="53"/>
      <c r="H49" s="54">
        <v>720278</v>
      </c>
      <c r="I49" s="54">
        <v>10639071</v>
      </c>
      <c r="J49" s="53">
        <v>11359349</v>
      </c>
      <c r="K49" s="53">
        <v>5386025</v>
      </c>
      <c r="L49" s="54">
        <v>5579802</v>
      </c>
      <c r="M49" s="54">
        <v>4906757</v>
      </c>
      <c r="N49" s="53">
        <v>15872584</v>
      </c>
      <c r="O49" s="53">
        <v>630556</v>
      </c>
      <c r="P49" s="54">
        <v>6399670</v>
      </c>
      <c r="Q49" s="54">
        <v>18725156</v>
      </c>
      <c r="R49" s="53">
        <v>25755382</v>
      </c>
      <c r="S49" s="53"/>
      <c r="T49" s="54"/>
      <c r="U49" s="54"/>
      <c r="V49" s="53"/>
      <c r="W49" s="53">
        <v>52987315</v>
      </c>
      <c r="X49" s="54"/>
      <c r="Y49" s="53">
        <v>52987315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622119337</v>
      </c>
      <c r="D60" s="346">
        <f t="shared" si="14"/>
        <v>0</v>
      </c>
      <c r="E60" s="219">
        <f t="shared" si="14"/>
        <v>634699790</v>
      </c>
      <c r="F60" s="264">
        <f t="shared" si="14"/>
        <v>646079755</v>
      </c>
      <c r="G60" s="264">
        <f t="shared" si="14"/>
        <v>39930198</v>
      </c>
      <c r="H60" s="219">
        <f t="shared" si="14"/>
        <v>27341719</v>
      </c>
      <c r="I60" s="219">
        <f t="shared" si="14"/>
        <v>88165092</v>
      </c>
      <c r="J60" s="264">
        <f t="shared" si="14"/>
        <v>155437009</v>
      </c>
      <c r="K60" s="264">
        <f t="shared" si="14"/>
        <v>56875717</v>
      </c>
      <c r="L60" s="219">
        <f t="shared" si="14"/>
        <v>58830374</v>
      </c>
      <c r="M60" s="219">
        <f t="shared" si="14"/>
        <v>88183544</v>
      </c>
      <c r="N60" s="264">
        <f t="shared" si="14"/>
        <v>203889635</v>
      </c>
      <c r="O60" s="264">
        <f t="shared" si="14"/>
        <v>10832661</v>
      </c>
      <c r="P60" s="219">
        <f t="shared" si="14"/>
        <v>31390677</v>
      </c>
      <c r="Q60" s="219">
        <f t="shared" si="14"/>
        <v>95758367</v>
      </c>
      <c r="R60" s="264">
        <f t="shared" si="14"/>
        <v>137981705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497308349</v>
      </c>
      <c r="X60" s="219">
        <f t="shared" si="14"/>
        <v>484559817</v>
      </c>
      <c r="Y60" s="264">
        <f t="shared" si="14"/>
        <v>12748532</v>
      </c>
      <c r="Z60" s="337">
        <f>+IF(X60&lt;&gt;0,+(Y60/X60)*100,0)</f>
        <v>2.6309511339443157</v>
      </c>
      <c r="AA60" s="232">
        <f>+AA57+AA54+AA51+AA40+AA37+AA34+AA22+AA5</f>
        <v>646079755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25701404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19276053</v>
      </c>
      <c r="Y62" s="349">
        <f t="shared" si="15"/>
        <v>-19276053</v>
      </c>
      <c r="Z62" s="338">
        <f>+IF(X62&lt;&gt;0,+(Y62/X62)*100,0)</f>
        <v>-100</v>
      </c>
      <c r="AA62" s="351">
        <f>SUM(AA63:AA66)</f>
        <v>25701404</v>
      </c>
    </row>
    <row r="63" spans="1:27" ht="12.75">
      <c r="A63" s="361" t="s">
        <v>259</v>
      </c>
      <c r="B63" s="136"/>
      <c r="C63" s="60"/>
      <c r="D63" s="340"/>
      <c r="E63" s="60"/>
      <c r="F63" s="59">
        <v>25701404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19276053</v>
      </c>
      <c r="Y63" s="59">
        <v>-19276053</v>
      </c>
      <c r="Z63" s="61">
        <v>-100</v>
      </c>
      <c r="AA63" s="62">
        <v>25701404</v>
      </c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2017-05-05T12:09:52Z</dcterms:created>
  <dcterms:modified xsi:type="dcterms:W3CDTF">2017-05-05T12:09:56Z</dcterms:modified>
  <cp:category/>
  <cp:version/>
  <cp:contentType/>
  <cp:contentStatus/>
</cp:coreProperties>
</file>