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<sst xmlns="http://schemas.openxmlformats.org/spreadsheetml/2006/main" count="857" uniqueCount="303">
  <si>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Joe Gqabi(DC14)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</si>
  <si>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</si>
  <si>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</si>
  <si>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</si>
  <si>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</si>
  <si>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</si>
  <si>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</si>
  <si>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</si>
  <si>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</si>
  <si>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</si>
  <si>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</si>
  <si>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</si>
  <si>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</si>
  <si>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</si>
  <si>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</si>
  <si>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</si>
  <si>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</si>
  <si>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</si>
  <si>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</si>
  <si>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</si>
  <si>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</si>
  <si>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</si>
  <si>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</si>
  <si>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</si>
  <si>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</si>
  <si>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</si>
  <si>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</si>
  <si>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</si>
  <si>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</si>
  <si>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</si>
  <si>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</si>
  <si>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</si>
  <si>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</si>
  <si>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</si>
  <si>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</si>
  <si>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</si>
  <si>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</si>
  <si>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</si>
  <si>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</si>
  <si>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</si>
  <si>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</si>
  <si>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</si>
  <si>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</si>
  <si>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</si>
  <si>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</si>
  <si>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</si>
  <si>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</si>
  <si>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</si>
  <si>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</si>
  <si>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</si>
  <si>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</si>
  <si>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</si>
  <si>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</si>
  <si>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</si>
  <si>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</si>
  <si>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</si>
  <si>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</si>
  <si>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</si>
  <si>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</si>
  <si>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</si>
  <si>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</si>
  <si>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</si>
  <si>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</si>
  <si>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</si>
  <si>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</si>
  <si>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</si>
  <si>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</si>
  <si>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</si>
  <si>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</si>
  <si>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</si>
  <si>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Joe Gqabi(DC14)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</si>
  <si>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</si>
  <si>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</si>
  <si>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</si>
  <si>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</si>
  <si>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</si>
  <si>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</si>
  <si>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</si>
  <si>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</si>
  <si>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</si>
  <si>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</si>
  <si>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</si>
  <si>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</si>
  <si>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</si>
  <si>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</si>
  <si>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</si>
  <si>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</si>
  <si>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</si>
  <si>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</si>
  <si>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</si>
  <si>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</si>
  <si>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</si>
  <si>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</si>
  <si>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</si>
  <si>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</si>
  <si>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</si>
  <si>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</si>
  <si>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</si>
  <si>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</si>
  <si>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</si>
  <si>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Joe Gqabi(DC14)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</si>
  <si>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</si>
  <si>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</si>
  <si>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</si>
  <si>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</si>
  <si>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</si>
  <si>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</si>
  <si>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</si>
  <si>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</si>
  <si>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</si>
  <si>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</si>
  <si>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</si>
  <si>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</si>
  <si>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</si>
  <si>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</si>
  <si>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</si>
  <si>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</si>
  <si>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</si>
  <si>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</si>
  <si>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</si>
  <si>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</si>
  <si>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</si>
  <si>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</si>
  <si>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</si>
  <si>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</si>
  <si>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</si>
  <si>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</si>
  <si>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</si>
  <si>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</si>
  <si>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Joe Gqabi(DC14)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</si>
  <si>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</si>
  <si>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</si>
  <si>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</si>
  <si>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</si>
  <si>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</si>
  <si>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</si>
  <si>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</si>
  <si>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</si>
  <si>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</si>
  <si>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</si>
  <si>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Joe Gqabi(DC14)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</si>
  <si>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</si>
  <si>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</si>
  <si>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</si>
  <si>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</si>
  <si>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</si>
  <si>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</si>
  <si>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</si>
  <si>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</si>
  <si>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</si>
  <si>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</si>
  <si>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</si>
  <si>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</si>
  <si>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</si>
  <si>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</si>
  <si>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</si>
  <si>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</si>
  <si>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</si>
  <si>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</si>
  <si>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</si>
  <si>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</si>
  <si>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</si>
  <si>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</si>
  <si>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</si>
  <si>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</si>
  <si>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</si>
  <si>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</si>
  <si>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</si>
  <si>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</si>
  <si>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</si>
  <si>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</si>
  <si>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</si>
  <si>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</si>
  <si>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</si>
  <si>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Joe Gqabi(DC14)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</si>
  <si>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</si>
  <si>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</si>
  <si>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</si>
  <si>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</si>
  <si>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</si>
  <si>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</si>
  <si>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</si>
  <si>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</si>
  <si>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</si>
  <si>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</si>
  <si>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</si>
  <si>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</si>
  <si>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</si>
  <si>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</si>
  <si>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</si>
  <si>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</si>
  <si>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</si>
  <si>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</si>
  <si>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</si>
  <si>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</si>
  <si>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</si>
  <si>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</si>
  <si>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</si>
  <si>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</si>
  <si>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</si>
  <si>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</si>
  <si>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</si>
  <si>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Joe Gqabi(DC14)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</si>
  <si>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</si>
  <si>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</si>
  <si>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</si>
  <si>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</si>
  <si>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</si>
  <si>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</si>
  <si>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</si>
  <si>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</si>
  <si>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</si>
  <si>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</si>
  <si>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</si>
  <si>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</si>
  <si>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</si>
  <si>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</si>
  <si>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</si>
  <si>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</si>
  <si>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</si>
  <si>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</si>
  <si>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</si>
  <si>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</si>
  <si>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</si>
  <si>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</si>
  <si>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</si>
  <si>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</si>
  <si>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Joe Gqabi(DC14)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</si>
  <si>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</si>
  <si>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</si>
  <si>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</si>
  <si>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</si>
  <si>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</si>
  <si>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</si>
  <si>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</si>
  <si>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</si>
  <si>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</si>
  <si>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</si>
  <si>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</si>
  <si>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</si>
  <si>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</si>
  <si>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</si>
  <si>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</si>
  <si>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</si>
  <si>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</si>
  <si>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</si>
  <si>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</si>
  <si>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</si>
  <si>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</si>
  <si>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</si>
  <si>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</si>
  <si>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</si>
  <si>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</si>
  <si>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</si>
  <si>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</si>
  <si>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</si>
  <si>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</si>
  <si>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</si>
  <si>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</si>
  <si>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</si>
  <si>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</si>
  <si>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</si>
  <si>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</si>
  <si>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Joe Gqabi(DC14)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</si>
  <si>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</si>
  <si>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</si>
  <si>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Joe Gqabi(DC14)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</si>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</sst>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-28870666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131911682</v>
      </c>
      <c r="C6" s="19">
        <v>0</v>
      </c>
      <c r="D6" s="59">
        <v>71981028</v>
      </c>
      <c r="E6" s="60">
        <v>71981028</v>
      </c>
      <c r="F6" s="60">
        <v>1296023</v>
      </c>
      <c r="G6" s="60">
        <v>1854670</v>
      </c>
      <c r="H6" s="60">
        <v>2466649</v>
      </c>
      <c r="I6" s="60">
        <v>5617342</v>
      </c>
      <c r="J6" s="60">
        <v>20867325</v>
      </c>
      <c r="K6" s="60">
        <v>17731255</v>
      </c>
      <c r="L6" s="60">
        <v>8149854</v>
      </c>
      <c r="M6" s="60">
        <v>46748434</v>
      </c>
      <c r="N6" s="60">
        <v>1772099</v>
      </c>
      <c r="O6" s="60">
        <v>3247843</v>
      </c>
      <c r="P6" s="60">
        <v>2106528</v>
      </c>
      <c r="Q6" s="60">
        <v>7126470</v>
      </c>
      <c r="R6" s="60">
        <v>0</v>
      </c>
      <c r="S6" s="60">
        <v>0</v>
      </c>
      <c r="T6" s="60">
        <v>0</v>
      </c>
      <c r="U6" s="60">
        <v>0</v>
      </c>
      <c r="V6" s="60">
        <v>59492246</v>
      </c>
      <c r="W6" s="60">
        <v>53985753</v>
      </c>
      <c r="X6" s="60">
        <v>5506493</v>
      </c>
      <c r="Y6" s="61">
        <v>10.2</v>
      </c>
      <c r="Z6" s="62">
        <v>71981028</v>
      </c>
    </row>
    <row r="7" spans="1:26" ht="12.75">
      <c r="A7" s="58" t="s">
        <v>33</v>
      </c>
      <c r="B7" s="19">
        <v>4299962</v>
      </c>
      <c r="C7" s="19">
        <v>0</v>
      </c>
      <c r="D7" s="59">
        <v>3368000</v>
      </c>
      <c r="E7" s="60">
        <v>3368000</v>
      </c>
      <c r="F7" s="60">
        <v>177358</v>
      </c>
      <c r="G7" s="60">
        <v>469724</v>
      </c>
      <c r="H7" s="60">
        <v>349918</v>
      </c>
      <c r="I7" s="60">
        <v>997000</v>
      </c>
      <c r="J7" s="60">
        <v>270925</v>
      </c>
      <c r="K7" s="60">
        <v>177641</v>
      </c>
      <c r="L7" s="60">
        <v>0</v>
      </c>
      <c r="M7" s="60">
        <v>448566</v>
      </c>
      <c r="N7" s="60">
        <v>530220</v>
      </c>
      <c r="O7" s="60">
        <v>259167</v>
      </c>
      <c r="P7" s="60">
        <v>170744</v>
      </c>
      <c r="Q7" s="60">
        <v>960131</v>
      </c>
      <c r="R7" s="60">
        <v>0</v>
      </c>
      <c r="S7" s="60">
        <v>0</v>
      </c>
      <c r="T7" s="60">
        <v>0</v>
      </c>
      <c r="U7" s="60">
        <v>0</v>
      </c>
      <c r="V7" s="60">
        <v>2405697</v>
      </c>
      <c r="W7" s="60">
        <v>1684000</v>
      </c>
      <c r="X7" s="60">
        <v>721697</v>
      </c>
      <c r="Y7" s="61">
        <v>42.86</v>
      </c>
      <c r="Z7" s="62">
        <v>3368000</v>
      </c>
    </row>
    <row r="8" spans="1:26" ht="12.75">
      <c r="A8" s="58" t="s">
        <v>34</v>
      </c>
      <c r="B8" s="19">
        <v>325216185</v>
      </c>
      <c r="C8" s="19">
        <v>0</v>
      </c>
      <c r="D8" s="59">
        <v>335199000</v>
      </c>
      <c r="E8" s="60">
        <v>335199000</v>
      </c>
      <c r="F8" s="60">
        <v>94836210</v>
      </c>
      <c r="G8" s="60">
        <v>1912319</v>
      </c>
      <c r="H8" s="60">
        <v>2239593</v>
      </c>
      <c r="I8" s="60">
        <v>98988122</v>
      </c>
      <c r="J8" s="60">
        <v>4693516</v>
      </c>
      <c r="K8" s="60">
        <v>3104001</v>
      </c>
      <c r="L8" s="60">
        <v>75539044</v>
      </c>
      <c r="M8" s="60">
        <v>83336561</v>
      </c>
      <c r="N8" s="60">
        <v>1501120</v>
      </c>
      <c r="O8" s="60">
        <v>3384298</v>
      </c>
      <c r="P8" s="60">
        <v>55906000</v>
      </c>
      <c r="Q8" s="60">
        <v>60791418</v>
      </c>
      <c r="R8" s="60">
        <v>0</v>
      </c>
      <c r="S8" s="60">
        <v>0</v>
      </c>
      <c r="T8" s="60">
        <v>0</v>
      </c>
      <c r="U8" s="60">
        <v>0</v>
      </c>
      <c r="V8" s="60">
        <v>243116101</v>
      </c>
      <c r="W8" s="60">
        <v>307265750</v>
      </c>
      <c r="X8" s="60">
        <v>-64149649</v>
      </c>
      <c r="Y8" s="61">
        <v>-20.88</v>
      </c>
      <c r="Z8" s="62">
        <v>335199000</v>
      </c>
    </row>
    <row r="9" spans="1:26" ht="12.75">
      <c r="A9" s="58" t="s">
        <v>35</v>
      </c>
      <c r="B9" s="19">
        <v>18238187</v>
      </c>
      <c r="C9" s="19">
        <v>0</v>
      </c>
      <c r="D9" s="59">
        <v>12843670</v>
      </c>
      <c r="E9" s="60">
        <v>12843670</v>
      </c>
      <c r="F9" s="60">
        <v>195760</v>
      </c>
      <c r="G9" s="60">
        <v>332532</v>
      </c>
      <c r="H9" s="60">
        <v>41624</v>
      </c>
      <c r="I9" s="60">
        <v>569916</v>
      </c>
      <c r="J9" s="60">
        <v>7953752</v>
      </c>
      <c r="K9" s="60">
        <v>1764757</v>
      </c>
      <c r="L9" s="60">
        <v>1934663</v>
      </c>
      <c r="M9" s="60">
        <v>11653172</v>
      </c>
      <c r="N9" s="60">
        <v>143935</v>
      </c>
      <c r="O9" s="60">
        <v>42956</v>
      </c>
      <c r="P9" s="60">
        <v>13831</v>
      </c>
      <c r="Q9" s="60">
        <v>200722</v>
      </c>
      <c r="R9" s="60">
        <v>0</v>
      </c>
      <c r="S9" s="60">
        <v>0</v>
      </c>
      <c r="T9" s="60">
        <v>0</v>
      </c>
      <c r="U9" s="60">
        <v>0</v>
      </c>
      <c r="V9" s="60">
        <v>12423810</v>
      </c>
      <c r="W9" s="60">
        <v>9622330</v>
      </c>
      <c r="X9" s="60">
        <v>2801480</v>
      </c>
      <c r="Y9" s="61">
        <v>29.11</v>
      </c>
      <c r="Z9" s="62">
        <v>12843670</v>
      </c>
    </row>
    <row r="10" spans="1:26" ht="22.5">
      <c r="A10" s="63" t="s">
        <v>278</v>
      </c>
      <c r="B10" s="64">
        <f>SUM(B5:B9)</f>
        <v>450795350</v>
      </c>
      <c r="C10" s="64">
        <f>SUM(C5:C9)</f>
        <v>0</v>
      </c>
      <c r="D10" s="65">
        <f aca="true" t="shared" si="0" ref="D10:Z10">SUM(D5:D9)</f>
        <v>423391698</v>
      </c>
      <c r="E10" s="66">
        <f t="shared" si="0"/>
        <v>423391698</v>
      </c>
      <c r="F10" s="66">
        <f t="shared" si="0"/>
        <v>96505351</v>
      </c>
      <c r="G10" s="66">
        <f t="shared" si="0"/>
        <v>4569245</v>
      </c>
      <c r="H10" s="66">
        <f t="shared" si="0"/>
        <v>5097784</v>
      </c>
      <c r="I10" s="66">
        <f t="shared" si="0"/>
        <v>106172380</v>
      </c>
      <c r="J10" s="66">
        <f t="shared" si="0"/>
        <v>33785518</v>
      </c>
      <c r="K10" s="66">
        <f t="shared" si="0"/>
        <v>22777654</v>
      </c>
      <c r="L10" s="66">
        <f t="shared" si="0"/>
        <v>85623561</v>
      </c>
      <c r="M10" s="66">
        <f t="shared" si="0"/>
        <v>142186733</v>
      </c>
      <c r="N10" s="66">
        <f t="shared" si="0"/>
        <v>3947374</v>
      </c>
      <c r="O10" s="66">
        <f t="shared" si="0"/>
        <v>6934264</v>
      </c>
      <c r="P10" s="66">
        <f t="shared" si="0"/>
        <v>58197103</v>
      </c>
      <c r="Q10" s="66">
        <f t="shared" si="0"/>
        <v>69078741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317437854</v>
      </c>
      <c r="W10" s="66">
        <f t="shared" si="0"/>
        <v>372557833</v>
      </c>
      <c r="X10" s="66">
        <f t="shared" si="0"/>
        <v>-55119979</v>
      </c>
      <c r="Y10" s="67">
        <f>+IF(W10&lt;&gt;0,(X10/W10)*100,0)</f>
        <v>-14.795012778593222</v>
      </c>
      <c r="Z10" s="68">
        <f t="shared" si="0"/>
        <v>423391698</v>
      </c>
    </row>
    <row r="11" spans="1:26" ht="12.75">
      <c r="A11" s="58" t="s">
        <v>37</v>
      </c>
      <c r="B11" s="19">
        <v>163740422</v>
      </c>
      <c r="C11" s="19">
        <v>0</v>
      </c>
      <c r="D11" s="59">
        <v>189902164</v>
      </c>
      <c r="E11" s="60">
        <v>189902164</v>
      </c>
      <c r="F11" s="60">
        <v>13946977</v>
      </c>
      <c r="G11" s="60">
        <v>13467646</v>
      </c>
      <c r="H11" s="60">
        <v>13675067</v>
      </c>
      <c r="I11" s="60">
        <v>41089690</v>
      </c>
      <c r="J11" s="60">
        <v>13614816</v>
      </c>
      <c r="K11" s="60">
        <v>22201163</v>
      </c>
      <c r="L11" s="60">
        <v>14888339</v>
      </c>
      <c r="M11" s="60">
        <v>50704318</v>
      </c>
      <c r="N11" s="60">
        <v>13725660</v>
      </c>
      <c r="O11" s="60">
        <v>17467876</v>
      </c>
      <c r="P11" s="60">
        <v>14457164</v>
      </c>
      <c r="Q11" s="60">
        <v>45650700</v>
      </c>
      <c r="R11" s="60">
        <v>0</v>
      </c>
      <c r="S11" s="60">
        <v>0</v>
      </c>
      <c r="T11" s="60">
        <v>0</v>
      </c>
      <c r="U11" s="60">
        <v>0</v>
      </c>
      <c r="V11" s="60">
        <v>137444708</v>
      </c>
      <c r="W11" s="60">
        <v>158251336</v>
      </c>
      <c r="X11" s="60">
        <v>-20806628</v>
      </c>
      <c r="Y11" s="61">
        <v>-13.15</v>
      </c>
      <c r="Z11" s="62">
        <v>189902164</v>
      </c>
    </row>
    <row r="12" spans="1:26" ht="12.75">
      <c r="A12" s="58" t="s">
        <v>38</v>
      </c>
      <c r="B12" s="19">
        <v>5309512</v>
      </c>
      <c r="C12" s="19">
        <v>0</v>
      </c>
      <c r="D12" s="59">
        <v>6648713</v>
      </c>
      <c r="E12" s="60">
        <v>6648713</v>
      </c>
      <c r="F12" s="60">
        <v>441702</v>
      </c>
      <c r="G12" s="60">
        <v>187485</v>
      </c>
      <c r="H12" s="60">
        <v>461263</v>
      </c>
      <c r="I12" s="60">
        <v>1090450</v>
      </c>
      <c r="J12" s="60">
        <v>453514</v>
      </c>
      <c r="K12" s="60">
        <v>453303</v>
      </c>
      <c r="L12" s="60">
        <v>453314</v>
      </c>
      <c r="M12" s="60">
        <v>1360131</v>
      </c>
      <c r="N12" s="60">
        <v>449311</v>
      </c>
      <c r="O12" s="60">
        <v>471562</v>
      </c>
      <c r="P12" s="60">
        <v>474138</v>
      </c>
      <c r="Q12" s="60">
        <v>1395011</v>
      </c>
      <c r="R12" s="60">
        <v>0</v>
      </c>
      <c r="S12" s="60">
        <v>0</v>
      </c>
      <c r="T12" s="60">
        <v>0</v>
      </c>
      <c r="U12" s="60">
        <v>0</v>
      </c>
      <c r="V12" s="60">
        <v>3845592</v>
      </c>
      <c r="W12" s="60">
        <v>4986747</v>
      </c>
      <c r="X12" s="60">
        <v>-1141155</v>
      </c>
      <c r="Y12" s="61">
        <v>-22.88</v>
      </c>
      <c r="Z12" s="62">
        <v>6648713</v>
      </c>
    </row>
    <row r="13" spans="1:26" ht="12.75">
      <c r="A13" s="58" t="s">
        <v>279</v>
      </c>
      <c r="B13" s="19">
        <v>46199298</v>
      </c>
      <c r="C13" s="19">
        <v>0</v>
      </c>
      <c r="D13" s="59">
        <v>50506566</v>
      </c>
      <c r="E13" s="60">
        <v>50506566</v>
      </c>
      <c r="F13" s="60">
        <v>0</v>
      </c>
      <c r="G13" s="60">
        <v>0</v>
      </c>
      <c r="H13" s="60">
        <v>12626642</v>
      </c>
      <c r="I13" s="60">
        <v>12626642</v>
      </c>
      <c r="J13" s="60">
        <v>0</v>
      </c>
      <c r="K13" s="60">
        <v>0</v>
      </c>
      <c r="L13" s="60">
        <v>0</v>
      </c>
      <c r="M13" s="60">
        <v>0</v>
      </c>
      <c r="N13" s="60">
        <v>4208881</v>
      </c>
      <c r="O13" s="60">
        <v>0</v>
      </c>
      <c r="P13" s="60">
        <v>4208881</v>
      </c>
      <c r="Q13" s="60">
        <v>8417762</v>
      </c>
      <c r="R13" s="60">
        <v>0</v>
      </c>
      <c r="S13" s="60">
        <v>0</v>
      </c>
      <c r="T13" s="60">
        <v>0</v>
      </c>
      <c r="U13" s="60">
        <v>0</v>
      </c>
      <c r="V13" s="60">
        <v>21044404</v>
      </c>
      <c r="W13" s="60">
        <v>37880253</v>
      </c>
      <c r="X13" s="60">
        <v>-16835849</v>
      </c>
      <c r="Y13" s="61">
        <v>-44.44</v>
      </c>
      <c r="Z13" s="62">
        <v>50506566</v>
      </c>
    </row>
    <row r="14" spans="1:26" ht="12.75">
      <c r="A14" s="58" t="s">
        <v>40</v>
      </c>
      <c r="B14" s="19">
        <v>5735402</v>
      </c>
      <c r="C14" s="19">
        <v>0</v>
      </c>
      <c r="D14" s="59">
        <v>2255323</v>
      </c>
      <c r="E14" s="60">
        <v>2255323</v>
      </c>
      <c r="F14" s="60">
        <v>0</v>
      </c>
      <c r="G14" s="60">
        <v>0</v>
      </c>
      <c r="H14" s="60">
        <v>229851</v>
      </c>
      <c r="I14" s="60">
        <v>229851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502780</v>
      </c>
      <c r="Q14" s="60">
        <v>502780</v>
      </c>
      <c r="R14" s="60">
        <v>0</v>
      </c>
      <c r="S14" s="60">
        <v>0</v>
      </c>
      <c r="T14" s="60">
        <v>0</v>
      </c>
      <c r="U14" s="60">
        <v>0</v>
      </c>
      <c r="V14" s="60">
        <v>732631</v>
      </c>
      <c r="W14" s="60">
        <v>1787585</v>
      </c>
      <c r="X14" s="60">
        <v>-1054954</v>
      </c>
      <c r="Y14" s="61">
        <v>-59.02</v>
      </c>
      <c r="Z14" s="62">
        <v>2255323</v>
      </c>
    </row>
    <row r="15" spans="1:26" ht="12.75">
      <c r="A15" s="58" t="s">
        <v>41</v>
      </c>
      <c r="B15" s="19">
        <v>988976</v>
      </c>
      <c r="C15" s="19">
        <v>0</v>
      </c>
      <c r="D15" s="59">
        <v>4264273</v>
      </c>
      <c r="E15" s="60">
        <v>4264273</v>
      </c>
      <c r="F15" s="60">
        <v>0</v>
      </c>
      <c r="G15" s="60">
        <v>0</v>
      </c>
      <c r="H15" s="60">
        <v>0</v>
      </c>
      <c r="I15" s="60">
        <v>0</v>
      </c>
      <c r="J15" s="60">
        <v>29600</v>
      </c>
      <c r="K15" s="60">
        <v>441038</v>
      </c>
      <c r="L15" s="60">
        <v>4033</v>
      </c>
      <c r="M15" s="60">
        <v>474671</v>
      </c>
      <c r="N15" s="60">
        <v>382053</v>
      </c>
      <c r="O15" s="60">
        <v>26019</v>
      </c>
      <c r="P15" s="60">
        <v>1507498</v>
      </c>
      <c r="Q15" s="60">
        <v>1915570</v>
      </c>
      <c r="R15" s="60">
        <v>0</v>
      </c>
      <c r="S15" s="60">
        <v>0</v>
      </c>
      <c r="T15" s="60">
        <v>0</v>
      </c>
      <c r="U15" s="60">
        <v>0</v>
      </c>
      <c r="V15" s="60">
        <v>2390241</v>
      </c>
      <c r="W15" s="60">
        <v>3197997</v>
      </c>
      <c r="X15" s="60">
        <v>-807756</v>
      </c>
      <c r="Y15" s="61">
        <v>-25.26</v>
      </c>
      <c r="Z15" s="62">
        <v>4264273</v>
      </c>
    </row>
    <row r="16" spans="1:26" ht="12.75">
      <c r="A16" s="69" t="s">
        <v>42</v>
      </c>
      <c r="B16" s="19">
        <v>4999777</v>
      </c>
      <c r="C16" s="19">
        <v>0</v>
      </c>
      <c r="D16" s="59">
        <v>10180978</v>
      </c>
      <c r="E16" s="60">
        <v>10180978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7655</v>
      </c>
      <c r="Q16" s="60">
        <v>7655</v>
      </c>
      <c r="R16" s="60">
        <v>0</v>
      </c>
      <c r="S16" s="60">
        <v>0</v>
      </c>
      <c r="T16" s="60">
        <v>0</v>
      </c>
      <c r="U16" s="60">
        <v>0</v>
      </c>
      <c r="V16" s="60">
        <v>7655</v>
      </c>
      <c r="W16" s="60">
        <v>8144800</v>
      </c>
      <c r="X16" s="60">
        <v>-8137145</v>
      </c>
      <c r="Y16" s="61">
        <v>-99.91</v>
      </c>
      <c r="Z16" s="62">
        <v>10180978</v>
      </c>
    </row>
    <row r="17" spans="1:26" ht="12.75">
      <c r="A17" s="58" t="s">
        <v>43</v>
      </c>
      <c r="B17" s="19">
        <v>257651203</v>
      </c>
      <c r="C17" s="19">
        <v>0</v>
      </c>
      <c r="D17" s="59">
        <v>230668393</v>
      </c>
      <c r="E17" s="60">
        <v>230668393</v>
      </c>
      <c r="F17" s="60">
        <v>10217849</v>
      </c>
      <c r="G17" s="60">
        <v>15525058</v>
      </c>
      <c r="H17" s="60">
        <v>9341878</v>
      </c>
      <c r="I17" s="60">
        <v>35084785</v>
      </c>
      <c r="J17" s="60">
        <v>13811458</v>
      </c>
      <c r="K17" s="60">
        <v>13220089</v>
      </c>
      <c r="L17" s="60">
        <v>22760568</v>
      </c>
      <c r="M17" s="60">
        <v>49792115</v>
      </c>
      <c r="N17" s="60">
        <v>8296283</v>
      </c>
      <c r="O17" s="60">
        <v>14932275</v>
      </c>
      <c r="P17" s="60">
        <v>9649813</v>
      </c>
      <c r="Q17" s="60">
        <v>32878371</v>
      </c>
      <c r="R17" s="60">
        <v>0</v>
      </c>
      <c r="S17" s="60">
        <v>0</v>
      </c>
      <c r="T17" s="60">
        <v>0</v>
      </c>
      <c r="U17" s="60">
        <v>0</v>
      </c>
      <c r="V17" s="60">
        <v>117755271</v>
      </c>
      <c r="W17" s="60">
        <v>173000997</v>
      </c>
      <c r="X17" s="60">
        <v>-55245726</v>
      </c>
      <c r="Y17" s="61">
        <v>-31.93</v>
      </c>
      <c r="Z17" s="62">
        <v>230668393</v>
      </c>
    </row>
    <row r="18" spans="1:26" ht="12.75">
      <c r="A18" s="70" t="s">
        <v>44</v>
      </c>
      <c r="B18" s="71">
        <f>SUM(B11:B17)</f>
        <v>484624590</v>
      </c>
      <c r="C18" s="71">
        <f>SUM(C11:C17)</f>
        <v>0</v>
      </c>
      <c r="D18" s="72">
        <f aca="true" t="shared" si="1" ref="D18:Z18">SUM(D11:D17)</f>
        <v>494426410</v>
      </c>
      <c r="E18" s="73">
        <f t="shared" si="1"/>
        <v>494426410</v>
      </c>
      <c r="F18" s="73">
        <f t="shared" si="1"/>
        <v>24606528</v>
      </c>
      <c r="G18" s="73">
        <f t="shared" si="1"/>
        <v>29180189</v>
      </c>
      <c r="H18" s="73">
        <f t="shared" si="1"/>
        <v>36334701</v>
      </c>
      <c r="I18" s="73">
        <f t="shared" si="1"/>
        <v>90121418</v>
      </c>
      <c r="J18" s="73">
        <f t="shared" si="1"/>
        <v>27909388</v>
      </c>
      <c r="K18" s="73">
        <f t="shared" si="1"/>
        <v>36315593</v>
      </c>
      <c r="L18" s="73">
        <f t="shared" si="1"/>
        <v>38106254</v>
      </c>
      <c r="M18" s="73">
        <f t="shared" si="1"/>
        <v>102331235</v>
      </c>
      <c r="N18" s="73">
        <f t="shared" si="1"/>
        <v>27062188</v>
      </c>
      <c r="O18" s="73">
        <f t="shared" si="1"/>
        <v>32897732</v>
      </c>
      <c r="P18" s="73">
        <f t="shared" si="1"/>
        <v>30807929</v>
      </c>
      <c r="Q18" s="73">
        <f t="shared" si="1"/>
        <v>90767849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283220502</v>
      </c>
      <c r="W18" s="73">
        <f t="shared" si="1"/>
        <v>387249715</v>
      </c>
      <c r="X18" s="73">
        <f t="shared" si="1"/>
        <v>-104029213</v>
      </c>
      <c r="Y18" s="67">
        <f>+IF(W18&lt;&gt;0,(X18/W18)*100,0)</f>
        <v>-26.86359962847229</v>
      </c>
      <c r="Z18" s="74">
        <f t="shared" si="1"/>
        <v>494426410</v>
      </c>
    </row>
    <row r="19" spans="1:26" ht="12.75">
      <c r="A19" s="70" t="s">
        <v>45</v>
      </c>
      <c r="B19" s="75">
        <f>+B10-B18</f>
        <v>-33829240</v>
      </c>
      <c r="C19" s="75">
        <f>+C10-C18</f>
        <v>0</v>
      </c>
      <c r="D19" s="76">
        <f aca="true" t="shared" si="2" ref="D19:Z19">+D10-D18</f>
        <v>-71034712</v>
      </c>
      <c r="E19" s="77">
        <f t="shared" si="2"/>
        <v>-71034712</v>
      </c>
      <c r="F19" s="77">
        <f t="shared" si="2"/>
        <v>71898823</v>
      </c>
      <c r="G19" s="77">
        <f t="shared" si="2"/>
        <v>-24610944</v>
      </c>
      <c r="H19" s="77">
        <f t="shared" si="2"/>
        <v>-31236917</v>
      </c>
      <c r="I19" s="77">
        <f t="shared" si="2"/>
        <v>16050962</v>
      </c>
      <c r="J19" s="77">
        <f t="shared" si="2"/>
        <v>5876130</v>
      </c>
      <c r="K19" s="77">
        <f t="shared" si="2"/>
        <v>-13537939</v>
      </c>
      <c r="L19" s="77">
        <f t="shared" si="2"/>
        <v>47517307</v>
      </c>
      <c r="M19" s="77">
        <f t="shared" si="2"/>
        <v>39855498</v>
      </c>
      <c r="N19" s="77">
        <f t="shared" si="2"/>
        <v>-23114814</v>
      </c>
      <c r="O19" s="77">
        <f t="shared" si="2"/>
        <v>-25963468</v>
      </c>
      <c r="P19" s="77">
        <f t="shared" si="2"/>
        <v>27389174</v>
      </c>
      <c r="Q19" s="77">
        <f t="shared" si="2"/>
        <v>-21689108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34217352</v>
      </c>
      <c r="W19" s="77">
        <f>IF(E10=E18,0,W10-W18)</f>
        <v>-14691882</v>
      </c>
      <c r="X19" s="77">
        <f t="shared" si="2"/>
        <v>48909234</v>
      </c>
      <c r="Y19" s="78">
        <f>+IF(W19&lt;&gt;0,(X19/W19)*100,0)</f>
        <v>-332.89971972276936</v>
      </c>
      <c r="Z19" s="79">
        <f t="shared" si="2"/>
        <v>-71034712</v>
      </c>
    </row>
    <row r="20" spans="1:26" ht="12.75">
      <c r="A20" s="58" t="s">
        <v>46</v>
      </c>
      <c r="B20" s="19">
        <v>203356888</v>
      </c>
      <c r="C20" s="19">
        <v>0</v>
      </c>
      <c r="D20" s="59">
        <v>261663000</v>
      </c>
      <c r="E20" s="60">
        <v>261663000</v>
      </c>
      <c r="F20" s="60">
        <v>17255535</v>
      </c>
      <c r="G20" s="60">
        <v>21244041</v>
      </c>
      <c r="H20" s="60">
        <v>15359589</v>
      </c>
      <c r="I20" s="60">
        <v>53859165</v>
      </c>
      <c r="J20" s="60">
        <v>24244673</v>
      </c>
      <c r="K20" s="60">
        <v>37356915</v>
      </c>
      <c r="L20" s="60">
        <v>30241538</v>
      </c>
      <c r="M20" s="60">
        <v>91843126</v>
      </c>
      <c r="N20" s="60">
        <v>24188794</v>
      </c>
      <c r="O20" s="60">
        <v>18307391</v>
      </c>
      <c r="P20" s="60">
        <v>0</v>
      </c>
      <c r="Q20" s="60">
        <v>42496185</v>
      </c>
      <c r="R20" s="60">
        <v>0</v>
      </c>
      <c r="S20" s="60">
        <v>0</v>
      </c>
      <c r="T20" s="60">
        <v>0</v>
      </c>
      <c r="U20" s="60">
        <v>0</v>
      </c>
      <c r="V20" s="60">
        <v>188198476</v>
      </c>
      <c r="W20" s="60">
        <v>196247250</v>
      </c>
      <c r="X20" s="60">
        <v>-8048774</v>
      </c>
      <c r="Y20" s="61">
        <v>-4.1</v>
      </c>
      <c r="Z20" s="62">
        <v>261663000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169527648</v>
      </c>
      <c r="C22" s="86">
        <f>SUM(C19:C21)</f>
        <v>0</v>
      </c>
      <c r="D22" s="87">
        <f aca="true" t="shared" si="3" ref="D22:Z22">SUM(D19:D21)</f>
        <v>190628288</v>
      </c>
      <c r="E22" s="88">
        <f t="shared" si="3"/>
        <v>190628288</v>
      </c>
      <c r="F22" s="88">
        <f t="shared" si="3"/>
        <v>89154358</v>
      </c>
      <c r="G22" s="88">
        <f t="shared" si="3"/>
        <v>-3366903</v>
      </c>
      <c r="H22" s="88">
        <f t="shared" si="3"/>
        <v>-15877328</v>
      </c>
      <c r="I22" s="88">
        <f t="shared" si="3"/>
        <v>69910127</v>
      </c>
      <c r="J22" s="88">
        <f t="shared" si="3"/>
        <v>30120803</v>
      </c>
      <c r="K22" s="88">
        <f t="shared" si="3"/>
        <v>23818976</v>
      </c>
      <c r="L22" s="88">
        <f t="shared" si="3"/>
        <v>77758845</v>
      </c>
      <c r="M22" s="88">
        <f t="shared" si="3"/>
        <v>131698624</v>
      </c>
      <c r="N22" s="88">
        <f t="shared" si="3"/>
        <v>1073980</v>
      </c>
      <c r="O22" s="88">
        <f t="shared" si="3"/>
        <v>-7656077</v>
      </c>
      <c r="P22" s="88">
        <f t="shared" si="3"/>
        <v>27389174</v>
      </c>
      <c r="Q22" s="88">
        <f t="shared" si="3"/>
        <v>20807077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222415828</v>
      </c>
      <c r="W22" s="88">
        <f t="shared" si="3"/>
        <v>181555368</v>
      </c>
      <c r="X22" s="88">
        <f t="shared" si="3"/>
        <v>40860460</v>
      </c>
      <c r="Y22" s="89">
        <f>+IF(W22&lt;&gt;0,(X22/W22)*100,0)</f>
        <v>22.505784571459213</v>
      </c>
      <c r="Z22" s="90">
        <f t="shared" si="3"/>
        <v>190628288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169527648</v>
      </c>
      <c r="C24" s="75">
        <f>SUM(C22:C23)</f>
        <v>0</v>
      </c>
      <c r="D24" s="76">
        <f aca="true" t="shared" si="4" ref="D24:Z24">SUM(D22:D23)</f>
        <v>190628288</v>
      </c>
      <c r="E24" s="77">
        <f t="shared" si="4"/>
        <v>190628288</v>
      </c>
      <c r="F24" s="77">
        <f t="shared" si="4"/>
        <v>89154358</v>
      </c>
      <c r="G24" s="77">
        <f t="shared" si="4"/>
        <v>-3366903</v>
      </c>
      <c r="H24" s="77">
        <f t="shared" si="4"/>
        <v>-15877328</v>
      </c>
      <c r="I24" s="77">
        <f t="shared" si="4"/>
        <v>69910127</v>
      </c>
      <c r="J24" s="77">
        <f t="shared" si="4"/>
        <v>30120803</v>
      </c>
      <c r="K24" s="77">
        <f t="shared" si="4"/>
        <v>23818976</v>
      </c>
      <c r="L24" s="77">
        <f t="shared" si="4"/>
        <v>77758845</v>
      </c>
      <c r="M24" s="77">
        <f t="shared" si="4"/>
        <v>131698624</v>
      </c>
      <c r="N24" s="77">
        <f t="shared" si="4"/>
        <v>1073980</v>
      </c>
      <c r="O24" s="77">
        <f t="shared" si="4"/>
        <v>-7656077</v>
      </c>
      <c r="P24" s="77">
        <f t="shared" si="4"/>
        <v>27389174</v>
      </c>
      <c r="Q24" s="77">
        <f t="shared" si="4"/>
        <v>20807077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222415828</v>
      </c>
      <c r="W24" s="77">
        <f t="shared" si="4"/>
        <v>181555368</v>
      </c>
      <c r="X24" s="77">
        <f t="shared" si="4"/>
        <v>40860460</v>
      </c>
      <c r="Y24" s="78">
        <f>+IF(W24&lt;&gt;0,(X24/W24)*100,0)</f>
        <v>22.505784571459213</v>
      </c>
      <c r="Z24" s="79">
        <f t="shared" si="4"/>
        <v>190628288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179638119</v>
      </c>
      <c r="C27" s="22">
        <v>0</v>
      </c>
      <c r="D27" s="99">
        <v>278735760</v>
      </c>
      <c r="E27" s="100">
        <v>278735760</v>
      </c>
      <c r="F27" s="100">
        <v>8345164</v>
      </c>
      <c r="G27" s="100">
        <v>15538821</v>
      </c>
      <c r="H27" s="100">
        <v>12281865</v>
      </c>
      <c r="I27" s="100">
        <v>36165850</v>
      </c>
      <c r="J27" s="100">
        <v>21403399</v>
      </c>
      <c r="K27" s="100">
        <v>38531200</v>
      </c>
      <c r="L27" s="100">
        <v>21233412</v>
      </c>
      <c r="M27" s="100">
        <v>81168011</v>
      </c>
      <c r="N27" s="100">
        <v>4893856</v>
      </c>
      <c r="O27" s="100">
        <v>18263124</v>
      </c>
      <c r="P27" s="100">
        <v>21298293</v>
      </c>
      <c r="Q27" s="100">
        <v>44455273</v>
      </c>
      <c r="R27" s="100">
        <v>0</v>
      </c>
      <c r="S27" s="100">
        <v>0</v>
      </c>
      <c r="T27" s="100">
        <v>0</v>
      </c>
      <c r="U27" s="100">
        <v>0</v>
      </c>
      <c r="V27" s="100">
        <v>161789134</v>
      </c>
      <c r="W27" s="100">
        <v>209051820</v>
      </c>
      <c r="X27" s="100">
        <v>-47262686</v>
      </c>
      <c r="Y27" s="101">
        <v>-22.61</v>
      </c>
      <c r="Z27" s="102">
        <v>278735760</v>
      </c>
    </row>
    <row r="28" spans="1:26" ht="12.75">
      <c r="A28" s="103" t="s">
        <v>46</v>
      </c>
      <c r="B28" s="19">
        <v>179166959</v>
      </c>
      <c r="C28" s="19">
        <v>0</v>
      </c>
      <c r="D28" s="59">
        <v>261663090</v>
      </c>
      <c r="E28" s="60">
        <v>261663090</v>
      </c>
      <c r="F28" s="60">
        <v>8345164</v>
      </c>
      <c r="G28" s="60">
        <v>15538821</v>
      </c>
      <c r="H28" s="60">
        <v>11608381</v>
      </c>
      <c r="I28" s="60">
        <v>35492366</v>
      </c>
      <c r="J28" s="60">
        <v>20922785</v>
      </c>
      <c r="K28" s="60">
        <v>37428812</v>
      </c>
      <c r="L28" s="60">
        <v>21233412</v>
      </c>
      <c r="M28" s="60">
        <v>79585009</v>
      </c>
      <c r="N28" s="60">
        <v>5685598</v>
      </c>
      <c r="O28" s="60">
        <v>17252473</v>
      </c>
      <c r="P28" s="60">
        <v>21298293</v>
      </c>
      <c r="Q28" s="60">
        <v>44236364</v>
      </c>
      <c r="R28" s="60">
        <v>0</v>
      </c>
      <c r="S28" s="60">
        <v>0</v>
      </c>
      <c r="T28" s="60">
        <v>0</v>
      </c>
      <c r="U28" s="60">
        <v>0</v>
      </c>
      <c r="V28" s="60">
        <v>159313739</v>
      </c>
      <c r="W28" s="60">
        <v>196247318</v>
      </c>
      <c r="X28" s="60">
        <v>-36933579</v>
      </c>
      <c r="Y28" s="61">
        <v>-18.82</v>
      </c>
      <c r="Z28" s="62">
        <v>261663090</v>
      </c>
    </row>
    <row r="29" spans="1:26" ht="12.75">
      <c r="A29" s="58" t="s">
        <v>283</v>
      </c>
      <c r="B29" s="19">
        <v>240441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673484</v>
      </c>
      <c r="I29" s="60">
        <v>673484</v>
      </c>
      <c r="J29" s="60">
        <v>480614</v>
      </c>
      <c r="K29" s="60">
        <v>955903</v>
      </c>
      <c r="L29" s="60">
        <v>0</v>
      </c>
      <c r="M29" s="60">
        <v>1436517</v>
      </c>
      <c r="N29" s="60">
        <v>-791742</v>
      </c>
      <c r="O29" s="60">
        <v>0</v>
      </c>
      <c r="P29" s="60">
        <v>0</v>
      </c>
      <c r="Q29" s="60">
        <v>-791742</v>
      </c>
      <c r="R29" s="60">
        <v>0</v>
      </c>
      <c r="S29" s="60">
        <v>0</v>
      </c>
      <c r="T29" s="60">
        <v>0</v>
      </c>
      <c r="U29" s="60">
        <v>0</v>
      </c>
      <c r="V29" s="60">
        <v>1318259</v>
      </c>
      <c r="W29" s="60"/>
      <c r="X29" s="60">
        <v>1318259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12305170</v>
      </c>
      <c r="E30" s="60">
        <v>12305170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88400</v>
      </c>
      <c r="P30" s="60">
        <v>0</v>
      </c>
      <c r="Q30" s="60">
        <v>88400</v>
      </c>
      <c r="R30" s="60">
        <v>0</v>
      </c>
      <c r="S30" s="60">
        <v>0</v>
      </c>
      <c r="T30" s="60">
        <v>0</v>
      </c>
      <c r="U30" s="60">
        <v>0</v>
      </c>
      <c r="V30" s="60">
        <v>88400</v>
      </c>
      <c r="W30" s="60">
        <v>9228878</v>
      </c>
      <c r="X30" s="60">
        <v>-9140478</v>
      </c>
      <c r="Y30" s="61">
        <v>-99.04</v>
      </c>
      <c r="Z30" s="62">
        <v>12305170</v>
      </c>
    </row>
    <row r="31" spans="1:26" ht="12.75">
      <c r="A31" s="58" t="s">
        <v>53</v>
      </c>
      <c r="B31" s="19">
        <v>230719</v>
      </c>
      <c r="C31" s="19">
        <v>0</v>
      </c>
      <c r="D31" s="59">
        <v>4767500</v>
      </c>
      <c r="E31" s="60">
        <v>4767500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146485</v>
      </c>
      <c r="L31" s="60">
        <v>0</v>
      </c>
      <c r="M31" s="60">
        <v>146485</v>
      </c>
      <c r="N31" s="60">
        <v>0</v>
      </c>
      <c r="O31" s="60">
        <v>922251</v>
      </c>
      <c r="P31" s="60">
        <v>0</v>
      </c>
      <c r="Q31" s="60">
        <v>922251</v>
      </c>
      <c r="R31" s="60">
        <v>0</v>
      </c>
      <c r="S31" s="60">
        <v>0</v>
      </c>
      <c r="T31" s="60">
        <v>0</v>
      </c>
      <c r="U31" s="60">
        <v>0</v>
      </c>
      <c r="V31" s="60">
        <v>1068736</v>
      </c>
      <c r="W31" s="60">
        <v>3575625</v>
      </c>
      <c r="X31" s="60">
        <v>-2506889</v>
      </c>
      <c r="Y31" s="61">
        <v>-70.11</v>
      </c>
      <c r="Z31" s="62">
        <v>4767500</v>
      </c>
    </row>
    <row r="32" spans="1:26" ht="12.75">
      <c r="A32" s="70" t="s">
        <v>54</v>
      </c>
      <c r="B32" s="22">
        <f>SUM(B28:B31)</f>
        <v>179638119</v>
      </c>
      <c r="C32" s="22">
        <f>SUM(C28:C31)</f>
        <v>0</v>
      </c>
      <c r="D32" s="99">
        <f aca="true" t="shared" si="5" ref="D32:Z32">SUM(D28:D31)</f>
        <v>278735760</v>
      </c>
      <c r="E32" s="100">
        <f t="shared" si="5"/>
        <v>278735760</v>
      </c>
      <c r="F32" s="100">
        <f t="shared" si="5"/>
        <v>8345164</v>
      </c>
      <c r="G32" s="100">
        <f t="shared" si="5"/>
        <v>15538821</v>
      </c>
      <c r="H32" s="100">
        <f t="shared" si="5"/>
        <v>12281865</v>
      </c>
      <c r="I32" s="100">
        <f t="shared" si="5"/>
        <v>36165850</v>
      </c>
      <c r="J32" s="100">
        <f t="shared" si="5"/>
        <v>21403399</v>
      </c>
      <c r="K32" s="100">
        <f t="shared" si="5"/>
        <v>38531200</v>
      </c>
      <c r="L32" s="100">
        <f t="shared" si="5"/>
        <v>21233412</v>
      </c>
      <c r="M32" s="100">
        <f t="shared" si="5"/>
        <v>81168011</v>
      </c>
      <c r="N32" s="100">
        <f t="shared" si="5"/>
        <v>4893856</v>
      </c>
      <c r="O32" s="100">
        <f t="shared" si="5"/>
        <v>18263124</v>
      </c>
      <c r="P32" s="100">
        <f t="shared" si="5"/>
        <v>21298293</v>
      </c>
      <c r="Q32" s="100">
        <f t="shared" si="5"/>
        <v>44455273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161789134</v>
      </c>
      <c r="W32" s="100">
        <f t="shared" si="5"/>
        <v>209051821</v>
      </c>
      <c r="X32" s="100">
        <f t="shared" si="5"/>
        <v>-47262687</v>
      </c>
      <c r="Y32" s="101">
        <f>+IF(W32&lt;&gt;0,(X32/W32)*100,0)</f>
        <v>-22.608120213408714</v>
      </c>
      <c r="Z32" s="102">
        <f t="shared" si="5"/>
        <v>278735760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96870071</v>
      </c>
      <c r="C35" s="19">
        <v>0</v>
      </c>
      <c r="D35" s="59">
        <v>41685776</v>
      </c>
      <c r="E35" s="60">
        <v>41685776</v>
      </c>
      <c r="F35" s="60">
        <v>152746216</v>
      </c>
      <c r="G35" s="60">
        <v>122495468</v>
      </c>
      <c r="H35" s="60">
        <v>103527368</v>
      </c>
      <c r="I35" s="60">
        <v>103527368</v>
      </c>
      <c r="J35" s="60">
        <v>126533165</v>
      </c>
      <c r="K35" s="60">
        <v>126533165</v>
      </c>
      <c r="L35" s="60">
        <v>243884834</v>
      </c>
      <c r="M35" s="60">
        <v>243884834</v>
      </c>
      <c r="N35" s="60">
        <v>227116097</v>
      </c>
      <c r="O35" s="60">
        <v>205634928</v>
      </c>
      <c r="P35" s="60">
        <v>236257912</v>
      </c>
      <c r="Q35" s="60">
        <v>236257912</v>
      </c>
      <c r="R35" s="60">
        <v>0</v>
      </c>
      <c r="S35" s="60">
        <v>0</v>
      </c>
      <c r="T35" s="60">
        <v>0</v>
      </c>
      <c r="U35" s="60">
        <v>0</v>
      </c>
      <c r="V35" s="60">
        <v>236257912</v>
      </c>
      <c r="W35" s="60">
        <v>31264332</v>
      </c>
      <c r="X35" s="60">
        <v>204993580</v>
      </c>
      <c r="Y35" s="61">
        <v>655.68</v>
      </c>
      <c r="Z35" s="62">
        <v>41685776</v>
      </c>
    </row>
    <row r="36" spans="1:26" ht="12.75">
      <c r="A36" s="58" t="s">
        <v>57</v>
      </c>
      <c r="B36" s="19">
        <v>1499345366</v>
      </c>
      <c r="C36" s="19">
        <v>0</v>
      </c>
      <c r="D36" s="59">
        <v>1709907949</v>
      </c>
      <c r="E36" s="60">
        <v>1709907949</v>
      </c>
      <c r="F36" s="60">
        <v>1496747776</v>
      </c>
      <c r="G36" s="60">
        <v>1512380697</v>
      </c>
      <c r="H36" s="60">
        <v>1512035924</v>
      </c>
      <c r="I36" s="60">
        <v>1512035924</v>
      </c>
      <c r="J36" s="60">
        <v>1533439327</v>
      </c>
      <c r="K36" s="60">
        <v>1533439327</v>
      </c>
      <c r="L36" s="60">
        <v>1588995069</v>
      </c>
      <c r="M36" s="60">
        <v>1588995069</v>
      </c>
      <c r="N36" s="60">
        <v>1592132990</v>
      </c>
      <c r="O36" s="60">
        <v>1610396118</v>
      </c>
      <c r="P36" s="60">
        <v>1624045288</v>
      </c>
      <c r="Q36" s="60">
        <v>1624045288</v>
      </c>
      <c r="R36" s="60">
        <v>0</v>
      </c>
      <c r="S36" s="60">
        <v>0</v>
      </c>
      <c r="T36" s="60">
        <v>0</v>
      </c>
      <c r="U36" s="60">
        <v>0</v>
      </c>
      <c r="V36" s="60">
        <v>1624045288</v>
      </c>
      <c r="W36" s="60">
        <v>1282430962</v>
      </c>
      <c r="X36" s="60">
        <v>341614326</v>
      </c>
      <c r="Y36" s="61">
        <v>26.64</v>
      </c>
      <c r="Z36" s="62">
        <v>1709907949</v>
      </c>
    </row>
    <row r="37" spans="1:26" ht="12.75">
      <c r="A37" s="58" t="s">
        <v>58</v>
      </c>
      <c r="B37" s="19">
        <v>107972916</v>
      </c>
      <c r="C37" s="19">
        <v>0</v>
      </c>
      <c r="D37" s="59">
        <v>91179792</v>
      </c>
      <c r="E37" s="60">
        <v>91179792</v>
      </c>
      <c r="F37" s="60">
        <v>254570813</v>
      </c>
      <c r="G37" s="60">
        <v>243390123</v>
      </c>
      <c r="H37" s="60">
        <v>240270694</v>
      </c>
      <c r="I37" s="60">
        <v>240270694</v>
      </c>
      <c r="J37" s="60">
        <v>256422397</v>
      </c>
      <c r="K37" s="60">
        <v>256422397</v>
      </c>
      <c r="L37" s="60">
        <v>332233622</v>
      </c>
      <c r="M37" s="60">
        <v>332233622</v>
      </c>
      <c r="N37" s="60">
        <v>510067736</v>
      </c>
      <c r="O37" s="60">
        <v>506970836</v>
      </c>
      <c r="P37" s="60">
        <v>381798037</v>
      </c>
      <c r="Q37" s="60">
        <v>381798037</v>
      </c>
      <c r="R37" s="60">
        <v>0</v>
      </c>
      <c r="S37" s="60">
        <v>0</v>
      </c>
      <c r="T37" s="60">
        <v>0</v>
      </c>
      <c r="U37" s="60">
        <v>0</v>
      </c>
      <c r="V37" s="60">
        <v>381798037</v>
      </c>
      <c r="W37" s="60">
        <v>68384844</v>
      </c>
      <c r="X37" s="60">
        <v>313413193</v>
      </c>
      <c r="Y37" s="61">
        <v>458.31</v>
      </c>
      <c r="Z37" s="62">
        <v>91179792</v>
      </c>
    </row>
    <row r="38" spans="1:26" ht="12.75">
      <c r="A38" s="58" t="s">
        <v>59</v>
      </c>
      <c r="B38" s="19">
        <v>47830092</v>
      </c>
      <c r="C38" s="19">
        <v>0</v>
      </c>
      <c r="D38" s="59">
        <v>79972554</v>
      </c>
      <c r="E38" s="60">
        <v>79972554</v>
      </c>
      <c r="F38" s="60">
        <v>34794609</v>
      </c>
      <c r="G38" s="60">
        <v>34657771</v>
      </c>
      <c r="H38" s="60">
        <v>34344902</v>
      </c>
      <c r="I38" s="60">
        <v>34344902</v>
      </c>
      <c r="J38" s="60">
        <v>34192385</v>
      </c>
      <c r="K38" s="60">
        <v>34192385</v>
      </c>
      <c r="L38" s="60">
        <v>33991687</v>
      </c>
      <c r="M38" s="60">
        <v>33991687</v>
      </c>
      <c r="N38" s="60">
        <v>38681819</v>
      </c>
      <c r="O38" s="60">
        <v>38560678</v>
      </c>
      <c r="P38" s="60">
        <v>38197822</v>
      </c>
      <c r="Q38" s="60">
        <v>38197822</v>
      </c>
      <c r="R38" s="60">
        <v>0</v>
      </c>
      <c r="S38" s="60">
        <v>0</v>
      </c>
      <c r="T38" s="60">
        <v>0</v>
      </c>
      <c r="U38" s="60">
        <v>0</v>
      </c>
      <c r="V38" s="60">
        <v>38197822</v>
      </c>
      <c r="W38" s="60">
        <v>59979416</v>
      </c>
      <c r="X38" s="60">
        <v>-21781594</v>
      </c>
      <c r="Y38" s="61">
        <v>-36.32</v>
      </c>
      <c r="Z38" s="62">
        <v>79972554</v>
      </c>
    </row>
    <row r="39" spans="1:26" ht="12.75">
      <c r="A39" s="58" t="s">
        <v>60</v>
      </c>
      <c r="B39" s="19">
        <v>1440412429</v>
      </c>
      <c r="C39" s="19">
        <v>0</v>
      </c>
      <c r="D39" s="59">
        <v>1580441379</v>
      </c>
      <c r="E39" s="60">
        <v>1580441379</v>
      </c>
      <c r="F39" s="60">
        <v>1360128571</v>
      </c>
      <c r="G39" s="60">
        <v>1356828271</v>
      </c>
      <c r="H39" s="60">
        <v>1340947693</v>
      </c>
      <c r="I39" s="60">
        <v>1340947693</v>
      </c>
      <c r="J39" s="60">
        <v>1369357708</v>
      </c>
      <c r="K39" s="60">
        <v>1369357708</v>
      </c>
      <c r="L39" s="60">
        <v>1466654594</v>
      </c>
      <c r="M39" s="60">
        <v>1466654594</v>
      </c>
      <c r="N39" s="60">
        <v>1270499532</v>
      </c>
      <c r="O39" s="60">
        <v>1270499532</v>
      </c>
      <c r="P39" s="60">
        <v>1440307341</v>
      </c>
      <c r="Q39" s="60">
        <v>1440307341</v>
      </c>
      <c r="R39" s="60">
        <v>0</v>
      </c>
      <c r="S39" s="60">
        <v>0</v>
      </c>
      <c r="T39" s="60">
        <v>0</v>
      </c>
      <c r="U39" s="60">
        <v>0</v>
      </c>
      <c r="V39" s="60">
        <v>1440307341</v>
      </c>
      <c r="W39" s="60">
        <v>1185331034</v>
      </c>
      <c r="X39" s="60">
        <v>254976307</v>
      </c>
      <c r="Y39" s="61">
        <v>21.51</v>
      </c>
      <c r="Z39" s="62">
        <v>1580441379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151458647</v>
      </c>
      <c r="C42" s="19">
        <v>0</v>
      </c>
      <c r="D42" s="59">
        <v>259671045</v>
      </c>
      <c r="E42" s="60">
        <v>259671045</v>
      </c>
      <c r="F42" s="60">
        <v>30248083</v>
      </c>
      <c r="G42" s="60">
        <v>-529875</v>
      </c>
      <c r="H42" s="60">
        <v>4500943</v>
      </c>
      <c r="I42" s="60">
        <v>34219151</v>
      </c>
      <c r="J42" s="60">
        <v>24847210</v>
      </c>
      <c r="K42" s="60">
        <v>-125231220</v>
      </c>
      <c r="L42" s="60">
        <v>122134360</v>
      </c>
      <c r="M42" s="60">
        <v>21750350</v>
      </c>
      <c r="N42" s="60">
        <v>41605119</v>
      </c>
      <c r="O42" s="60">
        <v>12119598</v>
      </c>
      <c r="P42" s="60">
        <v>20407897</v>
      </c>
      <c r="Q42" s="60">
        <v>74132614</v>
      </c>
      <c r="R42" s="60">
        <v>0</v>
      </c>
      <c r="S42" s="60">
        <v>0</v>
      </c>
      <c r="T42" s="60">
        <v>0</v>
      </c>
      <c r="U42" s="60">
        <v>0</v>
      </c>
      <c r="V42" s="60">
        <v>130102115</v>
      </c>
      <c r="W42" s="60">
        <v>235752205</v>
      </c>
      <c r="X42" s="60">
        <v>-105650090</v>
      </c>
      <c r="Y42" s="61">
        <v>-44.81</v>
      </c>
      <c r="Z42" s="62">
        <v>259671045</v>
      </c>
    </row>
    <row r="43" spans="1:26" ht="12.75">
      <c r="A43" s="58" t="s">
        <v>63</v>
      </c>
      <c r="B43" s="19">
        <v>-179638118</v>
      </c>
      <c r="C43" s="19">
        <v>0</v>
      </c>
      <c r="D43" s="59">
        <v>-278435760</v>
      </c>
      <c r="E43" s="60">
        <v>-278435760</v>
      </c>
      <c r="F43" s="60">
        <v>-8329200</v>
      </c>
      <c r="G43" s="60">
        <v>-14615673</v>
      </c>
      <c r="H43" s="60">
        <v>-12269044</v>
      </c>
      <c r="I43" s="60">
        <v>-35213917</v>
      </c>
      <c r="J43" s="60">
        <v>-21232423</v>
      </c>
      <c r="K43" s="60">
        <v>16993</v>
      </c>
      <c r="L43" s="60">
        <v>-21218818</v>
      </c>
      <c r="M43" s="60">
        <v>-42434248</v>
      </c>
      <c r="N43" s="60">
        <v>-4866034</v>
      </c>
      <c r="O43" s="60">
        <v>-18240097</v>
      </c>
      <c r="P43" s="60">
        <v>-21272150</v>
      </c>
      <c r="Q43" s="60">
        <v>-44378281</v>
      </c>
      <c r="R43" s="60">
        <v>0</v>
      </c>
      <c r="S43" s="60">
        <v>0</v>
      </c>
      <c r="T43" s="60">
        <v>0</v>
      </c>
      <c r="U43" s="60">
        <v>0</v>
      </c>
      <c r="V43" s="60">
        <v>-122026446</v>
      </c>
      <c r="W43" s="60">
        <v>-196247250</v>
      </c>
      <c r="X43" s="60">
        <v>74220804</v>
      </c>
      <c r="Y43" s="61">
        <v>-37.82</v>
      </c>
      <c r="Z43" s="62">
        <v>-278435760</v>
      </c>
    </row>
    <row r="44" spans="1:26" ht="12.75">
      <c r="A44" s="58" t="s">
        <v>64</v>
      </c>
      <c r="B44" s="19">
        <v>-3190992</v>
      </c>
      <c r="C44" s="19">
        <v>0</v>
      </c>
      <c r="D44" s="59">
        <v>5910089</v>
      </c>
      <c r="E44" s="60">
        <v>5910089</v>
      </c>
      <c r="F44" s="60">
        <v>0</v>
      </c>
      <c r="G44" s="60">
        <v>0</v>
      </c>
      <c r="H44" s="60">
        <v>-338761</v>
      </c>
      <c r="I44" s="60">
        <v>-338761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-338761</v>
      </c>
      <c r="W44" s="60">
        <v>7508917</v>
      </c>
      <c r="X44" s="60">
        <v>-7847678</v>
      </c>
      <c r="Y44" s="61">
        <v>-104.51</v>
      </c>
      <c r="Z44" s="62">
        <v>5910089</v>
      </c>
    </row>
    <row r="45" spans="1:26" ht="12.75">
      <c r="A45" s="70" t="s">
        <v>65</v>
      </c>
      <c r="B45" s="22">
        <v>2421546</v>
      </c>
      <c r="C45" s="22">
        <v>0</v>
      </c>
      <c r="D45" s="99">
        <v>2949018</v>
      </c>
      <c r="E45" s="100">
        <v>2949018</v>
      </c>
      <c r="F45" s="100">
        <v>27248647</v>
      </c>
      <c r="G45" s="100">
        <v>12103099</v>
      </c>
      <c r="H45" s="100">
        <v>3996237</v>
      </c>
      <c r="I45" s="100">
        <v>3996237</v>
      </c>
      <c r="J45" s="100">
        <v>7611024</v>
      </c>
      <c r="K45" s="100">
        <v>-117603203</v>
      </c>
      <c r="L45" s="100">
        <v>-16687661</v>
      </c>
      <c r="M45" s="100">
        <v>-16687661</v>
      </c>
      <c r="N45" s="100">
        <v>20051424</v>
      </c>
      <c r="O45" s="100">
        <v>13930925</v>
      </c>
      <c r="P45" s="100">
        <v>13066672</v>
      </c>
      <c r="Q45" s="100">
        <v>13066672</v>
      </c>
      <c r="R45" s="100">
        <v>0</v>
      </c>
      <c r="S45" s="100">
        <v>0</v>
      </c>
      <c r="T45" s="100">
        <v>0</v>
      </c>
      <c r="U45" s="100">
        <v>0</v>
      </c>
      <c r="V45" s="100">
        <v>13066672</v>
      </c>
      <c r="W45" s="100">
        <v>62817516</v>
      </c>
      <c r="X45" s="100">
        <v>-49750844</v>
      </c>
      <c r="Y45" s="101">
        <v>-79.2</v>
      </c>
      <c r="Z45" s="102">
        <v>2949018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14404878</v>
      </c>
      <c r="C49" s="52">
        <v>0</v>
      </c>
      <c r="D49" s="129">
        <v>10411403</v>
      </c>
      <c r="E49" s="54">
        <v>14025753</v>
      </c>
      <c r="F49" s="54">
        <v>0</v>
      </c>
      <c r="G49" s="54">
        <v>0</v>
      </c>
      <c r="H49" s="54">
        <v>0</v>
      </c>
      <c r="I49" s="54">
        <v>8855975</v>
      </c>
      <c r="J49" s="54">
        <v>0</v>
      </c>
      <c r="K49" s="54">
        <v>0</v>
      </c>
      <c r="L49" s="54">
        <v>0</v>
      </c>
      <c r="M49" s="54">
        <v>9097827</v>
      </c>
      <c r="N49" s="54">
        <v>0</v>
      </c>
      <c r="O49" s="54">
        <v>0</v>
      </c>
      <c r="P49" s="54">
        <v>0</v>
      </c>
      <c r="Q49" s="54">
        <v>7954132</v>
      </c>
      <c r="R49" s="54">
        <v>0</v>
      </c>
      <c r="S49" s="54">
        <v>0</v>
      </c>
      <c r="T49" s="54">
        <v>0</v>
      </c>
      <c r="U49" s="54">
        <v>0</v>
      </c>
      <c r="V49" s="54">
        <v>46957025</v>
      </c>
      <c r="W49" s="54">
        <v>134097561</v>
      </c>
      <c r="X49" s="54">
        <v>245804554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4642364</v>
      </c>
      <c r="C51" s="52">
        <v>0</v>
      </c>
      <c r="D51" s="129">
        <v>2794009</v>
      </c>
      <c r="E51" s="54">
        <v>6154973</v>
      </c>
      <c r="F51" s="54">
        <v>0</v>
      </c>
      <c r="G51" s="54">
        <v>0</v>
      </c>
      <c r="H51" s="54">
        <v>0</v>
      </c>
      <c r="I51" s="54">
        <v>400096</v>
      </c>
      <c r="J51" s="54">
        <v>0</v>
      </c>
      <c r="K51" s="54">
        <v>0</v>
      </c>
      <c r="L51" s="54">
        <v>0</v>
      </c>
      <c r="M51" s="54">
        <v>232233</v>
      </c>
      <c r="N51" s="54">
        <v>0</v>
      </c>
      <c r="O51" s="54">
        <v>0</v>
      </c>
      <c r="P51" s="54">
        <v>0</v>
      </c>
      <c r="Q51" s="54">
        <v>1038234</v>
      </c>
      <c r="R51" s="54">
        <v>0</v>
      </c>
      <c r="S51" s="54">
        <v>0</v>
      </c>
      <c r="T51" s="54">
        <v>0</v>
      </c>
      <c r="U51" s="54">
        <v>0</v>
      </c>
      <c r="V51" s="54">
        <v>204539</v>
      </c>
      <c r="W51" s="54">
        <v>1164485</v>
      </c>
      <c r="X51" s="54">
        <v>16630933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41.51703560225285</v>
      </c>
      <c r="C58" s="5">
        <f>IF(C67=0,0,+(C76/C67)*100)</f>
        <v>0</v>
      </c>
      <c r="D58" s="6">
        <f aca="true" t="shared" si="6" ref="D58:Z58">IF(D67=0,0,+(D76/D67)*100)</f>
        <v>52.80896870824209</v>
      </c>
      <c r="E58" s="7">
        <f t="shared" si="6"/>
        <v>52.80896870824209</v>
      </c>
      <c r="F58" s="7">
        <f t="shared" si="6"/>
        <v>99.72839988179221</v>
      </c>
      <c r="G58" s="7">
        <f t="shared" si="6"/>
        <v>99.80212113206123</v>
      </c>
      <c r="H58" s="7">
        <f t="shared" si="6"/>
        <v>99.87148556604527</v>
      </c>
      <c r="I58" s="7">
        <f t="shared" si="6"/>
        <v>99.81557113666926</v>
      </c>
      <c r="J58" s="7">
        <f t="shared" si="6"/>
        <v>7.755469706489393</v>
      </c>
      <c r="K58" s="7">
        <f t="shared" si="6"/>
        <v>50.44925033394355</v>
      </c>
      <c r="L58" s="7">
        <f t="shared" si="6"/>
        <v>22.539520678334036</v>
      </c>
      <c r="M58" s="7">
        <f t="shared" si="6"/>
        <v>24.56418584081829</v>
      </c>
      <c r="N58" s="7">
        <f t="shared" si="6"/>
        <v>99.78494429487291</v>
      </c>
      <c r="O58" s="7">
        <f t="shared" si="6"/>
        <v>99.88269137393648</v>
      </c>
      <c r="P58" s="7">
        <f t="shared" si="6"/>
        <v>99.81913366449437</v>
      </c>
      <c r="Q58" s="7">
        <f t="shared" si="6"/>
        <v>99.83959800574478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38.07747551496519</v>
      </c>
      <c r="W58" s="7">
        <f t="shared" si="6"/>
        <v>55.61048360878414</v>
      </c>
      <c r="X58" s="7">
        <f t="shared" si="6"/>
        <v>0</v>
      </c>
      <c r="Y58" s="7">
        <f t="shared" si="6"/>
        <v>0</v>
      </c>
      <c r="Z58" s="8">
        <f t="shared" si="6"/>
        <v>52.80896870824209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34.113493450868134</v>
      </c>
      <c r="C60" s="12">
        <f t="shared" si="7"/>
        <v>0</v>
      </c>
      <c r="D60" s="3">
        <f t="shared" si="7"/>
        <v>50.23282940610406</v>
      </c>
      <c r="E60" s="13">
        <f t="shared" si="7"/>
        <v>50.23282940610406</v>
      </c>
      <c r="F60" s="13">
        <f t="shared" si="7"/>
        <v>99.72839988179221</v>
      </c>
      <c r="G60" s="13">
        <f t="shared" si="7"/>
        <v>99.80212113206123</v>
      </c>
      <c r="H60" s="13">
        <f t="shared" si="7"/>
        <v>99.87148556604527</v>
      </c>
      <c r="I60" s="13">
        <f t="shared" si="7"/>
        <v>99.81557113666926</v>
      </c>
      <c r="J60" s="13">
        <f t="shared" si="7"/>
        <v>10.703082450673481</v>
      </c>
      <c r="K60" s="13">
        <f t="shared" si="7"/>
        <v>55.42292973622003</v>
      </c>
      <c r="L60" s="13">
        <f t="shared" si="7"/>
        <v>27.53900867426582</v>
      </c>
      <c r="M60" s="13">
        <f t="shared" si="7"/>
        <v>30.59999186282903</v>
      </c>
      <c r="N60" s="13">
        <f t="shared" si="7"/>
        <v>99.78494429487291</v>
      </c>
      <c r="O60" s="13">
        <f t="shared" si="7"/>
        <v>99.88269137393648</v>
      </c>
      <c r="P60" s="13">
        <f t="shared" si="7"/>
        <v>99.81913366449437</v>
      </c>
      <c r="Q60" s="13">
        <f t="shared" si="7"/>
        <v>99.83959800574478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45.42951362098516</v>
      </c>
      <c r="W60" s="13">
        <f t="shared" si="7"/>
        <v>53.14565307628477</v>
      </c>
      <c r="X60" s="13">
        <f t="shared" si="7"/>
        <v>0</v>
      </c>
      <c r="Y60" s="13">
        <f t="shared" si="7"/>
        <v>0</v>
      </c>
      <c r="Z60" s="14">
        <f t="shared" si="7"/>
        <v>50.23282940610406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46.62403010525095</v>
      </c>
      <c r="E62" s="13">
        <f t="shared" si="7"/>
        <v>46.62403010525095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142.54995489609172</v>
      </c>
      <c r="O62" s="13">
        <f t="shared" si="7"/>
        <v>142.68956538185785</v>
      </c>
      <c r="P62" s="13">
        <f t="shared" si="7"/>
        <v>142.59872369572147</v>
      </c>
      <c r="Q62" s="13">
        <f t="shared" si="7"/>
        <v>142.62799715106397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541.7837202109079</v>
      </c>
      <c r="W62" s="13">
        <f t="shared" si="7"/>
        <v>49.18796403694498</v>
      </c>
      <c r="X62" s="13">
        <f t="shared" si="7"/>
        <v>0</v>
      </c>
      <c r="Y62" s="13">
        <f t="shared" si="7"/>
        <v>0</v>
      </c>
      <c r="Z62" s="14">
        <f t="shared" si="7"/>
        <v>46.62403010525095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48.09775042439985</v>
      </c>
      <c r="E63" s="13">
        <f t="shared" si="7"/>
        <v>48.09775042439985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53.4477692174218</v>
      </c>
      <c r="X63" s="13">
        <f t="shared" si="7"/>
        <v>0</v>
      </c>
      <c r="Y63" s="13">
        <f t="shared" si="7"/>
        <v>0</v>
      </c>
      <c r="Z63" s="14">
        <f t="shared" si="7"/>
        <v>48.09775042439985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117.50284424228026</v>
      </c>
      <c r="E66" s="16">
        <f t="shared" si="7"/>
        <v>117.50284424228026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117.51600490719456</v>
      </c>
      <c r="X66" s="16">
        <f t="shared" si="7"/>
        <v>0</v>
      </c>
      <c r="Y66" s="16">
        <f t="shared" si="7"/>
        <v>0</v>
      </c>
      <c r="Z66" s="17">
        <f t="shared" si="7"/>
        <v>117.50284424228026</v>
      </c>
    </row>
    <row r="67" spans="1:26" ht="12.75" hidden="1">
      <c r="A67" s="41" t="s">
        <v>286</v>
      </c>
      <c r="B67" s="24">
        <v>108388478</v>
      </c>
      <c r="C67" s="24"/>
      <c r="D67" s="25">
        <v>74847345</v>
      </c>
      <c r="E67" s="26">
        <v>74847345</v>
      </c>
      <c r="F67" s="26">
        <v>1296023</v>
      </c>
      <c r="G67" s="26">
        <v>1854670</v>
      </c>
      <c r="H67" s="26">
        <v>2466649</v>
      </c>
      <c r="I67" s="26">
        <v>5617342</v>
      </c>
      <c r="J67" s="26">
        <v>28798346</v>
      </c>
      <c r="K67" s="26">
        <v>19479340</v>
      </c>
      <c r="L67" s="26">
        <v>9957572</v>
      </c>
      <c r="M67" s="26">
        <v>58235258</v>
      </c>
      <c r="N67" s="26">
        <v>1772099</v>
      </c>
      <c r="O67" s="26">
        <v>3247843</v>
      </c>
      <c r="P67" s="26">
        <v>2106528</v>
      </c>
      <c r="Q67" s="26">
        <v>7126470</v>
      </c>
      <c r="R67" s="26"/>
      <c r="S67" s="26"/>
      <c r="T67" s="26"/>
      <c r="U67" s="26"/>
      <c r="V67" s="26">
        <v>70979070</v>
      </c>
      <c r="W67" s="26">
        <v>56135250</v>
      </c>
      <c r="X67" s="26"/>
      <c r="Y67" s="25"/>
      <c r="Z67" s="27">
        <v>74847345</v>
      </c>
    </row>
    <row r="68" spans="1:26" ht="12.75" hidden="1">
      <c r="A68" s="37" t="s">
        <v>31</v>
      </c>
      <c r="B68" s="19">
        <v>-28870666</v>
      </c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131911682</v>
      </c>
      <c r="C69" s="19"/>
      <c r="D69" s="20">
        <v>71981028</v>
      </c>
      <c r="E69" s="21">
        <v>71981028</v>
      </c>
      <c r="F69" s="21">
        <v>1296023</v>
      </c>
      <c r="G69" s="21">
        <v>1854670</v>
      </c>
      <c r="H69" s="21">
        <v>2466649</v>
      </c>
      <c r="I69" s="21">
        <v>5617342</v>
      </c>
      <c r="J69" s="21">
        <v>20867325</v>
      </c>
      <c r="K69" s="21">
        <v>17731255</v>
      </c>
      <c r="L69" s="21">
        <v>8149854</v>
      </c>
      <c r="M69" s="21">
        <v>46748434</v>
      </c>
      <c r="N69" s="21">
        <v>1772099</v>
      </c>
      <c r="O69" s="21">
        <v>3247843</v>
      </c>
      <c r="P69" s="21">
        <v>2106528</v>
      </c>
      <c r="Q69" s="21">
        <v>7126470</v>
      </c>
      <c r="R69" s="21"/>
      <c r="S69" s="21"/>
      <c r="T69" s="21"/>
      <c r="U69" s="21"/>
      <c r="V69" s="21">
        <v>59492246</v>
      </c>
      <c r="W69" s="21">
        <v>53985753</v>
      </c>
      <c r="X69" s="21"/>
      <c r="Y69" s="20"/>
      <c r="Z69" s="23">
        <v>71981028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54315043</v>
      </c>
      <c r="E71" s="21">
        <v>54315043</v>
      </c>
      <c r="F71" s="21"/>
      <c r="G71" s="21"/>
      <c r="H71" s="21"/>
      <c r="I71" s="21"/>
      <c r="J71" s="21"/>
      <c r="K71" s="21"/>
      <c r="L71" s="21"/>
      <c r="M71" s="21"/>
      <c r="N71" s="21">
        <v>1240469</v>
      </c>
      <c r="O71" s="21">
        <v>2273490</v>
      </c>
      <c r="P71" s="21">
        <v>1474570</v>
      </c>
      <c r="Q71" s="21">
        <v>4988529</v>
      </c>
      <c r="R71" s="21"/>
      <c r="S71" s="21"/>
      <c r="T71" s="21"/>
      <c r="U71" s="21"/>
      <c r="V71" s="21">
        <v>4988529</v>
      </c>
      <c r="W71" s="21">
        <v>40736250</v>
      </c>
      <c r="X71" s="21"/>
      <c r="Y71" s="20"/>
      <c r="Z71" s="23">
        <v>54315043</v>
      </c>
    </row>
    <row r="72" spans="1:26" ht="12.75" hidden="1">
      <c r="A72" s="39" t="s">
        <v>105</v>
      </c>
      <c r="B72" s="19"/>
      <c r="C72" s="19"/>
      <c r="D72" s="20">
        <v>13162705</v>
      </c>
      <c r="E72" s="21">
        <v>13162705</v>
      </c>
      <c r="F72" s="21"/>
      <c r="G72" s="21"/>
      <c r="H72" s="21"/>
      <c r="I72" s="21"/>
      <c r="J72" s="21"/>
      <c r="K72" s="21"/>
      <c r="L72" s="21"/>
      <c r="M72" s="21"/>
      <c r="N72" s="21">
        <v>531630</v>
      </c>
      <c r="O72" s="21">
        <v>974353</v>
      </c>
      <c r="P72" s="21">
        <v>631958</v>
      </c>
      <c r="Q72" s="21">
        <v>2137941</v>
      </c>
      <c r="R72" s="21"/>
      <c r="S72" s="21"/>
      <c r="T72" s="21"/>
      <c r="U72" s="21"/>
      <c r="V72" s="21">
        <v>2137941</v>
      </c>
      <c r="W72" s="21">
        <v>9872253</v>
      </c>
      <c r="X72" s="21"/>
      <c r="Y72" s="20"/>
      <c r="Z72" s="23">
        <v>13162705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131911682</v>
      </c>
      <c r="C74" s="19"/>
      <c r="D74" s="20">
        <v>4503280</v>
      </c>
      <c r="E74" s="21">
        <v>4503280</v>
      </c>
      <c r="F74" s="21">
        <v>1296023</v>
      </c>
      <c r="G74" s="21">
        <v>1854670</v>
      </c>
      <c r="H74" s="21">
        <v>2466649</v>
      </c>
      <c r="I74" s="21">
        <v>5617342</v>
      </c>
      <c r="J74" s="21">
        <v>20867325</v>
      </c>
      <c r="K74" s="21">
        <v>17731255</v>
      </c>
      <c r="L74" s="21">
        <v>8149854</v>
      </c>
      <c r="M74" s="21">
        <v>46748434</v>
      </c>
      <c r="N74" s="21"/>
      <c r="O74" s="21"/>
      <c r="P74" s="21"/>
      <c r="Q74" s="21"/>
      <c r="R74" s="21"/>
      <c r="S74" s="21"/>
      <c r="T74" s="21"/>
      <c r="U74" s="21"/>
      <c r="V74" s="21">
        <v>52365776</v>
      </c>
      <c r="W74" s="21">
        <v>3377250</v>
      </c>
      <c r="X74" s="21"/>
      <c r="Y74" s="20"/>
      <c r="Z74" s="23">
        <v>4503280</v>
      </c>
    </row>
    <row r="75" spans="1:26" ht="12.75" hidden="1">
      <c r="A75" s="40" t="s">
        <v>110</v>
      </c>
      <c r="B75" s="28">
        <v>5347462</v>
      </c>
      <c r="C75" s="28"/>
      <c r="D75" s="29">
        <v>2866317</v>
      </c>
      <c r="E75" s="30">
        <v>2866317</v>
      </c>
      <c r="F75" s="30"/>
      <c r="G75" s="30"/>
      <c r="H75" s="30"/>
      <c r="I75" s="30"/>
      <c r="J75" s="30">
        <v>7931021</v>
      </c>
      <c r="K75" s="30">
        <v>1748085</v>
      </c>
      <c r="L75" s="30">
        <v>1807718</v>
      </c>
      <c r="M75" s="30">
        <v>11486824</v>
      </c>
      <c r="N75" s="30"/>
      <c r="O75" s="30"/>
      <c r="P75" s="30"/>
      <c r="Q75" s="30"/>
      <c r="R75" s="30"/>
      <c r="S75" s="30"/>
      <c r="T75" s="30"/>
      <c r="U75" s="30"/>
      <c r="V75" s="30">
        <v>11486824</v>
      </c>
      <c r="W75" s="30">
        <v>2149497</v>
      </c>
      <c r="X75" s="30"/>
      <c r="Y75" s="29"/>
      <c r="Z75" s="31">
        <v>2866317</v>
      </c>
    </row>
    <row r="76" spans="1:26" ht="12.75" hidden="1">
      <c r="A76" s="42" t="s">
        <v>287</v>
      </c>
      <c r="B76" s="32">
        <v>44999683</v>
      </c>
      <c r="C76" s="32"/>
      <c r="D76" s="33">
        <v>39526111</v>
      </c>
      <c r="E76" s="34">
        <v>39526111</v>
      </c>
      <c r="F76" s="34">
        <v>1292503</v>
      </c>
      <c r="G76" s="34">
        <v>1851000</v>
      </c>
      <c r="H76" s="34">
        <v>2463479</v>
      </c>
      <c r="I76" s="34">
        <v>5606982</v>
      </c>
      <c r="J76" s="34">
        <v>2233447</v>
      </c>
      <c r="K76" s="34">
        <v>9827181</v>
      </c>
      <c r="L76" s="34">
        <v>2244389</v>
      </c>
      <c r="M76" s="34">
        <v>14305017</v>
      </c>
      <c r="N76" s="34">
        <v>1768288</v>
      </c>
      <c r="O76" s="34">
        <v>3244033</v>
      </c>
      <c r="P76" s="34">
        <v>2102718</v>
      </c>
      <c r="Q76" s="34">
        <v>7115039</v>
      </c>
      <c r="R76" s="34"/>
      <c r="S76" s="34"/>
      <c r="T76" s="34"/>
      <c r="U76" s="34"/>
      <c r="V76" s="34">
        <v>27027038</v>
      </c>
      <c r="W76" s="34">
        <v>31217084</v>
      </c>
      <c r="X76" s="34"/>
      <c r="Y76" s="33"/>
      <c r="Z76" s="35">
        <v>39526111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44999683</v>
      </c>
      <c r="C78" s="19"/>
      <c r="D78" s="20">
        <v>36158107</v>
      </c>
      <c r="E78" s="21">
        <v>36158107</v>
      </c>
      <c r="F78" s="21">
        <v>1292503</v>
      </c>
      <c r="G78" s="21">
        <v>1851000</v>
      </c>
      <c r="H78" s="21">
        <v>2463479</v>
      </c>
      <c r="I78" s="21">
        <v>5606982</v>
      </c>
      <c r="J78" s="21">
        <v>2233447</v>
      </c>
      <c r="K78" s="21">
        <v>9827181</v>
      </c>
      <c r="L78" s="21">
        <v>2244389</v>
      </c>
      <c r="M78" s="21">
        <v>14305017</v>
      </c>
      <c r="N78" s="21">
        <v>1768288</v>
      </c>
      <c r="O78" s="21">
        <v>3244033</v>
      </c>
      <c r="P78" s="21">
        <v>2102718</v>
      </c>
      <c r="Q78" s="21">
        <v>7115039</v>
      </c>
      <c r="R78" s="21"/>
      <c r="S78" s="21"/>
      <c r="T78" s="21"/>
      <c r="U78" s="21"/>
      <c r="V78" s="21">
        <v>27027038</v>
      </c>
      <c r="W78" s="21">
        <v>28691081</v>
      </c>
      <c r="X78" s="21"/>
      <c r="Y78" s="20"/>
      <c r="Z78" s="23">
        <v>36158107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34041249</v>
      </c>
      <c r="C80" s="19"/>
      <c r="D80" s="20">
        <v>25323862</v>
      </c>
      <c r="E80" s="21">
        <v>25323862</v>
      </c>
      <c r="F80" s="21">
        <v>1292503</v>
      </c>
      <c r="G80" s="21">
        <v>1851000</v>
      </c>
      <c r="H80" s="21">
        <v>2463479</v>
      </c>
      <c r="I80" s="21">
        <v>5606982</v>
      </c>
      <c r="J80" s="21">
        <v>2233447</v>
      </c>
      <c r="K80" s="21">
        <v>9827181</v>
      </c>
      <c r="L80" s="21">
        <v>2244389</v>
      </c>
      <c r="M80" s="21">
        <v>14305017</v>
      </c>
      <c r="N80" s="21">
        <v>1768288</v>
      </c>
      <c r="O80" s="21">
        <v>3244033</v>
      </c>
      <c r="P80" s="21">
        <v>2102718</v>
      </c>
      <c r="Q80" s="21">
        <v>7115039</v>
      </c>
      <c r="R80" s="21"/>
      <c r="S80" s="21"/>
      <c r="T80" s="21"/>
      <c r="U80" s="21"/>
      <c r="V80" s="21">
        <v>27027038</v>
      </c>
      <c r="W80" s="21">
        <v>20037332</v>
      </c>
      <c r="X80" s="21"/>
      <c r="Y80" s="20"/>
      <c r="Z80" s="23">
        <v>25323862</v>
      </c>
    </row>
    <row r="81" spans="1:26" ht="12.75" hidden="1">
      <c r="A81" s="39" t="s">
        <v>105</v>
      </c>
      <c r="B81" s="19">
        <v>10958434</v>
      </c>
      <c r="C81" s="19"/>
      <c r="D81" s="20">
        <v>6330965</v>
      </c>
      <c r="E81" s="21">
        <v>6330965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5276499</v>
      </c>
      <c r="X81" s="21"/>
      <c r="Y81" s="20"/>
      <c r="Z81" s="23">
        <v>6330965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4503280</v>
      </c>
      <c r="E83" s="21">
        <v>4503280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3377250</v>
      </c>
      <c r="X83" s="21"/>
      <c r="Y83" s="20"/>
      <c r="Z83" s="23">
        <v>4503280</v>
      </c>
    </row>
    <row r="84" spans="1:26" ht="12.75" hidden="1">
      <c r="A84" s="40" t="s">
        <v>110</v>
      </c>
      <c r="B84" s="28"/>
      <c r="C84" s="28"/>
      <c r="D84" s="29">
        <v>3368004</v>
      </c>
      <c r="E84" s="30">
        <v>3368004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2526003</v>
      </c>
      <c r="X84" s="30"/>
      <c r="Y84" s="29"/>
      <c r="Z84" s="31">
        <v>3368004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24275000</v>
      </c>
      <c r="F5" s="358">
        <f t="shared" si="0"/>
        <v>24275000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18206250</v>
      </c>
      <c r="Y5" s="358">
        <f t="shared" si="0"/>
        <v>-18206250</v>
      </c>
      <c r="Z5" s="359">
        <f>+IF(X5&lt;&gt;0,+(Y5/X5)*100,0)</f>
        <v>-100</v>
      </c>
      <c r="AA5" s="360">
        <f>+AA6+AA8+AA11+AA13+AA15</f>
        <v>24275000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2788000</v>
      </c>
      <c r="F6" s="59">
        <f t="shared" si="1"/>
        <v>2788000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2091000</v>
      </c>
      <c r="Y6" s="59">
        <f t="shared" si="1"/>
        <v>-2091000</v>
      </c>
      <c r="Z6" s="61">
        <f>+IF(X6&lt;&gt;0,+(Y6/X6)*100,0)</f>
        <v>-100</v>
      </c>
      <c r="AA6" s="62">
        <f t="shared" si="1"/>
        <v>2788000</v>
      </c>
    </row>
    <row r="7" spans="1:27" ht="12.75">
      <c r="A7" s="291" t="s">
        <v>229</v>
      </c>
      <c r="B7" s="142"/>
      <c r="C7" s="60"/>
      <c r="D7" s="340"/>
      <c r="E7" s="60">
        <v>2788000</v>
      </c>
      <c r="F7" s="59">
        <v>2788000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2091000</v>
      </c>
      <c r="Y7" s="59">
        <v>-2091000</v>
      </c>
      <c r="Z7" s="61">
        <v>-100</v>
      </c>
      <c r="AA7" s="62">
        <v>2788000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14944000</v>
      </c>
      <c r="F11" s="364">
        <f t="shared" si="3"/>
        <v>14944000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11208000</v>
      </c>
      <c r="Y11" s="364">
        <f t="shared" si="3"/>
        <v>-11208000</v>
      </c>
      <c r="Z11" s="365">
        <f>+IF(X11&lt;&gt;0,+(Y11/X11)*100,0)</f>
        <v>-100</v>
      </c>
      <c r="AA11" s="366">
        <f t="shared" si="3"/>
        <v>14944000</v>
      </c>
    </row>
    <row r="12" spans="1:27" ht="12.75">
      <c r="A12" s="291" t="s">
        <v>232</v>
      </c>
      <c r="B12" s="136"/>
      <c r="C12" s="60"/>
      <c r="D12" s="340"/>
      <c r="E12" s="60">
        <v>14944000</v>
      </c>
      <c r="F12" s="59">
        <v>14944000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11208000</v>
      </c>
      <c r="Y12" s="59">
        <v>-11208000</v>
      </c>
      <c r="Z12" s="61">
        <v>-100</v>
      </c>
      <c r="AA12" s="62">
        <v>14944000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6543000</v>
      </c>
      <c r="F13" s="342">
        <f t="shared" si="4"/>
        <v>6543000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4907250</v>
      </c>
      <c r="Y13" s="342">
        <f t="shared" si="4"/>
        <v>-4907250</v>
      </c>
      <c r="Z13" s="335">
        <f>+IF(X13&lt;&gt;0,+(Y13/X13)*100,0)</f>
        <v>-100</v>
      </c>
      <c r="AA13" s="273">
        <f t="shared" si="4"/>
        <v>6543000</v>
      </c>
    </row>
    <row r="14" spans="1:27" ht="12.75">
      <c r="A14" s="291" t="s">
        <v>233</v>
      </c>
      <c r="B14" s="136"/>
      <c r="C14" s="60"/>
      <c r="D14" s="340"/>
      <c r="E14" s="60">
        <v>6543000</v>
      </c>
      <c r="F14" s="59">
        <v>6543000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4907250</v>
      </c>
      <c r="Y14" s="59">
        <v>-4907250</v>
      </c>
      <c r="Z14" s="61">
        <v>-100</v>
      </c>
      <c r="AA14" s="62">
        <v>6543000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210450</v>
      </c>
      <c r="D40" s="344">
        <f t="shared" si="9"/>
        <v>0</v>
      </c>
      <c r="E40" s="343">
        <f t="shared" si="9"/>
        <v>6753617</v>
      </c>
      <c r="F40" s="345">
        <f t="shared" si="9"/>
        <v>6753617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5065213</v>
      </c>
      <c r="Y40" s="345">
        <f t="shared" si="9"/>
        <v>-5065213</v>
      </c>
      <c r="Z40" s="336">
        <f>+IF(X40&lt;&gt;0,+(Y40/X40)*100,0)</f>
        <v>-100</v>
      </c>
      <c r="AA40" s="350">
        <f>SUM(AA41:AA49)</f>
        <v>6753617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6753617</v>
      </c>
      <c r="F46" s="53">
        <v>6753617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5065213</v>
      </c>
      <c r="Y46" s="53">
        <v>-5065213</v>
      </c>
      <c r="Z46" s="94">
        <v>-100</v>
      </c>
      <c r="AA46" s="95">
        <v>6753617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210450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210450</v>
      </c>
      <c r="D60" s="346">
        <f t="shared" si="14"/>
        <v>0</v>
      </c>
      <c r="E60" s="219">
        <f t="shared" si="14"/>
        <v>31028617</v>
      </c>
      <c r="F60" s="264">
        <f t="shared" si="14"/>
        <v>31028617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23271463</v>
      </c>
      <c r="Y60" s="264">
        <f t="shared" si="14"/>
        <v>-23271463</v>
      </c>
      <c r="Z60" s="337">
        <f>+IF(X60&lt;&gt;0,+(Y60/X60)*100,0)</f>
        <v>-100</v>
      </c>
      <c r="AA60" s="232">
        <f>+AA57+AA54+AA51+AA40+AA37+AA34+AA22+AA5</f>
        <v>31028617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301546313</v>
      </c>
      <c r="D5" s="153">
        <f>SUM(D6:D8)</f>
        <v>0</v>
      </c>
      <c r="E5" s="154">
        <f t="shared" si="0"/>
        <v>240963278</v>
      </c>
      <c r="F5" s="100">
        <f t="shared" si="0"/>
        <v>240963278</v>
      </c>
      <c r="G5" s="100">
        <f t="shared" si="0"/>
        <v>94844141</v>
      </c>
      <c r="H5" s="100">
        <f t="shared" si="0"/>
        <v>2656926</v>
      </c>
      <c r="I5" s="100">
        <f t="shared" si="0"/>
        <v>3386995</v>
      </c>
      <c r="J5" s="100">
        <f t="shared" si="0"/>
        <v>100888062</v>
      </c>
      <c r="K5" s="100">
        <f t="shared" si="0"/>
        <v>29130835</v>
      </c>
      <c r="L5" s="100">
        <f t="shared" si="0"/>
        <v>17925568</v>
      </c>
      <c r="M5" s="100">
        <f t="shared" si="0"/>
        <v>81841577</v>
      </c>
      <c r="N5" s="100">
        <f t="shared" si="0"/>
        <v>128897980</v>
      </c>
      <c r="O5" s="100">
        <f t="shared" si="0"/>
        <v>654292</v>
      </c>
      <c r="P5" s="100">
        <f t="shared" si="0"/>
        <v>258383</v>
      </c>
      <c r="Q5" s="100">
        <f t="shared" si="0"/>
        <v>56090575</v>
      </c>
      <c r="R5" s="100">
        <f t="shared" si="0"/>
        <v>57003250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286789292</v>
      </c>
      <c r="X5" s="100">
        <f t="shared" si="0"/>
        <v>231330753</v>
      </c>
      <c r="Y5" s="100">
        <f t="shared" si="0"/>
        <v>55458539</v>
      </c>
      <c r="Z5" s="137">
        <f>+IF(X5&lt;&gt;0,+(Y5/X5)*100,0)</f>
        <v>23.973699251305337</v>
      </c>
      <c r="AA5" s="153">
        <f>SUM(AA6:AA8)</f>
        <v>240963278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298013310</v>
      </c>
      <c r="D7" s="157"/>
      <c r="E7" s="158">
        <v>232474274</v>
      </c>
      <c r="F7" s="159">
        <v>232474274</v>
      </c>
      <c r="G7" s="159">
        <v>94695953</v>
      </c>
      <c r="H7" s="159">
        <v>2470801</v>
      </c>
      <c r="I7" s="159">
        <v>3361888</v>
      </c>
      <c r="J7" s="159">
        <v>100528642</v>
      </c>
      <c r="K7" s="159">
        <v>29129613</v>
      </c>
      <c r="L7" s="159">
        <v>17924215</v>
      </c>
      <c r="M7" s="159">
        <v>81840582</v>
      </c>
      <c r="N7" s="159">
        <v>128894410</v>
      </c>
      <c r="O7" s="159">
        <v>610300</v>
      </c>
      <c r="P7" s="159">
        <v>257283</v>
      </c>
      <c r="Q7" s="159">
        <v>56089363</v>
      </c>
      <c r="R7" s="159">
        <v>56956946</v>
      </c>
      <c r="S7" s="159"/>
      <c r="T7" s="159"/>
      <c r="U7" s="159"/>
      <c r="V7" s="159"/>
      <c r="W7" s="159">
        <v>286379998</v>
      </c>
      <c r="X7" s="159">
        <v>224964000</v>
      </c>
      <c r="Y7" s="159">
        <v>61415998</v>
      </c>
      <c r="Z7" s="141">
        <v>27.3</v>
      </c>
      <c r="AA7" s="157">
        <v>232474274</v>
      </c>
    </row>
    <row r="8" spans="1:27" ht="12.75">
      <c r="A8" s="138" t="s">
        <v>77</v>
      </c>
      <c r="B8" s="136"/>
      <c r="C8" s="155">
        <v>3533003</v>
      </c>
      <c r="D8" s="155"/>
      <c r="E8" s="156">
        <v>8489004</v>
      </c>
      <c r="F8" s="60">
        <v>8489004</v>
      </c>
      <c r="G8" s="60">
        <v>148188</v>
      </c>
      <c r="H8" s="60">
        <v>186125</v>
      </c>
      <c r="I8" s="60">
        <v>25107</v>
      </c>
      <c r="J8" s="60">
        <v>359420</v>
      </c>
      <c r="K8" s="60">
        <v>1222</v>
      </c>
      <c r="L8" s="60">
        <v>1353</v>
      </c>
      <c r="M8" s="60">
        <v>995</v>
      </c>
      <c r="N8" s="60">
        <v>3570</v>
      </c>
      <c r="O8" s="60">
        <v>43992</v>
      </c>
      <c r="P8" s="60">
        <v>1100</v>
      </c>
      <c r="Q8" s="60">
        <v>1212</v>
      </c>
      <c r="R8" s="60">
        <v>46304</v>
      </c>
      <c r="S8" s="60"/>
      <c r="T8" s="60"/>
      <c r="U8" s="60"/>
      <c r="V8" s="60"/>
      <c r="W8" s="60">
        <v>409294</v>
      </c>
      <c r="X8" s="60">
        <v>6366753</v>
      </c>
      <c r="Y8" s="60">
        <v>-5957459</v>
      </c>
      <c r="Z8" s="140">
        <v>-93.57</v>
      </c>
      <c r="AA8" s="155">
        <v>8489004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4503280</v>
      </c>
      <c r="F9" s="100">
        <f t="shared" si="1"/>
        <v>4503280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3377250</v>
      </c>
      <c r="Y9" s="100">
        <f t="shared" si="1"/>
        <v>-3377250</v>
      </c>
      <c r="Z9" s="137">
        <f>+IF(X9&lt;&gt;0,+(Y9/X9)*100,0)</f>
        <v>-100</v>
      </c>
      <c r="AA9" s="153">
        <f>SUM(AA10:AA14)</f>
        <v>4503280</v>
      </c>
    </row>
    <row r="10" spans="1:27" ht="12.75">
      <c r="A10" s="138" t="s">
        <v>79</v>
      </c>
      <c r="B10" s="136"/>
      <c r="C10" s="155"/>
      <c r="D10" s="155"/>
      <c r="E10" s="156">
        <v>4503280</v>
      </c>
      <c r="F10" s="60">
        <v>4503280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3377250</v>
      </c>
      <c r="Y10" s="60">
        <v>-3377250</v>
      </c>
      <c r="Z10" s="140">
        <v>-100</v>
      </c>
      <c r="AA10" s="155">
        <v>4503280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38605521</v>
      </c>
      <c r="D15" s="153">
        <f>SUM(D16:D18)</f>
        <v>0</v>
      </c>
      <c r="E15" s="154">
        <f t="shared" si="2"/>
        <v>202837392</v>
      </c>
      <c r="F15" s="100">
        <f t="shared" si="2"/>
        <v>202837392</v>
      </c>
      <c r="G15" s="100">
        <f t="shared" si="2"/>
        <v>18757445</v>
      </c>
      <c r="H15" s="100">
        <f t="shared" si="2"/>
        <v>12002489</v>
      </c>
      <c r="I15" s="100">
        <f t="shared" si="2"/>
        <v>8451306</v>
      </c>
      <c r="J15" s="100">
        <f t="shared" si="2"/>
        <v>39211240</v>
      </c>
      <c r="K15" s="100">
        <f t="shared" si="2"/>
        <v>12038816</v>
      </c>
      <c r="L15" s="100">
        <f t="shared" si="2"/>
        <v>15715701</v>
      </c>
      <c r="M15" s="100">
        <f t="shared" si="2"/>
        <v>20151094</v>
      </c>
      <c r="N15" s="100">
        <f t="shared" si="2"/>
        <v>47905611</v>
      </c>
      <c r="O15" s="100">
        <f t="shared" si="2"/>
        <v>13277836</v>
      </c>
      <c r="P15" s="100">
        <f t="shared" si="2"/>
        <v>8514101</v>
      </c>
      <c r="Q15" s="100">
        <f t="shared" si="2"/>
        <v>0</v>
      </c>
      <c r="R15" s="100">
        <f t="shared" si="2"/>
        <v>21791937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108908788</v>
      </c>
      <c r="X15" s="100">
        <f t="shared" si="2"/>
        <v>104324748</v>
      </c>
      <c r="Y15" s="100">
        <f t="shared" si="2"/>
        <v>4584040</v>
      </c>
      <c r="Z15" s="137">
        <f>+IF(X15&lt;&gt;0,+(Y15/X15)*100,0)</f>
        <v>4.394010134584748</v>
      </c>
      <c r="AA15" s="153">
        <f>SUM(AA16:AA18)</f>
        <v>202837392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29288558</v>
      </c>
      <c r="D17" s="155"/>
      <c r="E17" s="156">
        <v>191212000</v>
      </c>
      <c r="F17" s="60">
        <v>191212000</v>
      </c>
      <c r="G17" s="60">
        <v>18757445</v>
      </c>
      <c r="H17" s="60">
        <v>12002489</v>
      </c>
      <c r="I17" s="60">
        <v>8451306</v>
      </c>
      <c r="J17" s="60">
        <v>39211240</v>
      </c>
      <c r="K17" s="60">
        <v>12038816</v>
      </c>
      <c r="L17" s="60">
        <v>15715701</v>
      </c>
      <c r="M17" s="60">
        <v>20151094</v>
      </c>
      <c r="N17" s="60">
        <v>47905611</v>
      </c>
      <c r="O17" s="60">
        <v>13277836</v>
      </c>
      <c r="P17" s="60">
        <v>8514101</v>
      </c>
      <c r="Q17" s="60"/>
      <c r="R17" s="60">
        <v>21791937</v>
      </c>
      <c r="S17" s="60"/>
      <c r="T17" s="60"/>
      <c r="U17" s="60"/>
      <c r="V17" s="60"/>
      <c r="W17" s="60">
        <v>108908788</v>
      </c>
      <c r="X17" s="60">
        <v>95605998</v>
      </c>
      <c r="Y17" s="60">
        <v>13302790</v>
      </c>
      <c r="Z17" s="140">
        <v>13.91</v>
      </c>
      <c r="AA17" s="155">
        <v>191212000</v>
      </c>
    </row>
    <row r="18" spans="1:27" ht="12.75">
      <c r="A18" s="138" t="s">
        <v>87</v>
      </c>
      <c r="B18" s="136"/>
      <c r="C18" s="155">
        <v>9316963</v>
      </c>
      <c r="D18" s="155"/>
      <c r="E18" s="156">
        <v>11625392</v>
      </c>
      <c r="F18" s="60">
        <v>11625392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8718750</v>
      </c>
      <c r="Y18" s="60">
        <v>-8718750</v>
      </c>
      <c r="Z18" s="140">
        <v>-100</v>
      </c>
      <c r="AA18" s="155">
        <v>11625392</v>
      </c>
    </row>
    <row r="19" spans="1:27" ht="12.75">
      <c r="A19" s="135" t="s">
        <v>88</v>
      </c>
      <c r="B19" s="142"/>
      <c r="C19" s="153">
        <f aca="true" t="shared" si="3" ref="C19:Y19">SUM(C20:C23)</f>
        <v>314000404</v>
      </c>
      <c r="D19" s="153">
        <f>SUM(D20:D23)</f>
        <v>0</v>
      </c>
      <c r="E19" s="154">
        <f t="shared" si="3"/>
        <v>236750748</v>
      </c>
      <c r="F19" s="100">
        <f t="shared" si="3"/>
        <v>236750748</v>
      </c>
      <c r="G19" s="100">
        <f t="shared" si="3"/>
        <v>159300</v>
      </c>
      <c r="H19" s="100">
        <f t="shared" si="3"/>
        <v>11153871</v>
      </c>
      <c r="I19" s="100">
        <f t="shared" si="3"/>
        <v>8619072</v>
      </c>
      <c r="J19" s="100">
        <f t="shared" si="3"/>
        <v>19932243</v>
      </c>
      <c r="K19" s="100">
        <f t="shared" si="3"/>
        <v>16860540</v>
      </c>
      <c r="L19" s="100">
        <f t="shared" si="3"/>
        <v>26493300</v>
      </c>
      <c r="M19" s="100">
        <f t="shared" si="3"/>
        <v>13872428</v>
      </c>
      <c r="N19" s="100">
        <f t="shared" si="3"/>
        <v>57226268</v>
      </c>
      <c r="O19" s="100">
        <f t="shared" si="3"/>
        <v>14204040</v>
      </c>
      <c r="P19" s="100">
        <f t="shared" si="3"/>
        <v>16469171</v>
      </c>
      <c r="Q19" s="100">
        <f t="shared" si="3"/>
        <v>2106528</v>
      </c>
      <c r="R19" s="100">
        <f t="shared" si="3"/>
        <v>32779739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109938250</v>
      </c>
      <c r="X19" s="100">
        <f t="shared" si="3"/>
        <v>126954747</v>
      </c>
      <c r="Y19" s="100">
        <f t="shared" si="3"/>
        <v>-17016497</v>
      </c>
      <c r="Z19" s="137">
        <f>+IF(X19&lt;&gt;0,+(Y19/X19)*100,0)</f>
        <v>-13.403592541521903</v>
      </c>
      <c r="AA19" s="153">
        <f>SUM(AA20:AA23)</f>
        <v>236750748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309305370</v>
      </c>
      <c r="D21" s="155"/>
      <c r="E21" s="156">
        <v>206143043</v>
      </c>
      <c r="F21" s="60">
        <v>206143043</v>
      </c>
      <c r="G21" s="60"/>
      <c r="H21" s="60">
        <v>5415210</v>
      </c>
      <c r="I21" s="60">
        <v>6836204</v>
      </c>
      <c r="J21" s="60">
        <v>12251414</v>
      </c>
      <c r="K21" s="60">
        <v>16740900</v>
      </c>
      <c r="L21" s="60">
        <v>24651319</v>
      </c>
      <c r="M21" s="60">
        <v>13317784</v>
      </c>
      <c r="N21" s="60">
        <v>54710003</v>
      </c>
      <c r="O21" s="60">
        <v>12949146</v>
      </c>
      <c r="P21" s="60">
        <v>15494818</v>
      </c>
      <c r="Q21" s="60">
        <v>1474570</v>
      </c>
      <c r="R21" s="60">
        <v>29918534</v>
      </c>
      <c r="S21" s="60"/>
      <c r="T21" s="60"/>
      <c r="U21" s="60"/>
      <c r="V21" s="60"/>
      <c r="W21" s="60">
        <v>96879951</v>
      </c>
      <c r="X21" s="60">
        <v>113870997</v>
      </c>
      <c r="Y21" s="60">
        <v>-16991046</v>
      </c>
      <c r="Z21" s="140">
        <v>-14.92</v>
      </c>
      <c r="AA21" s="155">
        <v>206143043</v>
      </c>
    </row>
    <row r="22" spans="1:27" ht="12.75">
      <c r="A22" s="138" t="s">
        <v>91</v>
      </c>
      <c r="B22" s="136"/>
      <c r="C22" s="157">
        <v>4695034</v>
      </c>
      <c r="D22" s="157"/>
      <c r="E22" s="158">
        <v>30607705</v>
      </c>
      <c r="F22" s="159">
        <v>30607705</v>
      </c>
      <c r="G22" s="159">
        <v>159300</v>
      </c>
      <c r="H22" s="159">
        <v>5738661</v>
      </c>
      <c r="I22" s="159">
        <v>1782868</v>
      </c>
      <c r="J22" s="159">
        <v>7680829</v>
      </c>
      <c r="K22" s="159">
        <v>119640</v>
      </c>
      <c r="L22" s="159">
        <v>1841981</v>
      </c>
      <c r="M22" s="159">
        <v>554644</v>
      </c>
      <c r="N22" s="159">
        <v>2516265</v>
      </c>
      <c r="O22" s="159">
        <v>1254894</v>
      </c>
      <c r="P22" s="159">
        <v>974353</v>
      </c>
      <c r="Q22" s="159">
        <v>631958</v>
      </c>
      <c r="R22" s="159">
        <v>2861205</v>
      </c>
      <c r="S22" s="159"/>
      <c r="T22" s="159"/>
      <c r="U22" s="159"/>
      <c r="V22" s="159"/>
      <c r="W22" s="159">
        <v>13058299</v>
      </c>
      <c r="X22" s="159">
        <v>13083750</v>
      </c>
      <c r="Y22" s="159">
        <v>-25451</v>
      </c>
      <c r="Z22" s="141">
        <v>-0.19</v>
      </c>
      <c r="AA22" s="157">
        <v>30607705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654152238</v>
      </c>
      <c r="D25" s="168">
        <f>+D5+D9+D15+D19+D24</f>
        <v>0</v>
      </c>
      <c r="E25" s="169">
        <f t="shared" si="4"/>
        <v>685054698</v>
      </c>
      <c r="F25" s="73">
        <f t="shared" si="4"/>
        <v>685054698</v>
      </c>
      <c r="G25" s="73">
        <f t="shared" si="4"/>
        <v>113760886</v>
      </c>
      <c r="H25" s="73">
        <f t="shared" si="4"/>
        <v>25813286</v>
      </c>
      <c r="I25" s="73">
        <f t="shared" si="4"/>
        <v>20457373</v>
      </c>
      <c r="J25" s="73">
        <f t="shared" si="4"/>
        <v>160031545</v>
      </c>
      <c r="K25" s="73">
        <f t="shared" si="4"/>
        <v>58030191</v>
      </c>
      <c r="L25" s="73">
        <f t="shared" si="4"/>
        <v>60134569</v>
      </c>
      <c r="M25" s="73">
        <f t="shared" si="4"/>
        <v>115865099</v>
      </c>
      <c r="N25" s="73">
        <f t="shared" si="4"/>
        <v>234029859</v>
      </c>
      <c r="O25" s="73">
        <f t="shared" si="4"/>
        <v>28136168</v>
      </c>
      <c r="P25" s="73">
        <f t="shared" si="4"/>
        <v>25241655</v>
      </c>
      <c r="Q25" s="73">
        <f t="shared" si="4"/>
        <v>58197103</v>
      </c>
      <c r="R25" s="73">
        <f t="shared" si="4"/>
        <v>111574926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505636330</v>
      </c>
      <c r="X25" s="73">
        <f t="shared" si="4"/>
        <v>465987498</v>
      </c>
      <c r="Y25" s="73">
        <f t="shared" si="4"/>
        <v>39648832</v>
      </c>
      <c r="Z25" s="170">
        <f>+IF(X25&lt;&gt;0,+(Y25/X25)*100,0)</f>
        <v>8.508561317668656</v>
      </c>
      <c r="AA25" s="168">
        <f>+AA5+AA9+AA15+AA19+AA24</f>
        <v>685054698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161578556</v>
      </c>
      <c r="D28" s="153">
        <f>SUM(D29:D31)</f>
        <v>0</v>
      </c>
      <c r="E28" s="154">
        <f t="shared" si="5"/>
        <v>182639935</v>
      </c>
      <c r="F28" s="100">
        <f t="shared" si="5"/>
        <v>182639935</v>
      </c>
      <c r="G28" s="100">
        <f t="shared" si="5"/>
        <v>6228025</v>
      </c>
      <c r="H28" s="100">
        <f t="shared" si="5"/>
        <v>8853966</v>
      </c>
      <c r="I28" s="100">
        <f t="shared" si="5"/>
        <v>7609318</v>
      </c>
      <c r="J28" s="100">
        <f t="shared" si="5"/>
        <v>22691309</v>
      </c>
      <c r="K28" s="100">
        <f t="shared" si="5"/>
        <v>11928367</v>
      </c>
      <c r="L28" s="100">
        <f t="shared" si="5"/>
        <v>9275298</v>
      </c>
      <c r="M28" s="100">
        <f t="shared" si="5"/>
        <v>10275408</v>
      </c>
      <c r="N28" s="100">
        <f t="shared" si="5"/>
        <v>31479073</v>
      </c>
      <c r="O28" s="100">
        <f t="shared" si="5"/>
        <v>8783519</v>
      </c>
      <c r="P28" s="100">
        <f t="shared" si="5"/>
        <v>9588008</v>
      </c>
      <c r="Q28" s="100">
        <f t="shared" si="5"/>
        <v>8187814</v>
      </c>
      <c r="R28" s="100">
        <f t="shared" si="5"/>
        <v>26559341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80729723</v>
      </c>
      <c r="X28" s="100">
        <f t="shared" si="5"/>
        <v>136979991</v>
      </c>
      <c r="Y28" s="100">
        <f t="shared" si="5"/>
        <v>-56250268</v>
      </c>
      <c r="Z28" s="137">
        <f>+IF(X28&lt;&gt;0,+(Y28/X28)*100,0)</f>
        <v>-41.0645873089596</v>
      </c>
      <c r="AA28" s="153">
        <f>SUM(AA29:AA31)</f>
        <v>182639935</v>
      </c>
    </row>
    <row r="29" spans="1:27" ht="12.75">
      <c r="A29" s="138" t="s">
        <v>75</v>
      </c>
      <c r="B29" s="136"/>
      <c r="C29" s="155">
        <v>39383776</v>
      </c>
      <c r="D29" s="155"/>
      <c r="E29" s="156">
        <v>48810641</v>
      </c>
      <c r="F29" s="60">
        <v>48810641</v>
      </c>
      <c r="G29" s="60">
        <v>2840984</v>
      </c>
      <c r="H29" s="60">
        <v>2440900</v>
      </c>
      <c r="I29" s="60">
        <v>3098209</v>
      </c>
      <c r="J29" s="60">
        <v>8380093</v>
      </c>
      <c r="K29" s="60">
        <v>5905091</v>
      </c>
      <c r="L29" s="60">
        <v>4293828</v>
      </c>
      <c r="M29" s="60">
        <v>3111068</v>
      </c>
      <c r="N29" s="60">
        <v>13309987</v>
      </c>
      <c r="O29" s="60">
        <v>3820282</v>
      </c>
      <c r="P29" s="60">
        <v>4036613</v>
      </c>
      <c r="Q29" s="60">
        <v>3688621</v>
      </c>
      <c r="R29" s="60">
        <v>11545516</v>
      </c>
      <c r="S29" s="60"/>
      <c r="T29" s="60"/>
      <c r="U29" s="60"/>
      <c r="V29" s="60"/>
      <c r="W29" s="60">
        <v>33235596</v>
      </c>
      <c r="X29" s="60">
        <v>36608247</v>
      </c>
      <c r="Y29" s="60">
        <v>-3372651</v>
      </c>
      <c r="Z29" s="140">
        <v>-9.21</v>
      </c>
      <c r="AA29" s="155">
        <v>48810641</v>
      </c>
    </row>
    <row r="30" spans="1:27" ht="12.75">
      <c r="A30" s="138" t="s">
        <v>76</v>
      </c>
      <c r="B30" s="136"/>
      <c r="C30" s="157">
        <v>68391017</v>
      </c>
      <c r="D30" s="157"/>
      <c r="E30" s="158">
        <v>74821254</v>
      </c>
      <c r="F30" s="159">
        <v>74821254</v>
      </c>
      <c r="G30" s="159">
        <v>1462747</v>
      </c>
      <c r="H30" s="159">
        <v>4044769</v>
      </c>
      <c r="I30" s="159">
        <v>1621953</v>
      </c>
      <c r="J30" s="159">
        <v>7129469</v>
      </c>
      <c r="K30" s="159">
        <v>2763506</v>
      </c>
      <c r="L30" s="159">
        <v>2099330</v>
      </c>
      <c r="M30" s="159">
        <v>5073776</v>
      </c>
      <c r="N30" s="159">
        <v>9936612</v>
      </c>
      <c r="O30" s="159">
        <v>2431449</v>
      </c>
      <c r="P30" s="159">
        <v>3102697</v>
      </c>
      <c r="Q30" s="159">
        <v>2322025</v>
      </c>
      <c r="R30" s="159">
        <v>7856171</v>
      </c>
      <c r="S30" s="159"/>
      <c r="T30" s="159"/>
      <c r="U30" s="159"/>
      <c r="V30" s="159"/>
      <c r="W30" s="159">
        <v>24922252</v>
      </c>
      <c r="X30" s="159">
        <v>56115747</v>
      </c>
      <c r="Y30" s="159">
        <v>-31193495</v>
      </c>
      <c r="Z30" s="141">
        <v>-55.59</v>
      </c>
      <c r="AA30" s="157">
        <v>74821254</v>
      </c>
    </row>
    <row r="31" spans="1:27" ht="12.75">
      <c r="A31" s="138" t="s">
        <v>77</v>
      </c>
      <c r="B31" s="136"/>
      <c r="C31" s="155">
        <v>53803763</v>
      </c>
      <c r="D31" s="155"/>
      <c r="E31" s="156">
        <v>59008040</v>
      </c>
      <c r="F31" s="60">
        <v>59008040</v>
      </c>
      <c r="G31" s="60">
        <v>1924294</v>
      </c>
      <c r="H31" s="60">
        <v>2368297</v>
      </c>
      <c r="I31" s="60">
        <v>2889156</v>
      </c>
      <c r="J31" s="60">
        <v>7181747</v>
      </c>
      <c r="K31" s="60">
        <v>3259770</v>
      </c>
      <c r="L31" s="60">
        <v>2882140</v>
      </c>
      <c r="M31" s="60">
        <v>2090564</v>
      </c>
      <c r="N31" s="60">
        <v>8232474</v>
      </c>
      <c r="O31" s="60">
        <v>2531788</v>
      </c>
      <c r="P31" s="60">
        <v>2448698</v>
      </c>
      <c r="Q31" s="60">
        <v>2177168</v>
      </c>
      <c r="R31" s="60">
        <v>7157654</v>
      </c>
      <c r="S31" s="60"/>
      <c r="T31" s="60"/>
      <c r="U31" s="60"/>
      <c r="V31" s="60"/>
      <c r="W31" s="60">
        <v>22571875</v>
      </c>
      <c r="X31" s="60">
        <v>44255997</v>
      </c>
      <c r="Y31" s="60">
        <v>-21684122</v>
      </c>
      <c r="Z31" s="140">
        <v>-49</v>
      </c>
      <c r="AA31" s="155">
        <v>59008040</v>
      </c>
    </row>
    <row r="32" spans="1:27" ht="12.75">
      <c r="A32" s="135" t="s">
        <v>78</v>
      </c>
      <c r="B32" s="136"/>
      <c r="C32" s="153">
        <f aca="true" t="shared" si="6" ref="C32:Y32">SUM(C33:C37)</f>
        <v>14921931</v>
      </c>
      <c r="D32" s="153">
        <f>SUM(D33:D37)</f>
        <v>0</v>
      </c>
      <c r="E32" s="154">
        <f t="shared" si="6"/>
        <v>15593868</v>
      </c>
      <c r="F32" s="100">
        <f t="shared" si="6"/>
        <v>15593868</v>
      </c>
      <c r="G32" s="100">
        <f t="shared" si="6"/>
        <v>1217147</v>
      </c>
      <c r="H32" s="100">
        <f t="shared" si="6"/>
        <v>1138213</v>
      </c>
      <c r="I32" s="100">
        <f t="shared" si="6"/>
        <v>1140845</v>
      </c>
      <c r="J32" s="100">
        <f t="shared" si="6"/>
        <v>3496205</v>
      </c>
      <c r="K32" s="100">
        <f t="shared" si="6"/>
        <v>1351695</v>
      </c>
      <c r="L32" s="100">
        <f t="shared" si="6"/>
        <v>1785516</v>
      </c>
      <c r="M32" s="100">
        <f t="shared" si="6"/>
        <v>1256369</v>
      </c>
      <c r="N32" s="100">
        <f t="shared" si="6"/>
        <v>4393580</v>
      </c>
      <c r="O32" s="100">
        <f t="shared" si="6"/>
        <v>1417403</v>
      </c>
      <c r="P32" s="100">
        <f t="shared" si="6"/>
        <v>1224352</v>
      </c>
      <c r="Q32" s="100">
        <f t="shared" si="6"/>
        <v>1213783</v>
      </c>
      <c r="R32" s="100">
        <f t="shared" si="6"/>
        <v>3855538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11745323</v>
      </c>
      <c r="X32" s="100">
        <f t="shared" si="6"/>
        <v>10113750</v>
      </c>
      <c r="Y32" s="100">
        <f t="shared" si="6"/>
        <v>1631573</v>
      </c>
      <c r="Z32" s="137">
        <f>+IF(X32&lt;&gt;0,+(Y32/X32)*100,0)</f>
        <v>16.132225930045728</v>
      </c>
      <c r="AA32" s="153">
        <f>SUM(AA33:AA37)</f>
        <v>15593868</v>
      </c>
    </row>
    <row r="33" spans="1:27" ht="12.75">
      <c r="A33" s="138" t="s">
        <v>79</v>
      </c>
      <c r="B33" s="136"/>
      <c r="C33" s="155">
        <v>11323131</v>
      </c>
      <c r="D33" s="155"/>
      <c r="E33" s="156">
        <v>2108834</v>
      </c>
      <c r="F33" s="60">
        <v>2108834</v>
      </c>
      <c r="G33" s="60">
        <v>151402</v>
      </c>
      <c r="H33" s="60">
        <v>149808</v>
      </c>
      <c r="I33" s="60">
        <v>147190</v>
      </c>
      <c r="J33" s="60">
        <v>448400</v>
      </c>
      <c r="K33" s="60">
        <v>147244</v>
      </c>
      <c r="L33" s="60">
        <v>179200</v>
      </c>
      <c r="M33" s="60">
        <v>207124</v>
      </c>
      <c r="N33" s="60">
        <v>533568</v>
      </c>
      <c r="O33" s="60">
        <v>156656</v>
      </c>
      <c r="P33" s="60">
        <v>171490</v>
      </c>
      <c r="Q33" s="60">
        <v>152073</v>
      </c>
      <c r="R33" s="60">
        <v>480219</v>
      </c>
      <c r="S33" s="60"/>
      <c r="T33" s="60"/>
      <c r="U33" s="60"/>
      <c r="V33" s="60"/>
      <c r="W33" s="60">
        <v>1462187</v>
      </c>
      <c r="X33" s="60"/>
      <c r="Y33" s="60">
        <v>1462187</v>
      </c>
      <c r="Z33" s="140">
        <v>0</v>
      </c>
      <c r="AA33" s="155">
        <v>2108834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2297022</v>
      </c>
      <c r="D35" s="155"/>
      <c r="E35" s="156">
        <v>13485034</v>
      </c>
      <c r="F35" s="60">
        <v>13485034</v>
      </c>
      <c r="G35" s="60">
        <v>1065745</v>
      </c>
      <c r="H35" s="60">
        <v>988405</v>
      </c>
      <c r="I35" s="60">
        <v>993655</v>
      </c>
      <c r="J35" s="60">
        <v>3047805</v>
      </c>
      <c r="K35" s="60">
        <v>1204451</v>
      </c>
      <c r="L35" s="60">
        <v>1606316</v>
      </c>
      <c r="M35" s="60">
        <v>1049245</v>
      </c>
      <c r="N35" s="60">
        <v>3860012</v>
      </c>
      <c r="O35" s="60">
        <v>1260747</v>
      </c>
      <c r="P35" s="60">
        <v>1052862</v>
      </c>
      <c r="Q35" s="60">
        <v>1061710</v>
      </c>
      <c r="R35" s="60">
        <v>3375319</v>
      </c>
      <c r="S35" s="60"/>
      <c r="T35" s="60"/>
      <c r="U35" s="60"/>
      <c r="V35" s="60"/>
      <c r="W35" s="60">
        <v>10283136</v>
      </c>
      <c r="X35" s="60">
        <v>10113750</v>
      </c>
      <c r="Y35" s="60">
        <v>169386</v>
      </c>
      <c r="Z35" s="140">
        <v>1.67</v>
      </c>
      <c r="AA35" s="155">
        <v>13485034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1301778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24758296</v>
      </c>
      <c r="D38" s="153">
        <f>SUM(D39:D41)</f>
        <v>0</v>
      </c>
      <c r="E38" s="154">
        <f t="shared" si="7"/>
        <v>149243846</v>
      </c>
      <c r="F38" s="100">
        <f t="shared" si="7"/>
        <v>149243846</v>
      </c>
      <c r="G38" s="100">
        <f t="shared" si="7"/>
        <v>9612595</v>
      </c>
      <c r="H38" s="100">
        <f t="shared" si="7"/>
        <v>9638662</v>
      </c>
      <c r="I38" s="100">
        <f t="shared" si="7"/>
        <v>15285993</v>
      </c>
      <c r="J38" s="100">
        <f t="shared" si="7"/>
        <v>34537250</v>
      </c>
      <c r="K38" s="100">
        <f t="shared" si="7"/>
        <v>5820016</v>
      </c>
      <c r="L38" s="100">
        <f t="shared" si="7"/>
        <v>9898867</v>
      </c>
      <c r="M38" s="100">
        <f t="shared" si="7"/>
        <v>16805518</v>
      </c>
      <c r="N38" s="100">
        <f t="shared" si="7"/>
        <v>32524401</v>
      </c>
      <c r="O38" s="100">
        <f t="shared" si="7"/>
        <v>7082520</v>
      </c>
      <c r="P38" s="100">
        <f t="shared" si="7"/>
        <v>8733767</v>
      </c>
      <c r="Q38" s="100">
        <f t="shared" si="7"/>
        <v>7412513</v>
      </c>
      <c r="R38" s="100">
        <f t="shared" si="7"/>
        <v>23228800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90290451</v>
      </c>
      <c r="X38" s="100">
        <f t="shared" si="7"/>
        <v>111933000</v>
      </c>
      <c r="Y38" s="100">
        <f t="shared" si="7"/>
        <v>-21642549</v>
      </c>
      <c r="Z38" s="137">
        <f>+IF(X38&lt;&gt;0,+(Y38/X38)*100,0)</f>
        <v>-19.3352710996757</v>
      </c>
      <c r="AA38" s="153">
        <f>SUM(AA39:AA41)</f>
        <v>149243846</v>
      </c>
    </row>
    <row r="39" spans="1:27" ht="12.75">
      <c r="A39" s="138" t="s">
        <v>85</v>
      </c>
      <c r="B39" s="136"/>
      <c r="C39" s="155"/>
      <c r="D39" s="155"/>
      <c r="E39" s="156">
        <v>176</v>
      </c>
      <c r="F39" s="60">
        <v>176</v>
      </c>
      <c r="G39" s="60"/>
      <c r="H39" s="60"/>
      <c r="I39" s="60"/>
      <c r="J39" s="60"/>
      <c r="K39" s="60">
        <v>720</v>
      </c>
      <c r="L39" s="60"/>
      <c r="M39" s="60"/>
      <c r="N39" s="60">
        <v>720</v>
      </c>
      <c r="O39" s="60"/>
      <c r="P39" s="60"/>
      <c r="Q39" s="60"/>
      <c r="R39" s="60"/>
      <c r="S39" s="60"/>
      <c r="T39" s="60"/>
      <c r="U39" s="60"/>
      <c r="V39" s="60"/>
      <c r="W39" s="60">
        <v>720</v>
      </c>
      <c r="X39" s="60"/>
      <c r="Y39" s="60">
        <v>720</v>
      </c>
      <c r="Z39" s="140">
        <v>0</v>
      </c>
      <c r="AA39" s="155">
        <v>176</v>
      </c>
    </row>
    <row r="40" spans="1:27" ht="12.75">
      <c r="A40" s="138" t="s">
        <v>86</v>
      </c>
      <c r="B40" s="136"/>
      <c r="C40" s="155">
        <v>22383864</v>
      </c>
      <c r="D40" s="155"/>
      <c r="E40" s="156">
        <v>125533716</v>
      </c>
      <c r="F40" s="60">
        <v>125533716</v>
      </c>
      <c r="G40" s="60">
        <v>8419348</v>
      </c>
      <c r="H40" s="60">
        <v>8021882</v>
      </c>
      <c r="I40" s="60">
        <v>13757429</v>
      </c>
      <c r="J40" s="60">
        <v>30198659</v>
      </c>
      <c r="K40" s="60">
        <v>4334481</v>
      </c>
      <c r="L40" s="60">
        <v>6276191</v>
      </c>
      <c r="M40" s="60">
        <v>14184417</v>
      </c>
      <c r="N40" s="60">
        <v>24795089</v>
      </c>
      <c r="O40" s="60">
        <v>5738663</v>
      </c>
      <c r="P40" s="60">
        <v>6578398</v>
      </c>
      <c r="Q40" s="60">
        <v>5497220</v>
      </c>
      <c r="R40" s="60">
        <v>17814281</v>
      </c>
      <c r="S40" s="60"/>
      <c r="T40" s="60"/>
      <c r="U40" s="60"/>
      <c r="V40" s="60"/>
      <c r="W40" s="60">
        <v>72808029</v>
      </c>
      <c r="X40" s="60">
        <v>94150503</v>
      </c>
      <c r="Y40" s="60">
        <v>-21342474</v>
      </c>
      <c r="Z40" s="140">
        <v>-22.67</v>
      </c>
      <c r="AA40" s="155">
        <v>125533716</v>
      </c>
    </row>
    <row r="41" spans="1:27" ht="12.75">
      <c r="A41" s="138" t="s">
        <v>87</v>
      </c>
      <c r="B41" s="136"/>
      <c r="C41" s="155">
        <v>2374432</v>
      </c>
      <c r="D41" s="155"/>
      <c r="E41" s="156">
        <v>23709954</v>
      </c>
      <c r="F41" s="60">
        <v>23709954</v>
      </c>
      <c r="G41" s="60">
        <v>1193247</v>
      </c>
      <c r="H41" s="60">
        <v>1616780</v>
      </c>
      <c r="I41" s="60">
        <v>1528564</v>
      </c>
      <c r="J41" s="60">
        <v>4338591</v>
      </c>
      <c r="K41" s="60">
        <v>1484815</v>
      </c>
      <c r="L41" s="60">
        <v>3622676</v>
      </c>
      <c r="M41" s="60">
        <v>2621101</v>
      </c>
      <c r="N41" s="60">
        <v>7728592</v>
      </c>
      <c r="O41" s="60">
        <v>1343857</v>
      </c>
      <c r="P41" s="60">
        <v>2155369</v>
      </c>
      <c r="Q41" s="60">
        <v>1915293</v>
      </c>
      <c r="R41" s="60">
        <v>5414519</v>
      </c>
      <c r="S41" s="60"/>
      <c r="T41" s="60"/>
      <c r="U41" s="60"/>
      <c r="V41" s="60"/>
      <c r="W41" s="60">
        <v>17481702</v>
      </c>
      <c r="X41" s="60">
        <v>17782497</v>
      </c>
      <c r="Y41" s="60">
        <v>-300795</v>
      </c>
      <c r="Z41" s="140">
        <v>-1.69</v>
      </c>
      <c r="AA41" s="155">
        <v>23709954</v>
      </c>
    </row>
    <row r="42" spans="1:27" ht="12.75">
      <c r="A42" s="135" t="s">
        <v>88</v>
      </c>
      <c r="B42" s="142"/>
      <c r="C42" s="153">
        <f aca="true" t="shared" si="8" ref="C42:Y42">SUM(C43:C46)</f>
        <v>283365807</v>
      </c>
      <c r="D42" s="153">
        <f>SUM(D43:D46)</f>
        <v>0</v>
      </c>
      <c r="E42" s="154">
        <f t="shared" si="8"/>
        <v>146948761</v>
      </c>
      <c r="F42" s="100">
        <f t="shared" si="8"/>
        <v>146948761</v>
      </c>
      <c r="G42" s="100">
        <f t="shared" si="8"/>
        <v>7548761</v>
      </c>
      <c r="H42" s="100">
        <f t="shared" si="8"/>
        <v>9549348</v>
      </c>
      <c r="I42" s="100">
        <f t="shared" si="8"/>
        <v>12298545</v>
      </c>
      <c r="J42" s="100">
        <f t="shared" si="8"/>
        <v>29396654</v>
      </c>
      <c r="K42" s="100">
        <f t="shared" si="8"/>
        <v>8809310</v>
      </c>
      <c r="L42" s="100">
        <f t="shared" si="8"/>
        <v>15355912</v>
      </c>
      <c r="M42" s="100">
        <f t="shared" si="8"/>
        <v>9768959</v>
      </c>
      <c r="N42" s="100">
        <f t="shared" si="8"/>
        <v>33934181</v>
      </c>
      <c r="O42" s="100">
        <f t="shared" si="8"/>
        <v>9778746</v>
      </c>
      <c r="P42" s="100">
        <f t="shared" si="8"/>
        <v>13351605</v>
      </c>
      <c r="Q42" s="100">
        <f t="shared" si="8"/>
        <v>13993819</v>
      </c>
      <c r="R42" s="100">
        <f t="shared" si="8"/>
        <v>37124170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100455005</v>
      </c>
      <c r="X42" s="100">
        <f t="shared" si="8"/>
        <v>110210994</v>
      </c>
      <c r="Y42" s="100">
        <f t="shared" si="8"/>
        <v>-9755989</v>
      </c>
      <c r="Z42" s="137">
        <f>+IF(X42&lt;&gt;0,+(Y42/X42)*100,0)</f>
        <v>-8.85210145187512</v>
      </c>
      <c r="AA42" s="153">
        <f>SUM(AA43:AA46)</f>
        <v>146948761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248135654</v>
      </c>
      <c r="D44" s="155"/>
      <c r="E44" s="156">
        <v>119782428</v>
      </c>
      <c r="F44" s="60">
        <v>119782428</v>
      </c>
      <c r="G44" s="60">
        <v>6751746</v>
      </c>
      <c r="H44" s="60">
        <v>7850650</v>
      </c>
      <c r="I44" s="60">
        <v>8784293</v>
      </c>
      <c r="J44" s="60">
        <v>23386689</v>
      </c>
      <c r="K44" s="60">
        <v>6843330</v>
      </c>
      <c r="L44" s="60">
        <v>12535733</v>
      </c>
      <c r="M44" s="60">
        <v>7187333</v>
      </c>
      <c r="N44" s="60">
        <v>26566396</v>
      </c>
      <c r="O44" s="60">
        <v>7717724</v>
      </c>
      <c r="P44" s="60">
        <v>11647567</v>
      </c>
      <c r="Q44" s="60">
        <v>10942339</v>
      </c>
      <c r="R44" s="60">
        <v>30307630</v>
      </c>
      <c r="S44" s="60"/>
      <c r="T44" s="60"/>
      <c r="U44" s="60"/>
      <c r="V44" s="60"/>
      <c r="W44" s="60">
        <v>80260715</v>
      </c>
      <c r="X44" s="60">
        <v>89836497</v>
      </c>
      <c r="Y44" s="60">
        <v>-9575782</v>
      </c>
      <c r="Z44" s="140">
        <v>-10.66</v>
      </c>
      <c r="AA44" s="155">
        <v>119782428</v>
      </c>
    </row>
    <row r="45" spans="1:27" ht="12.75">
      <c r="A45" s="138" t="s">
        <v>91</v>
      </c>
      <c r="B45" s="136"/>
      <c r="C45" s="157">
        <v>35230153</v>
      </c>
      <c r="D45" s="157"/>
      <c r="E45" s="158">
        <v>27166333</v>
      </c>
      <c r="F45" s="159">
        <v>27166333</v>
      </c>
      <c r="G45" s="159">
        <v>797015</v>
      </c>
      <c r="H45" s="159">
        <v>1698698</v>
      </c>
      <c r="I45" s="159">
        <v>3514252</v>
      </c>
      <c r="J45" s="159">
        <v>6009965</v>
      </c>
      <c r="K45" s="159">
        <v>1965980</v>
      </c>
      <c r="L45" s="159">
        <v>2820179</v>
      </c>
      <c r="M45" s="159">
        <v>2581626</v>
      </c>
      <c r="N45" s="159">
        <v>7367785</v>
      </c>
      <c r="O45" s="159">
        <v>2061022</v>
      </c>
      <c r="P45" s="159">
        <v>1704038</v>
      </c>
      <c r="Q45" s="159">
        <v>3051480</v>
      </c>
      <c r="R45" s="159">
        <v>6816540</v>
      </c>
      <c r="S45" s="159"/>
      <c r="T45" s="159"/>
      <c r="U45" s="159"/>
      <c r="V45" s="159"/>
      <c r="W45" s="159">
        <v>20194290</v>
      </c>
      <c r="X45" s="159">
        <v>20374497</v>
      </c>
      <c r="Y45" s="159">
        <v>-180207</v>
      </c>
      <c r="Z45" s="141">
        <v>-0.88</v>
      </c>
      <c r="AA45" s="157">
        <v>27166333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484624590</v>
      </c>
      <c r="D48" s="168">
        <f>+D28+D32+D38+D42+D47</f>
        <v>0</v>
      </c>
      <c r="E48" s="169">
        <f t="shared" si="9"/>
        <v>494426410</v>
      </c>
      <c r="F48" s="73">
        <f t="shared" si="9"/>
        <v>494426410</v>
      </c>
      <c r="G48" s="73">
        <f t="shared" si="9"/>
        <v>24606528</v>
      </c>
      <c r="H48" s="73">
        <f t="shared" si="9"/>
        <v>29180189</v>
      </c>
      <c r="I48" s="73">
        <f t="shared" si="9"/>
        <v>36334701</v>
      </c>
      <c r="J48" s="73">
        <f t="shared" si="9"/>
        <v>90121418</v>
      </c>
      <c r="K48" s="73">
        <f t="shared" si="9"/>
        <v>27909388</v>
      </c>
      <c r="L48" s="73">
        <f t="shared" si="9"/>
        <v>36315593</v>
      </c>
      <c r="M48" s="73">
        <f t="shared" si="9"/>
        <v>38106254</v>
      </c>
      <c r="N48" s="73">
        <f t="shared" si="9"/>
        <v>102331235</v>
      </c>
      <c r="O48" s="73">
        <f t="shared" si="9"/>
        <v>27062188</v>
      </c>
      <c r="P48" s="73">
        <f t="shared" si="9"/>
        <v>32897732</v>
      </c>
      <c r="Q48" s="73">
        <f t="shared" si="9"/>
        <v>30807929</v>
      </c>
      <c r="R48" s="73">
        <f t="shared" si="9"/>
        <v>90767849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283220502</v>
      </c>
      <c r="X48" s="73">
        <f t="shared" si="9"/>
        <v>369237735</v>
      </c>
      <c r="Y48" s="73">
        <f t="shared" si="9"/>
        <v>-86017233</v>
      </c>
      <c r="Z48" s="170">
        <f>+IF(X48&lt;&gt;0,+(Y48/X48)*100,0)</f>
        <v>-23.295894445891342</v>
      </c>
      <c r="AA48" s="168">
        <f>+AA28+AA32+AA38+AA42+AA47</f>
        <v>494426410</v>
      </c>
    </row>
    <row r="49" spans="1:27" ht="12.75">
      <c r="A49" s="148" t="s">
        <v>49</v>
      </c>
      <c r="B49" s="149"/>
      <c r="C49" s="171">
        <f aca="true" t="shared" si="10" ref="C49:Y49">+C25-C48</f>
        <v>169527648</v>
      </c>
      <c r="D49" s="171">
        <f>+D25-D48</f>
        <v>0</v>
      </c>
      <c r="E49" s="172">
        <f t="shared" si="10"/>
        <v>190628288</v>
      </c>
      <c r="F49" s="173">
        <f t="shared" si="10"/>
        <v>190628288</v>
      </c>
      <c r="G49" s="173">
        <f t="shared" si="10"/>
        <v>89154358</v>
      </c>
      <c r="H49" s="173">
        <f t="shared" si="10"/>
        <v>-3366903</v>
      </c>
      <c r="I49" s="173">
        <f t="shared" si="10"/>
        <v>-15877328</v>
      </c>
      <c r="J49" s="173">
        <f t="shared" si="10"/>
        <v>69910127</v>
      </c>
      <c r="K49" s="173">
        <f t="shared" si="10"/>
        <v>30120803</v>
      </c>
      <c r="L49" s="173">
        <f t="shared" si="10"/>
        <v>23818976</v>
      </c>
      <c r="M49" s="173">
        <f t="shared" si="10"/>
        <v>77758845</v>
      </c>
      <c r="N49" s="173">
        <f t="shared" si="10"/>
        <v>131698624</v>
      </c>
      <c r="O49" s="173">
        <f t="shared" si="10"/>
        <v>1073980</v>
      </c>
      <c r="P49" s="173">
        <f t="shared" si="10"/>
        <v>-7656077</v>
      </c>
      <c r="Q49" s="173">
        <f t="shared" si="10"/>
        <v>27389174</v>
      </c>
      <c r="R49" s="173">
        <f t="shared" si="10"/>
        <v>20807077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222415828</v>
      </c>
      <c r="X49" s="173">
        <f>IF(F25=F48,0,X25-X48)</f>
        <v>96749763</v>
      </c>
      <c r="Y49" s="173">
        <f t="shared" si="10"/>
        <v>125666065</v>
      </c>
      <c r="Z49" s="174">
        <f>+IF(X49&lt;&gt;0,+(Y49/X49)*100,0)</f>
        <v>129.8877238593339</v>
      </c>
      <c r="AA49" s="171">
        <f>+AA25-AA48</f>
        <v>190628288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-28870666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54315043</v>
      </c>
      <c r="F8" s="60">
        <v>54315043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1240469</v>
      </c>
      <c r="P8" s="60">
        <v>2273490</v>
      </c>
      <c r="Q8" s="60">
        <v>1474570</v>
      </c>
      <c r="R8" s="60">
        <v>4988529</v>
      </c>
      <c r="S8" s="60">
        <v>0</v>
      </c>
      <c r="T8" s="60">
        <v>0</v>
      </c>
      <c r="U8" s="60">
        <v>0</v>
      </c>
      <c r="V8" s="60">
        <v>0</v>
      </c>
      <c r="W8" s="60">
        <v>4988529</v>
      </c>
      <c r="X8" s="60">
        <v>40736250</v>
      </c>
      <c r="Y8" s="60">
        <v>-35747721</v>
      </c>
      <c r="Z8" s="140">
        <v>-87.75</v>
      </c>
      <c r="AA8" s="155">
        <v>54315043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13162705</v>
      </c>
      <c r="F9" s="60">
        <v>13162705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531630</v>
      </c>
      <c r="P9" s="60">
        <v>974353</v>
      </c>
      <c r="Q9" s="60">
        <v>631958</v>
      </c>
      <c r="R9" s="60">
        <v>2137941</v>
      </c>
      <c r="S9" s="60">
        <v>0</v>
      </c>
      <c r="T9" s="60">
        <v>0</v>
      </c>
      <c r="U9" s="60">
        <v>0</v>
      </c>
      <c r="V9" s="60">
        <v>0</v>
      </c>
      <c r="W9" s="60">
        <v>2137941</v>
      </c>
      <c r="X9" s="60">
        <v>9872253</v>
      </c>
      <c r="Y9" s="60">
        <v>-7734312</v>
      </c>
      <c r="Z9" s="140">
        <v>-78.34</v>
      </c>
      <c r="AA9" s="155">
        <v>13162705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131911682</v>
      </c>
      <c r="D11" s="155">
        <v>0</v>
      </c>
      <c r="E11" s="156">
        <v>4503280</v>
      </c>
      <c r="F11" s="60">
        <v>4503280</v>
      </c>
      <c r="G11" s="60">
        <v>1296023</v>
      </c>
      <c r="H11" s="60">
        <v>1854670</v>
      </c>
      <c r="I11" s="60">
        <v>2466649</v>
      </c>
      <c r="J11" s="60">
        <v>5617342</v>
      </c>
      <c r="K11" s="60">
        <v>20867325</v>
      </c>
      <c r="L11" s="60">
        <v>17731255</v>
      </c>
      <c r="M11" s="60">
        <v>8149854</v>
      </c>
      <c r="N11" s="60">
        <v>46748434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52365776</v>
      </c>
      <c r="X11" s="60">
        <v>3377250</v>
      </c>
      <c r="Y11" s="60">
        <v>48988526</v>
      </c>
      <c r="Z11" s="140">
        <v>1450.54</v>
      </c>
      <c r="AA11" s="155">
        <v>4503280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4299962</v>
      </c>
      <c r="D13" s="155">
        <v>0</v>
      </c>
      <c r="E13" s="156">
        <v>3368000</v>
      </c>
      <c r="F13" s="60">
        <v>3368000</v>
      </c>
      <c r="G13" s="60">
        <v>177358</v>
      </c>
      <c r="H13" s="60">
        <v>469724</v>
      </c>
      <c r="I13" s="60">
        <v>349918</v>
      </c>
      <c r="J13" s="60">
        <v>997000</v>
      </c>
      <c r="K13" s="60">
        <v>270925</v>
      </c>
      <c r="L13" s="60">
        <v>177641</v>
      </c>
      <c r="M13" s="60">
        <v>0</v>
      </c>
      <c r="N13" s="60">
        <v>448566</v>
      </c>
      <c r="O13" s="60">
        <v>530220</v>
      </c>
      <c r="P13" s="60">
        <v>259167</v>
      </c>
      <c r="Q13" s="60">
        <v>170744</v>
      </c>
      <c r="R13" s="60">
        <v>960131</v>
      </c>
      <c r="S13" s="60">
        <v>0</v>
      </c>
      <c r="T13" s="60">
        <v>0</v>
      </c>
      <c r="U13" s="60">
        <v>0</v>
      </c>
      <c r="V13" s="60">
        <v>0</v>
      </c>
      <c r="W13" s="60">
        <v>2405697</v>
      </c>
      <c r="X13" s="60">
        <v>1684000</v>
      </c>
      <c r="Y13" s="60">
        <v>721697</v>
      </c>
      <c r="Z13" s="140">
        <v>42.86</v>
      </c>
      <c r="AA13" s="155">
        <v>3368000</v>
      </c>
    </row>
    <row r="14" spans="1:27" ht="12.75">
      <c r="A14" s="181" t="s">
        <v>110</v>
      </c>
      <c r="B14" s="185"/>
      <c r="C14" s="155">
        <v>5347462</v>
      </c>
      <c r="D14" s="155">
        <v>0</v>
      </c>
      <c r="E14" s="156">
        <v>2866317</v>
      </c>
      <c r="F14" s="60">
        <v>2866317</v>
      </c>
      <c r="G14" s="60">
        <v>0</v>
      </c>
      <c r="H14" s="60">
        <v>0</v>
      </c>
      <c r="I14" s="60">
        <v>0</v>
      </c>
      <c r="J14" s="60">
        <v>0</v>
      </c>
      <c r="K14" s="60">
        <v>7931021</v>
      </c>
      <c r="L14" s="60">
        <v>1748085</v>
      </c>
      <c r="M14" s="60">
        <v>1807718</v>
      </c>
      <c r="N14" s="60">
        <v>11486824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11486824</v>
      </c>
      <c r="X14" s="60">
        <v>2149497</v>
      </c>
      <c r="Y14" s="60">
        <v>9337327</v>
      </c>
      <c r="Z14" s="140">
        <v>434.4</v>
      </c>
      <c r="AA14" s="155">
        <v>2866317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119392</v>
      </c>
      <c r="F18" s="60">
        <v>119392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49600</v>
      </c>
      <c r="N18" s="60">
        <v>49600</v>
      </c>
      <c r="O18" s="60">
        <v>29250</v>
      </c>
      <c r="P18" s="60">
        <v>65924</v>
      </c>
      <c r="Q18" s="60">
        <v>0</v>
      </c>
      <c r="R18" s="60">
        <v>95174</v>
      </c>
      <c r="S18" s="60">
        <v>0</v>
      </c>
      <c r="T18" s="60">
        <v>0</v>
      </c>
      <c r="U18" s="60">
        <v>0</v>
      </c>
      <c r="V18" s="60">
        <v>0</v>
      </c>
      <c r="W18" s="60">
        <v>144774</v>
      </c>
      <c r="X18" s="60">
        <v>79333</v>
      </c>
      <c r="Y18" s="60">
        <v>65441</v>
      </c>
      <c r="Z18" s="140">
        <v>82.49</v>
      </c>
      <c r="AA18" s="155">
        <v>119392</v>
      </c>
    </row>
    <row r="19" spans="1:27" ht="12.75">
      <c r="A19" s="181" t="s">
        <v>34</v>
      </c>
      <c r="B19" s="185"/>
      <c r="C19" s="155">
        <v>325216185</v>
      </c>
      <c r="D19" s="155">
        <v>0</v>
      </c>
      <c r="E19" s="156">
        <v>335199000</v>
      </c>
      <c r="F19" s="60">
        <v>335199000</v>
      </c>
      <c r="G19" s="60">
        <v>94836210</v>
      </c>
      <c r="H19" s="60">
        <v>1912319</v>
      </c>
      <c r="I19" s="60">
        <v>2239593</v>
      </c>
      <c r="J19" s="60">
        <v>98988122</v>
      </c>
      <c r="K19" s="60">
        <v>4693516</v>
      </c>
      <c r="L19" s="60">
        <v>3104001</v>
      </c>
      <c r="M19" s="60">
        <v>75539044</v>
      </c>
      <c r="N19" s="60">
        <v>83336561</v>
      </c>
      <c r="O19" s="60">
        <v>1501120</v>
      </c>
      <c r="P19" s="60">
        <v>3384298</v>
      </c>
      <c r="Q19" s="60">
        <v>55906000</v>
      </c>
      <c r="R19" s="60">
        <v>60791418</v>
      </c>
      <c r="S19" s="60">
        <v>0</v>
      </c>
      <c r="T19" s="60">
        <v>0</v>
      </c>
      <c r="U19" s="60">
        <v>0</v>
      </c>
      <c r="V19" s="60">
        <v>0</v>
      </c>
      <c r="W19" s="60">
        <v>243116101</v>
      </c>
      <c r="X19" s="60">
        <v>307265750</v>
      </c>
      <c r="Y19" s="60">
        <v>-64149649</v>
      </c>
      <c r="Z19" s="140">
        <v>-20.88</v>
      </c>
      <c r="AA19" s="155">
        <v>335199000</v>
      </c>
    </row>
    <row r="20" spans="1:27" ht="12.75">
      <c r="A20" s="181" t="s">
        <v>35</v>
      </c>
      <c r="B20" s="185"/>
      <c r="C20" s="155">
        <v>12890725</v>
      </c>
      <c r="D20" s="155">
        <v>0</v>
      </c>
      <c r="E20" s="156">
        <v>9857961</v>
      </c>
      <c r="F20" s="54">
        <v>9857961</v>
      </c>
      <c r="G20" s="54">
        <v>195760</v>
      </c>
      <c r="H20" s="54">
        <v>332532</v>
      </c>
      <c r="I20" s="54">
        <v>41624</v>
      </c>
      <c r="J20" s="54">
        <v>569916</v>
      </c>
      <c r="K20" s="54">
        <v>22731</v>
      </c>
      <c r="L20" s="54">
        <v>16672</v>
      </c>
      <c r="M20" s="54">
        <v>77345</v>
      </c>
      <c r="N20" s="54">
        <v>116748</v>
      </c>
      <c r="O20" s="54">
        <v>114685</v>
      </c>
      <c r="P20" s="54">
        <v>-22968</v>
      </c>
      <c r="Q20" s="54">
        <v>13831</v>
      </c>
      <c r="R20" s="54">
        <v>105548</v>
      </c>
      <c r="S20" s="54">
        <v>0</v>
      </c>
      <c r="T20" s="54">
        <v>0</v>
      </c>
      <c r="U20" s="54">
        <v>0</v>
      </c>
      <c r="V20" s="54">
        <v>0</v>
      </c>
      <c r="W20" s="54">
        <v>792212</v>
      </c>
      <c r="X20" s="54">
        <v>7393500</v>
      </c>
      <c r="Y20" s="54">
        <v>-6601288</v>
      </c>
      <c r="Z20" s="184">
        <v>-89.29</v>
      </c>
      <c r="AA20" s="130">
        <v>9857961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450795350</v>
      </c>
      <c r="D22" s="188">
        <f>SUM(D5:D21)</f>
        <v>0</v>
      </c>
      <c r="E22" s="189">
        <f t="shared" si="0"/>
        <v>423391698</v>
      </c>
      <c r="F22" s="190">
        <f t="shared" si="0"/>
        <v>423391698</v>
      </c>
      <c r="G22" s="190">
        <f t="shared" si="0"/>
        <v>96505351</v>
      </c>
      <c r="H22" s="190">
        <f t="shared" si="0"/>
        <v>4569245</v>
      </c>
      <c r="I22" s="190">
        <f t="shared" si="0"/>
        <v>5097784</v>
      </c>
      <c r="J22" s="190">
        <f t="shared" si="0"/>
        <v>106172380</v>
      </c>
      <c r="K22" s="190">
        <f t="shared" si="0"/>
        <v>33785518</v>
      </c>
      <c r="L22" s="190">
        <f t="shared" si="0"/>
        <v>22777654</v>
      </c>
      <c r="M22" s="190">
        <f t="shared" si="0"/>
        <v>85623561</v>
      </c>
      <c r="N22" s="190">
        <f t="shared" si="0"/>
        <v>142186733</v>
      </c>
      <c r="O22" s="190">
        <f t="shared" si="0"/>
        <v>3947374</v>
      </c>
      <c r="P22" s="190">
        <f t="shared" si="0"/>
        <v>6934264</v>
      </c>
      <c r="Q22" s="190">
        <f t="shared" si="0"/>
        <v>58197103</v>
      </c>
      <c r="R22" s="190">
        <f t="shared" si="0"/>
        <v>69078741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317437854</v>
      </c>
      <c r="X22" s="190">
        <f t="shared" si="0"/>
        <v>372557833</v>
      </c>
      <c r="Y22" s="190">
        <f t="shared" si="0"/>
        <v>-55119979</v>
      </c>
      <c r="Z22" s="191">
        <f>+IF(X22&lt;&gt;0,+(Y22/X22)*100,0)</f>
        <v>-14.795012778593222</v>
      </c>
      <c r="AA22" s="188">
        <f>SUM(AA5:AA21)</f>
        <v>423391698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163740422</v>
      </c>
      <c r="D25" s="155">
        <v>0</v>
      </c>
      <c r="E25" s="156">
        <v>189902164</v>
      </c>
      <c r="F25" s="60">
        <v>189902164</v>
      </c>
      <c r="G25" s="60">
        <v>13946977</v>
      </c>
      <c r="H25" s="60">
        <v>13467646</v>
      </c>
      <c r="I25" s="60">
        <v>13675067</v>
      </c>
      <c r="J25" s="60">
        <v>41089690</v>
      </c>
      <c r="K25" s="60">
        <v>13614816</v>
      </c>
      <c r="L25" s="60">
        <v>22201163</v>
      </c>
      <c r="M25" s="60">
        <v>14888339</v>
      </c>
      <c r="N25" s="60">
        <v>50704318</v>
      </c>
      <c r="O25" s="60">
        <v>13725660</v>
      </c>
      <c r="P25" s="60">
        <v>17467876</v>
      </c>
      <c r="Q25" s="60">
        <v>14457164</v>
      </c>
      <c r="R25" s="60">
        <v>45650700</v>
      </c>
      <c r="S25" s="60">
        <v>0</v>
      </c>
      <c r="T25" s="60">
        <v>0</v>
      </c>
      <c r="U25" s="60">
        <v>0</v>
      </c>
      <c r="V25" s="60">
        <v>0</v>
      </c>
      <c r="W25" s="60">
        <v>137444708</v>
      </c>
      <c r="X25" s="60">
        <v>158251336</v>
      </c>
      <c r="Y25" s="60">
        <v>-20806628</v>
      </c>
      <c r="Z25" s="140">
        <v>-13.15</v>
      </c>
      <c r="AA25" s="155">
        <v>189902164</v>
      </c>
    </row>
    <row r="26" spans="1:27" ht="12.75">
      <c r="A26" s="183" t="s">
        <v>38</v>
      </c>
      <c r="B26" s="182"/>
      <c r="C26" s="155">
        <v>5309512</v>
      </c>
      <c r="D26" s="155">
        <v>0</v>
      </c>
      <c r="E26" s="156">
        <v>6648713</v>
      </c>
      <c r="F26" s="60">
        <v>6648713</v>
      </c>
      <c r="G26" s="60">
        <v>441702</v>
      </c>
      <c r="H26" s="60">
        <v>187485</v>
      </c>
      <c r="I26" s="60">
        <v>461263</v>
      </c>
      <c r="J26" s="60">
        <v>1090450</v>
      </c>
      <c r="K26" s="60">
        <v>453514</v>
      </c>
      <c r="L26" s="60">
        <v>453303</v>
      </c>
      <c r="M26" s="60">
        <v>453314</v>
      </c>
      <c r="N26" s="60">
        <v>1360131</v>
      </c>
      <c r="O26" s="60">
        <v>449311</v>
      </c>
      <c r="P26" s="60">
        <v>471562</v>
      </c>
      <c r="Q26" s="60">
        <v>474138</v>
      </c>
      <c r="R26" s="60">
        <v>1395011</v>
      </c>
      <c r="S26" s="60">
        <v>0</v>
      </c>
      <c r="T26" s="60">
        <v>0</v>
      </c>
      <c r="U26" s="60">
        <v>0</v>
      </c>
      <c r="V26" s="60">
        <v>0</v>
      </c>
      <c r="W26" s="60">
        <v>3845592</v>
      </c>
      <c r="X26" s="60">
        <v>4986747</v>
      </c>
      <c r="Y26" s="60">
        <v>-1141155</v>
      </c>
      <c r="Z26" s="140">
        <v>-22.88</v>
      </c>
      <c r="AA26" s="155">
        <v>6648713</v>
      </c>
    </row>
    <row r="27" spans="1:27" ht="12.75">
      <c r="A27" s="183" t="s">
        <v>118</v>
      </c>
      <c r="B27" s="182"/>
      <c r="C27" s="155">
        <v>70896695</v>
      </c>
      <c r="D27" s="155">
        <v>0</v>
      </c>
      <c r="E27" s="156">
        <v>20875142</v>
      </c>
      <c r="F27" s="60">
        <v>20875142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15656247</v>
      </c>
      <c r="Y27" s="60">
        <v>-15656247</v>
      </c>
      <c r="Z27" s="140">
        <v>-100</v>
      </c>
      <c r="AA27" s="155">
        <v>20875142</v>
      </c>
    </row>
    <row r="28" spans="1:27" ht="12.75">
      <c r="A28" s="183" t="s">
        <v>39</v>
      </c>
      <c r="B28" s="182"/>
      <c r="C28" s="155">
        <v>46199298</v>
      </c>
      <c r="D28" s="155">
        <v>0</v>
      </c>
      <c r="E28" s="156">
        <v>50506566</v>
      </c>
      <c r="F28" s="60">
        <v>50506566</v>
      </c>
      <c r="G28" s="60">
        <v>0</v>
      </c>
      <c r="H28" s="60">
        <v>0</v>
      </c>
      <c r="I28" s="60">
        <v>12626642</v>
      </c>
      <c r="J28" s="60">
        <v>12626642</v>
      </c>
      <c r="K28" s="60">
        <v>0</v>
      </c>
      <c r="L28" s="60">
        <v>0</v>
      </c>
      <c r="M28" s="60">
        <v>0</v>
      </c>
      <c r="N28" s="60">
        <v>0</v>
      </c>
      <c r="O28" s="60">
        <v>4208881</v>
      </c>
      <c r="P28" s="60">
        <v>0</v>
      </c>
      <c r="Q28" s="60">
        <v>4208881</v>
      </c>
      <c r="R28" s="60">
        <v>8417762</v>
      </c>
      <c r="S28" s="60">
        <v>0</v>
      </c>
      <c r="T28" s="60">
        <v>0</v>
      </c>
      <c r="U28" s="60">
        <v>0</v>
      </c>
      <c r="V28" s="60">
        <v>0</v>
      </c>
      <c r="W28" s="60">
        <v>21044404</v>
      </c>
      <c r="X28" s="60">
        <v>37880253</v>
      </c>
      <c r="Y28" s="60">
        <v>-16835849</v>
      </c>
      <c r="Z28" s="140">
        <v>-44.44</v>
      </c>
      <c r="AA28" s="155">
        <v>50506566</v>
      </c>
    </row>
    <row r="29" spans="1:27" ht="12.75">
      <c r="A29" s="183" t="s">
        <v>40</v>
      </c>
      <c r="B29" s="182"/>
      <c r="C29" s="155">
        <v>5735402</v>
      </c>
      <c r="D29" s="155">
        <v>0</v>
      </c>
      <c r="E29" s="156">
        <v>2255323</v>
      </c>
      <c r="F29" s="60">
        <v>2255323</v>
      </c>
      <c r="G29" s="60">
        <v>0</v>
      </c>
      <c r="H29" s="60">
        <v>0</v>
      </c>
      <c r="I29" s="60">
        <v>229851</v>
      </c>
      <c r="J29" s="60">
        <v>229851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502780</v>
      </c>
      <c r="R29" s="60">
        <v>502780</v>
      </c>
      <c r="S29" s="60">
        <v>0</v>
      </c>
      <c r="T29" s="60">
        <v>0</v>
      </c>
      <c r="U29" s="60">
        <v>0</v>
      </c>
      <c r="V29" s="60">
        <v>0</v>
      </c>
      <c r="W29" s="60">
        <v>732631</v>
      </c>
      <c r="X29" s="60">
        <v>1787585</v>
      </c>
      <c r="Y29" s="60">
        <v>-1054954</v>
      </c>
      <c r="Z29" s="140">
        <v>-59.02</v>
      </c>
      <c r="AA29" s="155">
        <v>2255323</v>
      </c>
    </row>
    <row r="30" spans="1:27" ht="12.75">
      <c r="A30" s="183" t="s">
        <v>119</v>
      </c>
      <c r="B30" s="182"/>
      <c r="C30" s="155">
        <v>988976</v>
      </c>
      <c r="D30" s="155">
        <v>0</v>
      </c>
      <c r="E30" s="156">
        <v>4264273</v>
      </c>
      <c r="F30" s="60">
        <v>4264273</v>
      </c>
      <c r="G30" s="60">
        <v>0</v>
      </c>
      <c r="H30" s="60">
        <v>0</v>
      </c>
      <c r="I30" s="60">
        <v>0</v>
      </c>
      <c r="J30" s="60">
        <v>0</v>
      </c>
      <c r="K30" s="60">
        <v>29600</v>
      </c>
      <c r="L30" s="60">
        <v>441038</v>
      </c>
      <c r="M30" s="60">
        <v>4033</v>
      </c>
      <c r="N30" s="60">
        <v>474671</v>
      </c>
      <c r="O30" s="60">
        <v>382053</v>
      </c>
      <c r="P30" s="60">
        <v>26019</v>
      </c>
      <c r="Q30" s="60">
        <v>1507498</v>
      </c>
      <c r="R30" s="60">
        <v>1915570</v>
      </c>
      <c r="S30" s="60">
        <v>0</v>
      </c>
      <c r="T30" s="60">
        <v>0</v>
      </c>
      <c r="U30" s="60">
        <v>0</v>
      </c>
      <c r="V30" s="60">
        <v>0</v>
      </c>
      <c r="W30" s="60">
        <v>2390241</v>
      </c>
      <c r="X30" s="60">
        <v>3197997</v>
      </c>
      <c r="Y30" s="60">
        <v>-807756</v>
      </c>
      <c r="Z30" s="140">
        <v>-25.26</v>
      </c>
      <c r="AA30" s="155">
        <v>4264273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15138059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4999777</v>
      </c>
      <c r="D33" s="155">
        <v>0</v>
      </c>
      <c r="E33" s="156">
        <v>10180978</v>
      </c>
      <c r="F33" s="60">
        <v>10180978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7655</v>
      </c>
      <c r="R33" s="60">
        <v>7655</v>
      </c>
      <c r="S33" s="60">
        <v>0</v>
      </c>
      <c r="T33" s="60">
        <v>0</v>
      </c>
      <c r="U33" s="60">
        <v>0</v>
      </c>
      <c r="V33" s="60">
        <v>0</v>
      </c>
      <c r="W33" s="60">
        <v>7655</v>
      </c>
      <c r="X33" s="60">
        <v>8144800</v>
      </c>
      <c r="Y33" s="60">
        <v>-8137145</v>
      </c>
      <c r="Z33" s="140">
        <v>-99.91</v>
      </c>
      <c r="AA33" s="155">
        <v>10180978</v>
      </c>
    </row>
    <row r="34" spans="1:27" ht="12.75">
      <c r="A34" s="183" t="s">
        <v>43</v>
      </c>
      <c r="B34" s="182"/>
      <c r="C34" s="155">
        <v>170959728</v>
      </c>
      <c r="D34" s="155">
        <v>0</v>
      </c>
      <c r="E34" s="156">
        <v>209793251</v>
      </c>
      <c r="F34" s="60">
        <v>209793251</v>
      </c>
      <c r="G34" s="60">
        <v>10217849</v>
      </c>
      <c r="H34" s="60">
        <v>15525058</v>
      </c>
      <c r="I34" s="60">
        <v>9341878</v>
      </c>
      <c r="J34" s="60">
        <v>35084785</v>
      </c>
      <c r="K34" s="60">
        <v>13811458</v>
      </c>
      <c r="L34" s="60">
        <v>13220089</v>
      </c>
      <c r="M34" s="60">
        <v>22760568</v>
      </c>
      <c r="N34" s="60">
        <v>49792115</v>
      </c>
      <c r="O34" s="60">
        <v>8296283</v>
      </c>
      <c r="P34" s="60">
        <v>14932275</v>
      </c>
      <c r="Q34" s="60">
        <v>9649813</v>
      </c>
      <c r="R34" s="60">
        <v>32878371</v>
      </c>
      <c r="S34" s="60">
        <v>0</v>
      </c>
      <c r="T34" s="60">
        <v>0</v>
      </c>
      <c r="U34" s="60">
        <v>0</v>
      </c>
      <c r="V34" s="60">
        <v>0</v>
      </c>
      <c r="W34" s="60">
        <v>117755271</v>
      </c>
      <c r="X34" s="60">
        <v>157344750</v>
      </c>
      <c r="Y34" s="60">
        <v>-39589479</v>
      </c>
      <c r="Z34" s="140">
        <v>-25.16</v>
      </c>
      <c r="AA34" s="155">
        <v>209793251</v>
      </c>
    </row>
    <row r="35" spans="1:27" ht="12.75">
      <c r="A35" s="181" t="s">
        <v>122</v>
      </c>
      <c r="B35" s="185"/>
      <c r="C35" s="155">
        <v>656721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484624590</v>
      </c>
      <c r="D36" s="188">
        <f>SUM(D25:D35)</f>
        <v>0</v>
      </c>
      <c r="E36" s="189">
        <f t="shared" si="1"/>
        <v>494426410</v>
      </c>
      <c r="F36" s="190">
        <f t="shared" si="1"/>
        <v>494426410</v>
      </c>
      <c r="G36" s="190">
        <f t="shared" si="1"/>
        <v>24606528</v>
      </c>
      <c r="H36" s="190">
        <f t="shared" si="1"/>
        <v>29180189</v>
      </c>
      <c r="I36" s="190">
        <f t="shared" si="1"/>
        <v>36334701</v>
      </c>
      <c r="J36" s="190">
        <f t="shared" si="1"/>
        <v>90121418</v>
      </c>
      <c r="K36" s="190">
        <f t="shared" si="1"/>
        <v>27909388</v>
      </c>
      <c r="L36" s="190">
        <f t="shared" si="1"/>
        <v>36315593</v>
      </c>
      <c r="M36" s="190">
        <f t="shared" si="1"/>
        <v>38106254</v>
      </c>
      <c r="N36" s="190">
        <f t="shared" si="1"/>
        <v>102331235</v>
      </c>
      <c r="O36" s="190">
        <f t="shared" si="1"/>
        <v>27062188</v>
      </c>
      <c r="P36" s="190">
        <f t="shared" si="1"/>
        <v>32897732</v>
      </c>
      <c r="Q36" s="190">
        <f t="shared" si="1"/>
        <v>30807929</v>
      </c>
      <c r="R36" s="190">
        <f t="shared" si="1"/>
        <v>90767849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283220502</v>
      </c>
      <c r="X36" s="190">
        <f t="shared" si="1"/>
        <v>387249715</v>
      </c>
      <c r="Y36" s="190">
        <f t="shared" si="1"/>
        <v>-104029213</v>
      </c>
      <c r="Z36" s="191">
        <f>+IF(X36&lt;&gt;0,+(Y36/X36)*100,0)</f>
        <v>-26.86359962847229</v>
      </c>
      <c r="AA36" s="188">
        <f>SUM(AA25:AA35)</f>
        <v>494426410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-33829240</v>
      </c>
      <c r="D38" s="199">
        <f>+D22-D36</f>
        <v>0</v>
      </c>
      <c r="E38" s="200">
        <f t="shared" si="2"/>
        <v>-71034712</v>
      </c>
      <c r="F38" s="106">
        <f t="shared" si="2"/>
        <v>-71034712</v>
      </c>
      <c r="G38" s="106">
        <f t="shared" si="2"/>
        <v>71898823</v>
      </c>
      <c r="H38" s="106">
        <f t="shared" si="2"/>
        <v>-24610944</v>
      </c>
      <c r="I38" s="106">
        <f t="shared" si="2"/>
        <v>-31236917</v>
      </c>
      <c r="J38" s="106">
        <f t="shared" si="2"/>
        <v>16050962</v>
      </c>
      <c r="K38" s="106">
        <f t="shared" si="2"/>
        <v>5876130</v>
      </c>
      <c r="L38" s="106">
        <f t="shared" si="2"/>
        <v>-13537939</v>
      </c>
      <c r="M38" s="106">
        <f t="shared" si="2"/>
        <v>47517307</v>
      </c>
      <c r="N38" s="106">
        <f t="shared" si="2"/>
        <v>39855498</v>
      </c>
      <c r="O38" s="106">
        <f t="shared" si="2"/>
        <v>-23114814</v>
      </c>
      <c r="P38" s="106">
        <f t="shared" si="2"/>
        <v>-25963468</v>
      </c>
      <c r="Q38" s="106">
        <f t="shared" si="2"/>
        <v>27389174</v>
      </c>
      <c r="R38" s="106">
        <f t="shared" si="2"/>
        <v>-21689108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34217352</v>
      </c>
      <c r="X38" s="106">
        <f>IF(F22=F36,0,X22-X36)</f>
        <v>-14691882</v>
      </c>
      <c r="Y38" s="106">
        <f t="shared" si="2"/>
        <v>48909234</v>
      </c>
      <c r="Z38" s="201">
        <f>+IF(X38&lt;&gt;0,+(Y38/X38)*100,0)</f>
        <v>-332.89971972276936</v>
      </c>
      <c r="AA38" s="199">
        <f>+AA22-AA36</f>
        <v>-71034712</v>
      </c>
    </row>
    <row r="39" spans="1:27" ht="12.75">
      <c r="A39" s="181" t="s">
        <v>46</v>
      </c>
      <c r="B39" s="185"/>
      <c r="C39" s="155">
        <v>203356888</v>
      </c>
      <c r="D39" s="155">
        <v>0</v>
      </c>
      <c r="E39" s="156">
        <v>261663000</v>
      </c>
      <c r="F39" s="60">
        <v>261663000</v>
      </c>
      <c r="G39" s="60">
        <v>17255535</v>
      </c>
      <c r="H39" s="60">
        <v>21244041</v>
      </c>
      <c r="I39" s="60">
        <v>15359589</v>
      </c>
      <c r="J39" s="60">
        <v>53859165</v>
      </c>
      <c r="K39" s="60">
        <v>24244673</v>
      </c>
      <c r="L39" s="60">
        <v>37356915</v>
      </c>
      <c r="M39" s="60">
        <v>30241538</v>
      </c>
      <c r="N39" s="60">
        <v>91843126</v>
      </c>
      <c r="O39" s="60">
        <v>24188794</v>
      </c>
      <c r="P39" s="60">
        <v>18307391</v>
      </c>
      <c r="Q39" s="60">
        <v>0</v>
      </c>
      <c r="R39" s="60">
        <v>42496185</v>
      </c>
      <c r="S39" s="60">
        <v>0</v>
      </c>
      <c r="T39" s="60">
        <v>0</v>
      </c>
      <c r="U39" s="60">
        <v>0</v>
      </c>
      <c r="V39" s="60">
        <v>0</v>
      </c>
      <c r="W39" s="60">
        <v>188198476</v>
      </c>
      <c r="X39" s="60">
        <v>196247250</v>
      </c>
      <c r="Y39" s="60">
        <v>-8048774</v>
      </c>
      <c r="Z39" s="140">
        <v>-4.1</v>
      </c>
      <c r="AA39" s="155">
        <v>261663000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169527648</v>
      </c>
      <c r="D42" s="206">
        <f>SUM(D38:D41)</f>
        <v>0</v>
      </c>
      <c r="E42" s="207">
        <f t="shared" si="3"/>
        <v>190628288</v>
      </c>
      <c r="F42" s="88">
        <f t="shared" si="3"/>
        <v>190628288</v>
      </c>
      <c r="G42" s="88">
        <f t="shared" si="3"/>
        <v>89154358</v>
      </c>
      <c r="H42" s="88">
        <f t="shared" si="3"/>
        <v>-3366903</v>
      </c>
      <c r="I42" s="88">
        <f t="shared" si="3"/>
        <v>-15877328</v>
      </c>
      <c r="J42" s="88">
        <f t="shared" si="3"/>
        <v>69910127</v>
      </c>
      <c r="K42" s="88">
        <f t="shared" si="3"/>
        <v>30120803</v>
      </c>
      <c r="L42" s="88">
        <f t="shared" si="3"/>
        <v>23818976</v>
      </c>
      <c r="M42" s="88">
        <f t="shared" si="3"/>
        <v>77758845</v>
      </c>
      <c r="N42" s="88">
        <f t="shared" si="3"/>
        <v>131698624</v>
      </c>
      <c r="O42" s="88">
        <f t="shared" si="3"/>
        <v>1073980</v>
      </c>
      <c r="P42" s="88">
        <f t="shared" si="3"/>
        <v>-7656077</v>
      </c>
      <c r="Q42" s="88">
        <f t="shared" si="3"/>
        <v>27389174</v>
      </c>
      <c r="R42" s="88">
        <f t="shared" si="3"/>
        <v>20807077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222415828</v>
      </c>
      <c r="X42" s="88">
        <f t="shared" si="3"/>
        <v>181555368</v>
      </c>
      <c r="Y42" s="88">
        <f t="shared" si="3"/>
        <v>40860460</v>
      </c>
      <c r="Z42" s="208">
        <f>+IF(X42&lt;&gt;0,+(Y42/X42)*100,0)</f>
        <v>22.505784571459213</v>
      </c>
      <c r="AA42" s="206">
        <f>SUM(AA38:AA41)</f>
        <v>190628288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169527648</v>
      </c>
      <c r="D44" s="210">
        <f>+D42-D43</f>
        <v>0</v>
      </c>
      <c r="E44" s="211">
        <f t="shared" si="4"/>
        <v>190628288</v>
      </c>
      <c r="F44" s="77">
        <f t="shared" si="4"/>
        <v>190628288</v>
      </c>
      <c r="G44" s="77">
        <f t="shared" si="4"/>
        <v>89154358</v>
      </c>
      <c r="H44" s="77">
        <f t="shared" si="4"/>
        <v>-3366903</v>
      </c>
      <c r="I44" s="77">
        <f t="shared" si="4"/>
        <v>-15877328</v>
      </c>
      <c r="J44" s="77">
        <f t="shared" si="4"/>
        <v>69910127</v>
      </c>
      <c r="K44" s="77">
        <f t="shared" si="4"/>
        <v>30120803</v>
      </c>
      <c r="L44" s="77">
        <f t="shared" si="4"/>
        <v>23818976</v>
      </c>
      <c r="M44" s="77">
        <f t="shared" si="4"/>
        <v>77758845</v>
      </c>
      <c r="N44" s="77">
        <f t="shared" si="4"/>
        <v>131698624</v>
      </c>
      <c r="O44" s="77">
        <f t="shared" si="4"/>
        <v>1073980</v>
      </c>
      <c r="P44" s="77">
        <f t="shared" si="4"/>
        <v>-7656077</v>
      </c>
      <c r="Q44" s="77">
        <f t="shared" si="4"/>
        <v>27389174</v>
      </c>
      <c r="R44" s="77">
        <f t="shared" si="4"/>
        <v>20807077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222415828</v>
      </c>
      <c r="X44" s="77">
        <f t="shared" si="4"/>
        <v>181555368</v>
      </c>
      <c r="Y44" s="77">
        <f t="shared" si="4"/>
        <v>40860460</v>
      </c>
      <c r="Z44" s="212">
        <f>+IF(X44&lt;&gt;0,+(Y44/X44)*100,0)</f>
        <v>22.505784571459213</v>
      </c>
      <c r="AA44" s="210">
        <f>+AA42-AA43</f>
        <v>190628288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169527648</v>
      </c>
      <c r="D46" s="206">
        <f>SUM(D44:D45)</f>
        <v>0</v>
      </c>
      <c r="E46" s="207">
        <f t="shared" si="5"/>
        <v>190628288</v>
      </c>
      <c r="F46" s="88">
        <f t="shared" si="5"/>
        <v>190628288</v>
      </c>
      <c r="G46" s="88">
        <f t="shared" si="5"/>
        <v>89154358</v>
      </c>
      <c r="H46" s="88">
        <f t="shared" si="5"/>
        <v>-3366903</v>
      </c>
      <c r="I46" s="88">
        <f t="shared" si="5"/>
        <v>-15877328</v>
      </c>
      <c r="J46" s="88">
        <f t="shared" si="5"/>
        <v>69910127</v>
      </c>
      <c r="K46" s="88">
        <f t="shared" si="5"/>
        <v>30120803</v>
      </c>
      <c r="L46" s="88">
        <f t="shared" si="5"/>
        <v>23818976</v>
      </c>
      <c r="M46" s="88">
        <f t="shared" si="5"/>
        <v>77758845</v>
      </c>
      <c r="N46" s="88">
        <f t="shared" si="5"/>
        <v>131698624</v>
      </c>
      <c r="O46" s="88">
        <f t="shared" si="5"/>
        <v>1073980</v>
      </c>
      <c r="P46" s="88">
        <f t="shared" si="5"/>
        <v>-7656077</v>
      </c>
      <c r="Q46" s="88">
        <f t="shared" si="5"/>
        <v>27389174</v>
      </c>
      <c r="R46" s="88">
        <f t="shared" si="5"/>
        <v>20807077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222415828</v>
      </c>
      <c r="X46" s="88">
        <f t="shared" si="5"/>
        <v>181555368</v>
      </c>
      <c r="Y46" s="88">
        <f t="shared" si="5"/>
        <v>40860460</v>
      </c>
      <c r="Z46" s="208">
        <f>+IF(X46&lt;&gt;0,+(Y46/X46)*100,0)</f>
        <v>22.505784571459213</v>
      </c>
      <c r="AA46" s="206">
        <f>SUM(AA44:AA45)</f>
        <v>190628288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169527648</v>
      </c>
      <c r="D48" s="217">
        <f>SUM(D46:D47)</f>
        <v>0</v>
      </c>
      <c r="E48" s="218">
        <f t="shared" si="6"/>
        <v>190628288</v>
      </c>
      <c r="F48" s="219">
        <f t="shared" si="6"/>
        <v>190628288</v>
      </c>
      <c r="G48" s="219">
        <f t="shared" si="6"/>
        <v>89154358</v>
      </c>
      <c r="H48" s="220">
        <f t="shared" si="6"/>
        <v>-3366903</v>
      </c>
      <c r="I48" s="220">
        <f t="shared" si="6"/>
        <v>-15877328</v>
      </c>
      <c r="J48" s="220">
        <f t="shared" si="6"/>
        <v>69910127</v>
      </c>
      <c r="K48" s="220">
        <f t="shared" si="6"/>
        <v>30120803</v>
      </c>
      <c r="L48" s="220">
        <f t="shared" si="6"/>
        <v>23818976</v>
      </c>
      <c r="M48" s="219">
        <f t="shared" si="6"/>
        <v>77758845</v>
      </c>
      <c r="N48" s="219">
        <f t="shared" si="6"/>
        <v>131698624</v>
      </c>
      <c r="O48" s="220">
        <f t="shared" si="6"/>
        <v>1073980</v>
      </c>
      <c r="P48" s="220">
        <f t="shared" si="6"/>
        <v>-7656077</v>
      </c>
      <c r="Q48" s="220">
        <f t="shared" si="6"/>
        <v>27389174</v>
      </c>
      <c r="R48" s="220">
        <f t="shared" si="6"/>
        <v>20807077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222415828</v>
      </c>
      <c r="X48" s="220">
        <f t="shared" si="6"/>
        <v>181555368</v>
      </c>
      <c r="Y48" s="220">
        <f t="shared" si="6"/>
        <v>40860460</v>
      </c>
      <c r="Z48" s="221">
        <f>+IF(X48&lt;&gt;0,+(Y48/X48)*100,0)</f>
        <v>22.505784571459213</v>
      </c>
      <c r="AA48" s="222">
        <f>SUM(AA46:AA47)</f>
        <v>190628288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230719</v>
      </c>
      <c r="D5" s="153">
        <f>SUM(D6:D8)</f>
        <v>0</v>
      </c>
      <c r="E5" s="154">
        <f t="shared" si="0"/>
        <v>5467500</v>
      </c>
      <c r="F5" s="100">
        <f t="shared" si="0"/>
        <v>5467500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146485</v>
      </c>
      <c r="M5" s="100">
        <f t="shared" si="0"/>
        <v>0</v>
      </c>
      <c r="N5" s="100">
        <f t="shared" si="0"/>
        <v>146485</v>
      </c>
      <c r="O5" s="100">
        <f t="shared" si="0"/>
        <v>0</v>
      </c>
      <c r="P5" s="100">
        <f t="shared" si="0"/>
        <v>922251</v>
      </c>
      <c r="Q5" s="100">
        <f t="shared" si="0"/>
        <v>0</v>
      </c>
      <c r="R5" s="100">
        <f t="shared" si="0"/>
        <v>922251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1068736</v>
      </c>
      <c r="X5" s="100">
        <f t="shared" si="0"/>
        <v>4100994</v>
      </c>
      <c r="Y5" s="100">
        <f t="shared" si="0"/>
        <v>-3032258</v>
      </c>
      <c r="Z5" s="137">
        <f>+IF(X5&lt;&gt;0,+(Y5/X5)*100,0)</f>
        <v>-73.93958635394249</v>
      </c>
      <c r="AA5" s="153">
        <f>SUM(AA6:AA8)</f>
        <v>5467500</v>
      </c>
    </row>
    <row r="6" spans="1:27" ht="12.75">
      <c r="A6" s="138" t="s">
        <v>75</v>
      </c>
      <c r="B6" s="136"/>
      <c r="C6" s="155"/>
      <c r="D6" s="155"/>
      <c r="E6" s="156">
        <v>2532500</v>
      </c>
      <c r="F6" s="60">
        <v>2532500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1899747</v>
      </c>
      <c r="Y6" s="60">
        <v>-1899747</v>
      </c>
      <c r="Z6" s="140">
        <v>-100</v>
      </c>
      <c r="AA6" s="62">
        <v>2532500</v>
      </c>
    </row>
    <row r="7" spans="1:27" ht="12.75">
      <c r="A7" s="138" t="s">
        <v>76</v>
      </c>
      <c r="B7" s="136"/>
      <c r="C7" s="157"/>
      <c r="D7" s="157"/>
      <c r="E7" s="158">
        <v>2200000</v>
      </c>
      <c r="F7" s="159">
        <v>2200000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1649997</v>
      </c>
      <c r="Y7" s="159">
        <v>-1649997</v>
      </c>
      <c r="Z7" s="141">
        <v>-100</v>
      </c>
      <c r="AA7" s="225">
        <v>2200000</v>
      </c>
    </row>
    <row r="8" spans="1:27" ht="12.75">
      <c r="A8" s="138" t="s">
        <v>77</v>
      </c>
      <c r="B8" s="136"/>
      <c r="C8" s="155">
        <v>230719</v>
      </c>
      <c r="D8" s="155"/>
      <c r="E8" s="156">
        <v>735000</v>
      </c>
      <c r="F8" s="60">
        <v>735000</v>
      </c>
      <c r="G8" s="60"/>
      <c r="H8" s="60"/>
      <c r="I8" s="60"/>
      <c r="J8" s="60"/>
      <c r="K8" s="60"/>
      <c r="L8" s="60">
        <v>146485</v>
      </c>
      <c r="M8" s="60"/>
      <c r="N8" s="60">
        <v>146485</v>
      </c>
      <c r="O8" s="60"/>
      <c r="P8" s="60">
        <v>922251</v>
      </c>
      <c r="Q8" s="60"/>
      <c r="R8" s="60">
        <v>922251</v>
      </c>
      <c r="S8" s="60"/>
      <c r="T8" s="60"/>
      <c r="U8" s="60"/>
      <c r="V8" s="60"/>
      <c r="W8" s="60">
        <v>1068736</v>
      </c>
      <c r="X8" s="60">
        <v>551250</v>
      </c>
      <c r="Y8" s="60">
        <v>517486</v>
      </c>
      <c r="Z8" s="140">
        <v>93.88</v>
      </c>
      <c r="AA8" s="62">
        <v>735000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3000940</v>
      </c>
      <c r="F9" s="100">
        <f t="shared" si="1"/>
        <v>3000940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88400</v>
      </c>
      <c r="Q9" s="100">
        <f t="shared" si="1"/>
        <v>0</v>
      </c>
      <c r="R9" s="100">
        <f t="shared" si="1"/>
        <v>88400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88400</v>
      </c>
      <c r="X9" s="100">
        <f t="shared" si="1"/>
        <v>2250747</v>
      </c>
      <c r="Y9" s="100">
        <f t="shared" si="1"/>
        <v>-2162347</v>
      </c>
      <c r="Z9" s="137">
        <f>+IF(X9&lt;&gt;0,+(Y9/X9)*100,0)</f>
        <v>-96.07241506930811</v>
      </c>
      <c r="AA9" s="102">
        <f>SUM(AA10:AA14)</f>
        <v>3000940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3000940</v>
      </c>
      <c r="F12" s="60">
        <v>3000940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88400</v>
      </c>
      <c r="Q12" s="60"/>
      <c r="R12" s="60">
        <v>88400</v>
      </c>
      <c r="S12" s="60"/>
      <c r="T12" s="60"/>
      <c r="U12" s="60"/>
      <c r="V12" s="60"/>
      <c r="W12" s="60">
        <v>88400</v>
      </c>
      <c r="X12" s="60">
        <v>2250747</v>
      </c>
      <c r="Y12" s="60">
        <v>-2162347</v>
      </c>
      <c r="Z12" s="140">
        <v>-96.07</v>
      </c>
      <c r="AA12" s="62">
        <v>3000940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179407400</v>
      </c>
      <c r="D19" s="153">
        <f>SUM(D20:D23)</f>
        <v>0</v>
      </c>
      <c r="E19" s="154">
        <f t="shared" si="3"/>
        <v>270267320</v>
      </c>
      <c r="F19" s="100">
        <f t="shared" si="3"/>
        <v>270267320</v>
      </c>
      <c r="G19" s="100">
        <f t="shared" si="3"/>
        <v>8345164</v>
      </c>
      <c r="H19" s="100">
        <f t="shared" si="3"/>
        <v>15538821</v>
      </c>
      <c r="I19" s="100">
        <f t="shared" si="3"/>
        <v>12281865</v>
      </c>
      <c r="J19" s="100">
        <f t="shared" si="3"/>
        <v>36165850</v>
      </c>
      <c r="K19" s="100">
        <f t="shared" si="3"/>
        <v>21403399</v>
      </c>
      <c r="L19" s="100">
        <f t="shared" si="3"/>
        <v>38384715</v>
      </c>
      <c r="M19" s="100">
        <f t="shared" si="3"/>
        <v>21233412</v>
      </c>
      <c r="N19" s="100">
        <f t="shared" si="3"/>
        <v>81021526</v>
      </c>
      <c r="O19" s="100">
        <f t="shared" si="3"/>
        <v>4893856</v>
      </c>
      <c r="P19" s="100">
        <f t="shared" si="3"/>
        <v>17252473</v>
      </c>
      <c r="Q19" s="100">
        <f t="shared" si="3"/>
        <v>21298293</v>
      </c>
      <c r="R19" s="100">
        <f t="shared" si="3"/>
        <v>43444622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160631998</v>
      </c>
      <c r="X19" s="100">
        <f t="shared" si="3"/>
        <v>202700250</v>
      </c>
      <c r="Y19" s="100">
        <f t="shared" si="3"/>
        <v>-42068252</v>
      </c>
      <c r="Z19" s="137">
        <f>+IF(X19&lt;&gt;0,+(Y19/X19)*100,0)</f>
        <v>-20.753922109124186</v>
      </c>
      <c r="AA19" s="102">
        <f>SUM(AA20:AA23)</f>
        <v>270267320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162383275</v>
      </c>
      <c r="D21" s="155"/>
      <c r="E21" s="156">
        <v>237473320</v>
      </c>
      <c r="F21" s="60">
        <v>237473320</v>
      </c>
      <c r="G21" s="60"/>
      <c r="H21" s="60">
        <v>11709499</v>
      </c>
      <c r="I21" s="60">
        <v>7781554</v>
      </c>
      <c r="J21" s="60">
        <v>19491053</v>
      </c>
      <c r="K21" s="60">
        <v>15985129</v>
      </c>
      <c r="L21" s="60">
        <v>28983503</v>
      </c>
      <c r="M21" s="60">
        <v>11880966</v>
      </c>
      <c r="N21" s="60">
        <v>56849598</v>
      </c>
      <c r="O21" s="60">
        <v>11639587</v>
      </c>
      <c r="P21" s="60">
        <v>11541315</v>
      </c>
      <c r="Q21" s="60">
        <v>18575474</v>
      </c>
      <c r="R21" s="60">
        <v>41756376</v>
      </c>
      <c r="S21" s="60"/>
      <c r="T21" s="60"/>
      <c r="U21" s="60"/>
      <c r="V21" s="60"/>
      <c r="W21" s="60">
        <v>118097027</v>
      </c>
      <c r="X21" s="60">
        <v>178104753</v>
      </c>
      <c r="Y21" s="60">
        <v>-60007726</v>
      </c>
      <c r="Z21" s="140">
        <v>-33.69</v>
      </c>
      <c r="AA21" s="62">
        <v>237473320</v>
      </c>
    </row>
    <row r="22" spans="1:27" ht="12.75">
      <c r="A22" s="138" t="s">
        <v>91</v>
      </c>
      <c r="B22" s="136"/>
      <c r="C22" s="157">
        <v>17024125</v>
      </c>
      <c r="D22" s="157"/>
      <c r="E22" s="158">
        <v>32794000</v>
      </c>
      <c r="F22" s="159">
        <v>32794000</v>
      </c>
      <c r="G22" s="159">
        <v>8345164</v>
      </c>
      <c r="H22" s="159">
        <v>3829322</v>
      </c>
      <c r="I22" s="159">
        <v>4500311</v>
      </c>
      <c r="J22" s="159">
        <v>16674797</v>
      </c>
      <c r="K22" s="159">
        <v>5418270</v>
      </c>
      <c r="L22" s="159">
        <v>9401212</v>
      </c>
      <c r="M22" s="159">
        <v>9352446</v>
      </c>
      <c r="N22" s="159">
        <v>24171928</v>
      </c>
      <c r="O22" s="159">
        <v>-6745731</v>
      </c>
      <c r="P22" s="159">
        <v>5711158</v>
      </c>
      <c r="Q22" s="159">
        <v>2722819</v>
      </c>
      <c r="R22" s="159">
        <v>1688246</v>
      </c>
      <c r="S22" s="159"/>
      <c r="T22" s="159"/>
      <c r="U22" s="159"/>
      <c r="V22" s="159"/>
      <c r="W22" s="159">
        <v>42534971</v>
      </c>
      <c r="X22" s="159"/>
      <c r="Y22" s="159">
        <v>42534971</v>
      </c>
      <c r="Z22" s="141"/>
      <c r="AA22" s="225">
        <v>32794000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24595497</v>
      </c>
      <c r="Y23" s="60">
        <v>-24595497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179638119</v>
      </c>
      <c r="D25" s="217">
        <f>+D5+D9+D15+D19+D24</f>
        <v>0</v>
      </c>
      <c r="E25" s="230">
        <f t="shared" si="4"/>
        <v>278735760</v>
      </c>
      <c r="F25" s="219">
        <f t="shared" si="4"/>
        <v>278735760</v>
      </c>
      <c r="G25" s="219">
        <f t="shared" si="4"/>
        <v>8345164</v>
      </c>
      <c r="H25" s="219">
        <f t="shared" si="4"/>
        <v>15538821</v>
      </c>
      <c r="I25" s="219">
        <f t="shared" si="4"/>
        <v>12281865</v>
      </c>
      <c r="J25" s="219">
        <f t="shared" si="4"/>
        <v>36165850</v>
      </c>
      <c r="K25" s="219">
        <f t="shared" si="4"/>
        <v>21403399</v>
      </c>
      <c r="L25" s="219">
        <f t="shared" si="4"/>
        <v>38531200</v>
      </c>
      <c r="M25" s="219">
        <f t="shared" si="4"/>
        <v>21233412</v>
      </c>
      <c r="N25" s="219">
        <f t="shared" si="4"/>
        <v>81168011</v>
      </c>
      <c r="O25" s="219">
        <f t="shared" si="4"/>
        <v>4893856</v>
      </c>
      <c r="P25" s="219">
        <f t="shared" si="4"/>
        <v>18263124</v>
      </c>
      <c r="Q25" s="219">
        <f t="shared" si="4"/>
        <v>21298293</v>
      </c>
      <c r="R25" s="219">
        <f t="shared" si="4"/>
        <v>44455273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161789134</v>
      </c>
      <c r="X25" s="219">
        <f t="shared" si="4"/>
        <v>209051991</v>
      </c>
      <c r="Y25" s="219">
        <f t="shared" si="4"/>
        <v>-47262857</v>
      </c>
      <c r="Z25" s="231">
        <f>+IF(X25&lt;&gt;0,+(Y25/X25)*100,0)</f>
        <v>-22.608183148085875</v>
      </c>
      <c r="AA25" s="232">
        <f>+AA5+AA9+AA15+AA19+AA24</f>
        <v>278735760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116809227</v>
      </c>
      <c r="D28" s="155"/>
      <c r="E28" s="156">
        <v>181663090</v>
      </c>
      <c r="F28" s="60">
        <v>181663090</v>
      </c>
      <c r="G28" s="60">
        <v>8345164</v>
      </c>
      <c r="H28" s="60">
        <v>15538821</v>
      </c>
      <c r="I28" s="60">
        <v>11608381</v>
      </c>
      <c r="J28" s="60">
        <v>35492366</v>
      </c>
      <c r="K28" s="60">
        <v>20922785</v>
      </c>
      <c r="L28" s="60">
        <v>37428812</v>
      </c>
      <c r="M28" s="60">
        <v>21233412</v>
      </c>
      <c r="N28" s="60">
        <v>79585009</v>
      </c>
      <c r="O28" s="60">
        <v>5685598</v>
      </c>
      <c r="P28" s="60">
        <v>17252473</v>
      </c>
      <c r="Q28" s="60">
        <v>21298293</v>
      </c>
      <c r="R28" s="60">
        <v>44236364</v>
      </c>
      <c r="S28" s="60"/>
      <c r="T28" s="60"/>
      <c r="U28" s="60"/>
      <c r="V28" s="60"/>
      <c r="W28" s="60">
        <v>159313739</v>
      </c>
      <c r="X28" s="60">
        <v>136247247</v>
      </c>
      <c r="Y28" s="60">
        <v>23066492</v>
      </c>
      <c r="Z28" s="140">
        <v>16.93</v>
      </c>
      <c r="AA28" s="155">
        <v>181663090</v>
      </c>
    </row>
    <row r="29" spans="1:27" ht="12.75">
      <c r="A29" s="234" t="s">
        <v>134</v>
      </c>
      <c r="B29" s="136"/>
      <c r="C29" s="155">
        <v>62357732</v>
      </c>
      <c r="D29" s="155"/>
      <c r="E29" s="156">
        <v>80000000</v>
      </c>
      <c r="F29" s="60">
        <v>80000000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73000000</v>
      </c>
      <c r="Y29" s="60">
        <v>-73000000</v>
      </c>
      <c r="Z29" s="140">
        <v>-100</v>
      </c>
      <c r="AA29" s="62">
        <v>80000000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179166959</v>
      </c>
      <c r="D32" s="210">
        <f>SUM(D28:D31)</f>
        <v>0</v>
      </c>
      <c r="E32" s="211">
        <f t="shared" si="5"/>
        <v>261663090</v>
      </c>
      <c r="F32" s="77">
        <f t="shared" si="5"/>
        <v>261663090</v>
      </c>
      <c r="G32" s="77">
        <f t="shared" si="5"/>
        <v>8345164</v>
      </c>
      <c r="H32" s="77">
        <f t="shared" si="5"/>
        <v>15538821</v>
      </c>
      <c r="I32" s="77">
        <f t="shared" si="5"/>
        <v>11608381</v>
      </c>
      <c r="J32" s="77">
        <f t="shared" si="5"/>
        <v>35492366</v>
      </c>
      <c r="K32" s="77">
        <f t="shared" si="5"/>
        <v>20922785</v>
      </c>
      <c r="L32" s="77">
        <f t="shared" si="5"/>
        <v>37428812</v>
      </c>
      <c r="M32" s="77">
        <f t="shared" si="5"/>
        <v>21233412</v>
      </c>
      <c r="N32" s="77">
        <f t="shared" si="5"/>
        <v>79585009</v>
      </c>
      <c r="O32" s="77">
        <f t="shared" si="5"/>
        <v>5685598</v>
      </c>
      <c r="P32" s="77">
        <f t="shared" si="5"/>
        <v>17252473</v>
      </c>
      <c r="Q32" s="77">
        <f t="shared" si="5"/>
        <v>21298293</v>
      </c>
      <c r="R32" s="77">
        <f t="shared" si="5"/>
        <v>44236364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159313739</v>
      </c>
      <c r="X32" s="77">
        <f t="shared" si="5"/>
        <v>209247247</v>
      </c>
      <c r="Y32" s="77">
        <f t="shared" si="5"/>
        <v>-49933508</v>
      </c>
      <c r="Z32" s="212">
        <f>+IF(X32&lt;&gt;0,+(Y32/X32)*100,0)</f>
        <v>-23.863400219549842</v>
      </c>
      <c r="AA32" s="79">
        <f>SUM(AA28:AA31)</f>
        <v>261663090</v>
      </c>
    </row>
    <row r="33" spans="1:27" ht="12.75">
      <c r="A33" s="237" t="s">
        <v>51</v>
      </c>
      <c r="B33" s="136" t="s">
        <v>137</v>
      </c>
      <c r="C33" s="155">
        <v>240441</v>
      </c>
      <c r="D33" s="155"/>
      <c r="E33" s="156"/>
      <c r="F33" s="60"/>
      <c r="G33" s="60"/>
      <c r="H33" s="60"/>
      <c r="I33" s="60">
        <v>673484</v>
      </c>
      <c r="J33" s="60">
        <v>673484</v>
      </c>
      <c r="K33" s="60">
        <v>480614</v>
      </c>
      <c r="L33" s="60">
        <v>955903</v>
      </c>
      <c r="M33" s="60"/>
      <c r="N33" s="60">
        <v>1436517</v>
      </c>
      <c r="O33" s="60">
        <v>-791742</v>
      </c>
      <c r="P33" s="60"/>
      <c r="Q33" s="60"/>
      <c r="R33" s="60">
        <v>-791742</v>
      </c>
      <c r="S33" s="60"/>
      <c r="T33" s="60"/>
      <c r="U33" s="60"/>
      <c r="V33" s="60"/>
      <c r="W33" s="60">
        <v>1318259</v>
      </c>
      <c r="X33" s="60"/>
      <c r="Y33" s="60">
        <v>1318259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12305170</v>
      </c>
      <c r="F34" s="60">
        <v>12305170</v>
      </c>
      <c r="G34" s="60"/>
      <c r="H34" s="60"/>
      <c r="I34" s="60"/>
      <c r="J34" s="60"/>
      <c r="K34" s="60"/>
      <c r="L34" s="60"/>
      <c r="M34" s="60"/>
      <c r="N34" s="60"/>
      <c r="O34" s="60"/>
      <c r="P34" s="60">
        <v>88400</v>
      </c>
      <c r="Q34" s="60"/>
      <c r="R34" s="60">
        <v>88400</v>
      </c>
      <c r="S34" s="60"/>
      <c r="T34" s="60"/>
      <c r="U34" s="60"/>
      <c r="V34" s="60"/>
      <c r="W34" s="60">
        <v>88400</v>
      </c>
      <c r="X34" s="60">
        <v>9228753</v>
      </c>
      <c r="Y34" s="60">
        <v>-9140353</v>
      </c>
      <c r="Z34" s="140">
        <v>-99.04</v>
      </c>
      <c r="AA34" s="62">
        <v>12305170</v>
      </c>
    </row>
    <row r="35" spans="1:27" ht="12.75">
      <c r="A35" s="237" t="s">
        <v>53</v>
      </c>
      <c r="B35" s="136"/>
      <c r="C35" s="155">
        <v>230719</v>
      </c>
      <c r="D35" s="155"/>
      <c r="E35" s="156">
        <v>4767500</v>
      </c>
      <c r="F35" s="60">
        <v>4767500</v>
      </c>
      <c r="G35" s="60"/>
      <c r="H35" s="60"/>
      <c r="I35" s="60"/>
      <c r="J35" s="60"/>
      <c r="K35" s="60"/>
      <c r="L35" s="60">
        <v>146485</v>
      </c>
      <c r="M35" s="60"/>
      <c r="N35" s="60">
        <v>146485</v>
      </c>
      <c r="O35" s="60"/>
      <c r="P35" s="60">
        <v>922251</v>
      </c>
      <c r="Q35" s="60"/>
      <c r="R35" s="60">
        <v>922251</v>
      </c>
      <c r="S35" s="60"/>
      <c r="T35" s="60"/>
      <c r="U35" s="60"/>
      <c r="V35" s="60"/>
      <c r="W35" s="60">
        <v>1068736</v>
      </c>
      <c r="X35" s="60">
        <v>3575997</v>
      </c>
      <c r="Y35" s="60">
        <v>-2507261</v>
      </c>
      <c r="Z35" s="140">
        <v>-70.11</v>
      </c>
      <c r="AA35" s="62">
        <v>4767500</v>
      </c>
    </row>
    <row r="36" spans="1:27" ht="12.75">
      <c r="A36" s="238" t="s">
        <v>139</v>
      </c>
      <c r="B36" s="149"/>
      <c r="C36" s="222">
        <f aca="true" t="shared" si="6" ref="C36:Y36">SUM(C32:C35)</f>
        <v>179638119</v>
      </c>
      <c r="D36" s="222">
        <f>SUM(D32:D35)</f>
        <v>0</v>
      </c>
      <c r="E36" s="218">
        <f t="shared" si="6"/>
        <v>278735760</v>
      </c>
      <c r="F36" s="220">
        <f t="shared" si="6"/>
        <v>278735760</v>
      </c>
      <c r="G36" s="220">
        <f t="shared" si="6"/>
        <v>8345164</v>
      </c>
      <c r="H36" s="220">
        <f t="shared" si="6"/>
        <v>15538821</v>
      </c>
      <c r="I36" s="220">
        <f t="shared" si="6"/>
        <v>12281865</v>
      </c>
      <c r="J36" s="220">
        <f t="shared" si="6"/>
        <v>36165850</v>
      </c>
      <c r="K36" s="220">
        <f t="shared" si="6"/>
        <v>21403399</v>
      </c>
      <c r="L36" s="220">
        <f t="shared" si="6"/>
        <v>38531200</v>
      </c>
      <c r="M36" s="220">
        <f t="shared" si="6"/>
        <v>21233412</v>
      </c>
      <c r="N36" s="220">
        <f t="shared" si="6"/>
        <v>81168011</v>
      </c>
      <c r="O36" s="220">
        <f t="shared" si="6"/>
        <v>4893856</v>
      </c>
      <c r="P36" s="220">
        <f t="shared" si="6"/>
        <v>18263124</v>
      </c>
      <c r="Q36" s="220">
        <f t="shared" si="6"/>
        <v>21298293</v>
      </c>
      <c r="R36" s="220">
        <f t="shared" si="6"/>
        <v>44455273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161789134</v>
      </c>
      <c r="X36" s="220">
        <f t="shared" si="6"/>
        <v>222051997</v>
      </c>
      <c r="Y36" s="220">
        <f t="shared" si="6"/>
        <v>-60262863</v>
      </c>
      <c r="Z36" s="221">
        <f>+IF(X36&lt;&gt;0,+(Y36/X36)*100,0)</f>
        <v>-27.1390772495507</v>
      </c>
      <c r="AA36" s="239">
        <f>SUM(AA32:AA35)</f>
        <v>278735760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2421545</v>
      </c>
      <c r="D6" s="155"/>
      <c r="E6" s="59">
        <v>381030</v>
      </c>
      <c r="F6" s="60">
        <v>381030</v>
      </c>
      <c r="G6" s="60">
        <v>22241062</v>
      </c>
      <c r="H6" s="60">
        <v>7095514</v>
      </c>
      <c r="I6" s="60">
        <v>4788653</v>
      </c>
      <c r="J6" s="60">
        <v>4788653</v>
      </c>
      <c r="K6" s="60">
        <v>8254072</v>
      </c>
      <c r="L6" s="60">
        <v>8254072</v>
      </c>
      <c r="M6" s="60">
        <v>60491783</v>
      </c>
      <c r="N6" s="60">
        <v>60491783</v>
      </c>
      <c r="O6" s="60">
        <v>60491782</v>
      </c>
      <c r="P6" s="60">
        <v>60491783</v>
      </c>
      <c r="Q6" s="60">
        <v>10939865</v>
      </c>
      <c r="R6" s="60">
        <v>10939865</v>
      </c>
      <c r="S6" s="60"/>
      <c r="T6" s="60"/>
      <c r="U6" s="60"/>
      <c r="V6" s="60"/>
      <c r="W6" s="60">
        <v>10939865</v>
      </c>
      <c r="X6" s="60">
        <v>285773</v>
      </c>
      <c r="Y6" s="60">
        <v>10654092</v>
      </c>
      <c r="Z6" s="140">
        <v>3728.17</v>
      </c>
      <c r="AA6" s="62">
        <v>381030</v>
      </c>
    </row>
    <row r="7" spans="1:27" ht="12.75">
      <c r="A7" s="249" t="s">
        <v>144</v>
      </c>
      <c r="B7" s="182"/>
      <c r="C7" s="155"/>
      <c r="D7" s="155"/>
      <c r="E7" s="59">
        <v>2567985</v>
      </c>
      <c r="F7" s="60">
        <v>2567985</v>
      </c>
      <c r="G7" s="60">
        <v>67388993</v>
      </c>
      <c r="H7" s="60">
        <v>52483562</v>
      </c>
      <c r="I7" s="60">
        <v>35920023</v>
      </c>
      <c r="J7" s="60">
        <v>35920023</v>
      </c>
      <c r="K7" s="60">
        <v>24664543</v>
      </c>
      <c r="L7" s="60">
        <v>24664543</v>
      </c>
      <c r="M7" s="60">
        <v>62016813</v>
      </c>
      <c r="N7" s="60">
        <v>62016813</v>
      </c>
      <c r="O7" s="60">
        <v>25687079</v>
      </c>
      <c r="P7" s="60">
        <v>7146490</v>
      </c>
      <c r="Q7" s="60">
        <v>83394048</v>
      </c>
      <c r="R7" s="60">
        <v>83394048</v>
      </c>
      <c r="S7" s="60"/>
      <c r="T7" s="60"/>
      <c r="U7" s="60"/>
      <c r="V7" s="60"/>
      <c r="W7" s="60">
        <v>83394048</v>
      </c>
      <c r="X7" s="60">
        <v>1925989</v>
      </c>
      <c r="Y7" s="60">
        <v>81468059</v>
      </c>
      <c r="Z7" s="140">
        <v>4229.93</v>
      </c>
      <c r="AA7" s="62">
        <v>2567985</v>
      </c>
    </row>
    <row r="8" spans="1:27" ht="12.75">
      <c r="A8" s="249" t="s">
        <v>145</v>
      </c>
      <c r="B8" s="182"/>
      <c r="C8" s="155">
        <v>59995623</v>
      </c>
      <c r="D8" s="155"/>
      <c r="E8" s="59">
        <v>26014240</v>
      </c>
      <c r="F8" s="60">
        <v>26014240</v>
      </c>
      <c r="G8" s="60">
        <v>70655393</v>
      </c>
      <c r="H8" s="60">
        <v>69749142</v>
      </c>
      <c r="I8" s="60">
        <v>69749142</v>
      </c>
      <c r="J8" s="60">
        <v>69749142</v>
      </c>
      <c r="K8" s="60">
        <v>71559503</v>
      </c>
      <c r="L8" s="60">
        <v>71559503</v>
      </c>
      <c r="M8" s="60">
        <v>76125437</v>
      </c>
      <c r="N8" s="60">
        <v>76125437</v>
      </c>
      <c r="O8" s="60">
        <v>96164555</v>
      </c>
      <c r="P8" s="60">
        <v>96164554</v>
      </c>
      <c r="Q8" s="60">
        <v>125529500</v>
      </c>
      <c r="R8" s="60">
        <v>125529500</v>
      </c>
      <c r="S8" s="60"/>
      <c r="T8" s="60"/>
      <c r="U8" s="60"/>
      <c r="V8" s="60"/>
      <c r="W8" s="60">
        <v>125529500</v>
      </c>
      <c r="X8" s="60">
        <v>19510680</v>
      </c>
      <c r="Y8" s="60">
        <v>106018820</v>
      </c>
      <c r="Z8" s="140">
        <v>543.39</v>
      </c>
      <c r="AA8" s="62">
        <v>26014240</v>
      </c>
    </row>
    <row r="9" spans="1:27" ht="12.75">
      <c r="A9" s="249" t="s">
        <v>146</v>
      </c>
      <c r="B9" s="182"/>
      <c r="C9" s="155">
        <v>31275063</v>
      </c>
      <c r="D9" s="155"/>
      <c r="E9" s="59">
        <v>10000000</v>
      </c>
      <c r="F9" s="60">
        <v>10000000</v>
      </c>
      <c r="G9" s="60">
        <v>-10877438</v>
      </c>
      <c r="H9" s="60">
        <v>-9946209</v>
      </c>
      <c r="I9" s="60">
        <v>-10531781</v>
      </c>
      <c r="J9" s="60">
        <v>-10531781</v>
      </c>
      <c r="K9" s="60">
        <v>18481497</v>
      </c>
      <c r="L9" s="60">
        <v>18481497</v>
      </c>
      <c r="M9" s="60">
        <v>41658077</v>
      </c>
      <c r="N9" s="60">
        <v>41658077</v>
      </c>
      <c r="O9" s="60">
        <v>41477592</v>
      </c>
      <c r="P9" s="60">
        <v>38563098</v>
      </c>
      <c r="Q9" s="60">
        <v>13300268</v>
      </c>
      <c r="R9" s="60">
        <v>13300268</v>
      </c>
      <c r="S9" s="60"/>
      <c r="T9" s="60"/>
      <c r="U9" s="60"/>
      <c r="V9" s="60"/>
      <c r="W9" s="60">
        <v>13300268</v>
      </c>
      <c r="X9" s="60">
        <v>7500000</v>
      </c>
      <c r="Y9" s="60">
        <v>5800268</v>
      </c>
      <c r="Z9" s="140">
        <v>77.34</v>
      </c>
      <c r="AA9" s="62">
        <v>10000000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3177840</v>
      </c>
      <c r="D11" s="155"/>
      <c r="E11" s="59">
        <v>2722521</v>
      </c>
      <c r="F11" s="60">
        <v>2722521</v>
      </c>
      <c r="G11" s="60">
        <v>3338206</v>
      </c>
      <c r="H11" s="60">
        <v>3113459</v>
      </c>
      <c r="I11" s="60">
        <v>3601331</v>
      </c>
      <c r="J11" s="60">
        <v>3601331</v>
      </c>
      <c r="K11" s="60">
        <v>3573550</v>
      </c>
      <c r="L11" s="60">
        <v>3573550</v>
      </c>
      <c r="M11" s="60">
        <v>3592724</v>
      </c>
      <c r="N11" s="60">
        <v>3592724</v>
      </c>
      <c r="O11" s="60">
        <v>3295089</v>
      </c>
      <c r="P11" s="60">
        <v>3269003</v>
      </c>
      <c r="Q11" s="60">
        <v>3094231</v>
      </c>
      <c r="R11" s="60">
        <v>3094231</v>
      </c>
      <c r="S11" s="60"/>
      <c r="T11" s="60"/>
      <c r="U11" s="60"/>
      <c r="V11" s="60"/>
      <c r="W11" s="60">
        <v>3094231</v>
      </c>
      <c r="X11" s="60">
        <v>2041891</v>
      </c>
      <c r="Y11" s="60">
        <v>1052340</v>
      </c>
      <c r="Z11" s="140">
        <v>51.54</v>
      </c>
      <c r="AA11" s="62">
        <v>2722521</v>
      </c>
    </row>
    <row r="12" spans="1:27" ht="12.75">
      <c r="A12" s="250" t="s">
        <v>56</v>
      </c>
      <c r="B12" s="251"/>
      <c r="C12" s="168">
        <f aca="true" t="shared" si="0" ref="C12:Y12">SUM(C6:C11)</f>
        <v>96870071</v>
      </c>
      <c r="D12" s="168">
        <f>SUM(D6:D11)</f>
        <v>0</v>
      </c>
      <c r="E12" s="72">
        <f t="shared" si="0"/>
        <v>41685776</v>
      </c>
      <c r="F12" s="73">
        <f t="shared" si="0"/>
        <v>41685776</v>
      </c>
      <c r="G12" s="73">
        <f t="shared" si="0"/>
        <v>152746216</v>
      </c>
      <c r="H12" s="73">
        <f t="shared" si="0"/>
        <v>122495468</v>
      </c>
      <c r="I12" s="73">
        <f t="shared" si="0"/>
        <v>103527368</v>
      </c>
      <c r="J12" s="73">
        <f t="shared" si="0"/>
        <v>103527368</v>
      </c>
      <c r="K12" s="73">
        <f t="shared" si="0"/>
        <v>126533165</v>
      </c>
      <c r="L12" s="73">
        <f t="shared" si="0"/>
        <v>126533165</v>
      </c>
      <c r="M12" s="73">
        <f t="shared" si="0"/>
        <v>243884834</v>
      </c>
      <c r="N12" s="73">
        <f t="shared" si="0"/>
        <v>243884834</v>
      </c>
      <c r="O12" s="73">
        <f t="shared" si="0"/>
        <v>227116097</v>
      </c>
      <c r="P12" s="73">
        <f t="shared" si="0"/>
        <v>205634928</v>
      </c>
      <c r="Q12" s="73">
        <f t="shared" si="0"/>
        <v>236257912</v>
      </c>
      <c r="R12" s="73">
        <f t="shared" si="0"/>
        <v>236257912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236257912</v>
      </c>
      <c r="X12" s="73">
        <f t="shared" si="0"/>
        <v>31264333</v>
      </c>
      <c r="Y12" s="73">
        <f t="shared" si="0"/>
        <v>204993579</v>
      </c>
      <c r="Z12" s="170">
        <f>+IF(X12&lt;&gt;0,+(Y12/X12)*100,0)</f>
        <v>655.6787218201648</v>
      </c>
      <c r="AA12" s="74">
        <f>SUM(AA6:AA11)</f>
        <v>41685776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3305081</v>
      </c>
      <c r="D16" s="155"/>
      <c r="E16" s="59">
        <v>2989412</v>
      </c>
      <c r="F16" s="60">
        <v>2989412</v>
      </c>
      <c r="G16" s="159">
        <v>3305081</v>
      </c>
      <c r="H16" s="159">
        <v>3399175</v>
      </c>
      <c r="I16" s="159">
        <v>3399175</v>
      </c>
      <c r="J16" s="60">
        <v>3399175</v>
      </c>
      <c r="K16" s="159">
        <v>3399175</v>
      </c>
      <c r="L16" s="159">
        <v>3399175</v>
      </c>
      <c r="M16" s="60">
        <v>3399175</v>
      </c>
      <c r="N16" s="159">
        <v>3399175</v>
      </c>
      <c r="O16" s="159">
        <v>3399174</v>
      </c>
      <c r="P16" s="159">
        <v>3399174</v>
      </c>
      <c r="Q16" s="60">
        <v>3399175</v>
      </c>
      <c r="R16" s="159">
        <v>3399175</v>
      </c>
      <c r="S16" s="159"/>
      <c r="T16" s="60"/>
      <c r="U16" s="159"/>
      <c r="V16" s="159"/>
      <c r="W16" s="159">
        <v>3399175</v>
      </c>
      <c r="X16" s="60">
        <v>2242059</v>
      </c>
      <c r="Y16" s="159">
        <v>1157116</v>
      </c>
      <c r="Z16" s="141">
        <v>51.61</v>
      </c>
      <c r="AA16" s="225">
        <v>2989412</v>
      </c>
    </row>
    <row r="17" spans="1:27" ht="12.75">
      <c r="A17" s="249" t="s">
        <v>152</v>
      </c>
      <c r="B17" s="182"/>
      <c r="C17" s="155">
        <v>2533755</v>
      </c>
      <c r="D17" s="155"/>
      <c r="E17" s="59">
        <v>2894000</v>
      </c>
      <c r="F17" s="60">
        <v>2894000</v>
      </c>
      <c r="G17" s="60">
        <v>2533754</v>
      </c>
      <c r="H17" s="60">
        <v>2533754</v>
      </c>
      <c r="I17" s="60">
        <v>2456780</v>
      </c>
      <c r="J17" s="60">
        <v>2456780</v>
      </c>
      <c r="K17" s="60">
        <v>2456780</v>
      </c>
      <c r="L17" s="60">
        <v>2456780</v>
      </c>
      <c r="M17" s="60">
        <v>2431122</v>
      </c>
      <c r="N17" s="60">
        <v>2431122</v>
      </c>
      <c r="O17" s="60">
        <v>2354148</v>
      </c>
      <c r="P17" s="60">
        <v>2354148</v>
      </c>
      <c r="Q17" s="60">
        <v>2302832</v>
      </c>
      <c r="R17" s="60">
        <v>2302832</v>
      </c>
      <c r="S17" s="60"/>
      <c r="T17" s="60"/>
      <c r="U17" s="60"/>
      <c r="V17" s="60"/>
      <c r="W17" s="60">
        <v>2302832</v>
      </c>
      <c r="X17" s="60">
        <v>2170500</v>
      </c>
      <c r="Y17" s="60">
        <v>132332</v>
      </c>
      <c r="Z17" s="140">
        <v>6.1</v>
      </c>
      <c r="AA17" s="62">
        <v>2894000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1492157309</v>
      </c>
      <c r="D19" s="155"/>
      <c r="E19" s="59">
        <v>1698712537</v>
      </c>
      <c r="F19" s="60">
        <v>1698712537</v>
      </c>
      <c r="G19" s="60">
        <v>1489383507</v>
      </c>
      <c r="H19" s="60">
        <v>1504922334</v>
      </c>
      <c r="I19" s="60">
        <v>1504749934</v>
      </c>
      <c r="J19" s="60">
        <v>1504749934</v>
      </c>
      <c r="K19" s="60">
        <v>1526153337</v>
      </c>
      <c r="L19" s="60">
        <v>1526153337</v>
      </c>
      <c r="M19" s="60">
        <v>1581766537</v>
      </c>
      <c r="N19" s="60">
        <v>1581766537</v>
      </c>
      <c r="O19" s="60">
        <v>1585253043</v>
      </c>
      <c r="P19" s="60">
        <v>1603516171</v>
      </c>
      <c r="Q19" s="60">
        <v>1617280255</v>
      </c>
      <c r="R19" s="60">
        <v>1617280255</v>
      </c>
      <c r="S19" s="60"/>
      <c r="T19" s="60"/>
      <c r="U19" s="60"/>
      <c r="V19" s="60"/>
      <c r="W19" s="60">
        <v>1617280255</v>
      </c>
      <c r="X19" s="60">
        <v>1274034403</v>
      </c>
      <c r="Y19" s="60">
        <v>343245852</v>
      </c>
      <c r="Z19" s="140">
        <v>26.94</v>
      </c>
      <c r="AA19" s="62">
        <v>1698712537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1349221</v>
      </c>
      <c r="D22" s="155"/>
      <c r="E22" s="59">
        <v>5312000</v>
      </c>
      <c r="F22" s="60">
        <v>5312000</v>
      </c>
      <c r="G22" s="60">
        <v>1525434</v>
      </c>
      <c r="H22" s="60">
        <v>1525434</v>
      </c>
      <c r="I22" s="60">
        <v>1430035</v>
      </c>
      <c r="J22" s="60">
        <v>1430035</v>
      </c>
      <c r="K22" s="60">
        <v>1430035</v>
      </c>
      <c r="L22" s="60">
        <v>1430035</v>
      </c>
      <c r="M22" s="60">
        <v>1398235</v>
      </c>
      <c r="N22" s="60">
        <v>1398235</v>
      </c>
      <c r="O22" s="60">
        <v>1126625</v>
      </c>
      <c r="P22" s="60">
        <v>1126625</v>
      </c>
      <c r="Q22" s="60">
        <v>1063026</v>
      </c>
      <c r="R22" s="60">
        <v>1063026</v>
      </c>
      <c r="S22" s="60"/>
      <c r="T22" s="60"/>
      <c r="U22" s="60"/>
      <c r="V22" s="60"/>
      <c r="W22" s="60">
        <v>1063026</v>
      </c>
      <c r="X22" s="60">
        <v>3984000</v>
      </c>
      <c r="Y22" s="60">
        <v>-2920974</v>
      </c>
      <c r="Z22" s="140">
        <v>-73.32</v>
      </c>
      <c r="AA22" s="62">
        <v>5312000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1499345366</v>
      </c>
      <c r="D24" s="168">
        <f>SUM(D15:D23)</f>
        <v>0</v>
      </c>
      <c r="E24" s="76">
        <f t="shared" si="1"/>
        <v>1709907949</v>
      </c>
      <c r="F24" s="77">
        <f t="shared" si="1"/>
        <v>1709907949</v>
      </c>
      <c r="G24" s="77">
        <f t="shared" si="1"/>
        <v>1496747776</v>
      </c>
      <c r="H24" s="77">
        <f t="shared" si="1"/>
        <v>1512380697</v>
      </c>
      <c r="I24" s="77">
        <f t="shared" si="1"/>
        <v>1512035924</v>
      </c>
      <c r="J24" s="77">
        <f t="shared" si="1"/>
        <v>1512035924</v>
      </c>
      <c r="K24" s="77">
        <f t="shared" si="1"/>
        <v>1533439327</v>
      </c>
      <c r="L24" s="77">
        <f t="shared" si="1"/>
        <v>1533439327</v>
      </c>
      <c r="M24" s="77">
        <f t="shared" si="1"/>
        <v>1588995069</v>
      </c>
      <c r="N24" s="77">
        <f t="shared" si="1"/>
        <v>1588995069</v>
      </c>
      <c r="O24" s="77">
        <f t="shared" si="1"/>
        <v>1592132990</v>
      </c>
      <c r="P24" s="77">
        <f t="shared" si="1"/>
        <v>1610396118</v>
      </c>
      <c r="Q24" s="77">
        <f t="shared" si="1"/>
        <v>1624045288</v>
      </c>
      <c r="R24" s="77">
        <f t="shared" si="1"/>
        <v>1624045288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1624045288</v>
      </c>
      <c r="X24" s="77">
        <f t="shared" si="1"/>
        <v>1282430962</v>
      </c>
      <c r="Y24" s="77">
        <f t="shared" si="1"/>
        <v>341614326</v>
      </c>
      <c r="Z24" s="212">
        <f>+IF(X24&lt;&gt;0,+(Y24/X24)*100,0)</f>
        <v>26.638028566250416</v>
      </c>
      <c r="AA24" s="79">
        <f>SUM(AA15:AA23)</f>
        <v>1709907949</v>
      </c>
    </row>
    <row r="25" spans="1:27" ht="12.75">
      <c r="A25" s="250" t="s">
        <v>159</v>
      </c>
      <c r="B25" s="251"/>
      <c r="C25" s="168">
        <f aca="true" t="shared" si="2" ref="C25:Y25">+C12+C24</f>
        <v>1596215437</v>
      </c>
      <c r="D25" s="168">
        <f>+D12+D24</f>
        <v>0</v>
      </c>
      <c r="E25" s="72">
        <f t="shared" si="2"/>
        <v>1751593725</v>
      </c>
      <c r="F25" s="73">
        <f t="shared" si="2"/>
        <v>1751593725</v>
      </c>
      <c r="G25" s="73">
        <f t="shared" si="2"/>
        <v>1649493992</v>
      </c>
      <c r="H25" s="73">
        <f t="shared" si="2"/>
        <v>1634876165</v>
      </c>
      <c r="I25" s="73">
        <f t="shared" si="2"/>
        <v>1615563292</v>
      </c>
      <c r="J25" s="73">
        <f t="shared" si="2"/>
        <v>1615563292</v>
      </c>
      <c r="K25" s="73">
        <f t="shared" si="2"/>
        <v>1659972492</v>
      </c>
      <c r="L25" s="73">
        <f t="shared" si="2"/>
        <v>1659972492</v>
      </c>
      <c r="M25" s="73">
        <f t="shared" si="2"/>
        <v>1832879903</v>
      </c>
      <c r="N25" s="73">
        <f t="shared" si="2"/>
        <v>1832879903</v>
      </c>
      <c r="O25" s="73">
        <f t="shared" si="2"/>
        <v>1819249087</v>
      </c>
      <c r="P25" s="73">
        <f t="shared" si="2"/>
        <v>1816031046</v>
      </c>
      <c r="Q25" s="73">
        <f t="shared" si="2"/>
        <v>1860303200</v>
      </c>
      <c r="R25" s="73">
        <f t="shared" si="2"/>
        <v>1860303200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1860303200</v>
      </c>
      <c r="X25" s="73">
        <f t="shared" si="2"/>
        <v>1313695295</v>
      </c>
      <c r="Y25" s="73">
        <f t="shared" si="2"/>
        <v>546607905</v>
      </c>
      <c r="Z25" s="170">
        <f>+IF(X25&lt;&gt;0,+(Y25/X25)*100,0)</f>
        <v>41.60842374030121</v>
      </c>
      <c r="AA25" s="74">
        <f>+AA12+AA24</f>
        <v>1751593725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14370215</v>
      </c>
      <c r="N29" s="60">
        <v>14370215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3355052</v>
      </c>
      <c r="D30" s="155"/>
      <c r="E30" s="59">
        <v>1285977</v>
      </c>
      <c r="F30" s="60">
        <v>1285977</v>
      </c>
      <c r="G30" s="60">
        <v>9184701</v>
      </c>
      <c r="H30" s="60">
        <v>9184701</v>
      </c>
      <c r="I30" s="60">
        <v>8754344</v>
      </c>
      <c r="J30" s="60">
        <v>8754344</v>
      </c>
      <c r="K30" s="60">
        <v>8754344</v>
      </c>
      <c r="L30" s="60">
        <v>8754344</v>
      </c>
      <c r="M30" s="60">
        <v>8754344</v>
      </c>
      <c r="N30" s="60">
        <v>8754344</v>
      </c>
      <c r="O30" s="60">
        <v>10378101</v>
      </c>
      <c r="P30" s="60">
        <v>10378101</v>
      </c>
      <c r="Q30" s="60">
        <v>1920459</v>
      </c>
      <c r="R30" s="60">
        <v>1920459</v>
      </c>
      <c r="S30" s="60"/>
      <c r="T30" s="60"/>
      <c r="U30" s="60"/>
      <c r="V30" s="60"/>
      <c r="W30" s="60">
        <v>1920459</v>
      </c>
      <c r="X30" s="60">
        <v>964483</v>
      </c>
      <c r="Y30" s="60">
        <v>955976</v>
      </c>
      <c r="Z30" s="140">
        <v>99.12</v>
      </c>
      <c r="AA30" s="62">
        <v>1285977</v>
      </c>
    </row>
    <row r="31" spans="1:27" ht="12.75">
      <c r="A31" s="249" t="s">
        <v>163</v>
      </c>
      <c r="B31" s="182"/>
      <c r="C31" s="155">
        <v>890255</v>
      </c>
      <c r="D31" s="155"/>
      <c r="E31" s="59">
        <v>1042434</v>
      </c>
      <c r="F31" s="60">
        <v>1042434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781826</v>
      </c>
      <c r="Y31" s="60">
        <v>-781826</v>
      </c>
      <c r="Z31" s="140">
        <v>-100</v>
      </c>
      <c r="AA31" s="62">
        <v>1042434</v>
      </c>
    </row>
    <row r="32" spans="1:27" ht="12.75">
      <c r="A32" s="249" t="s">
        <v>164</v>
      </c>
      <c r="B32" s="182"/>
      <c r="C32" s="155">
        <v>80818354</v>
      </c>
      <c r="D32" s="155"/>
      <c r="E32" s="59">
        <v>53514381</v>
      </c>
      <c r="F32" s="60">
        <v>53514381</v>
      </c>
      <c r="G32" s="60">
        <v>227636155</v>
      </c>
      <c r="H32" s="60">
        <v>216507034</v>
      </c>
      <c r="I32" s="60">
        <v>213893826</v>
      </c>
      <c r="J32" s="60">
        <v>213893826</v>
      </c>
      <c r="K32" s="60">
        <v>230097828</v>
      </c>
      <c r="L32" s="60">
        <v>230097828</v>
      </c>
      <c r="M32" s="60">
        <v>292239667</v>
      </c>
      <c r="N32" s="60">
        <v>292239667</v>
      </c>
      <c r="O32" s="60">
        <v>480915878</v>
      </c>
      <c r="P32" s="60">
        <v>478007285</v>
      </c>
      <c r="Q32" s="60">
        <v>361377039</v>
      </c>
      <c r="R32" s="60">
        <v>361377039</v>
      </c>
      <c r="S32" s="60"/>
      <c r="T32" s="60"/>
      <c r="U32" s="60"/>
      <c r="V32" s="60"/>
      <c r="W32" s="60">
        <v>361377039</v>
      </c>
      <c r="X32" s="60">
        <v>40135786</v>
      </c>
      <c r="Y32" s="60">
        <v>321241253</v>
      </c>
      <c r="Z32" s="140">
        <v>800.39</v>
      </c>
      <c r="AA32" s="62">
        <v>53514381</v>
      </c>
    </row>
    <row r="33" spans="1:27" ht="12.75">
      <c r="A33" s="249" t="s">
        <v>165</v>
      </c>
      <c r="B33" s="182"/>
      <c r="C33" s="155">
        <v>22909255</v>
      </c>
      <c r="D33" s="155"/>
      <c r="E33" s="59">
        <v>35337000</v>
      </c>
      <c r="F33" s="60">
        <v>35337000</v>
      </c>
      <c r="G33" s="60">
        <v>17749957</v>
      </c>
      <c r="H33" s="60">
        <v>17698388</v>
      </c>
      <c r="I33" s="60">
        <v>17622524</v>
      </c>
      <c r="J33" s="60">
        <v>17622524</v>
      </c>
      <c r="K33" s="60">
        <v>17570225</v>
      </c>
      <c r="L33" s="60">
        <v>17570225</v>
      </c>
      <c r="M33" s="60">
        <v>16869396</v>
      </c>
      <c r="N33" s="60">
        <v>16869396</v>
      </c>
      <c r="O33" s="60">
        <v>18773757</v>
      </c>
      <c r="P33" s="60">
        <v>18585450</v>
      </c>
      <c r="Q33" s="60">
        <v>18500539</v>
      </c>
      <c r="R33" s="60">
        <v>18500539</v>
      </c>
      <c r="S33" s="60"/>
      <c r="T33" s="60"/>
      <c r="U33" s="60"/>
      <c r="V33" s="60"/>
      <c r="W33" s="60">
        <v>18500539</v>
      </c>
      <c r="X33" s="60">
        <v>26502750</v>
      </c>
      <c r="Y33" s="60">
        <v>-8002211</v>
      </c>
      <c r="Z33" s="140">
        <v>-30.19</v>
      </c>
      <c r="AA33" s="62">
        <v>35337000</v>
      </c>
    </row>
    <row r="34" spans="1:27" ht="12.75">
      <c r="A34" s="250" t="s">
        <v>58</v>
      </c>
      <c r="B34" s="251"/>
      <c r="C34" s="168">
        <f aca="true" t="shared" si="3" ref="C34:Y34">SUM(C29:C33)</f>
        <v>107972916</v>
      </c>
      <c r="D34" s="168">
        <f>SUM(D29:D33)</f>
        <v>0</v>
      </c>
      <c r="E34" s="72">
        <f t="shared" si="3"/>
        <v>91179792</v>
      </c>
      <c r="F34" s="73">
        <f t="shared" si="3"/>
        <v>91179792</v>
      </c>
      <c r="G34" s="73">
        <f t="shared" si="3"/>
        <v>254570813</v>
      </c>
      <c r="H34" s="73">
        <f t="shared" si="3"/>
        <v>243390123</v>
      </c>
      <c r="I34" s="73">
        <f t="shared" si="3"/>
        <v>240270694</v>
      </c>
      <c r="J34" s="73">
        <f t="shared" si="3"/>
        <v>240270694</v>
      </c>
      <c r="K34" s="73">
        <f t="shared" si="3"/>
        <v>256422397</v>
      </c>
      <c r="L34" s="73">
        <f t="shared" si="3"/>
        <v>256422397</v>
      </c>
      <c r="M34" s="73">
        <f t="shared" si="3"/>
        <v>332233622</v>
      </c>
      <c r="N34" s="73">
        <f t="shared" si="3"/>
        <v>332233622</v>
      </c>
      <c r="O34" s="73">
        <f t="shared" si="3"/>
        <v>510067736</v>
      </c>
      <c r="P34" s="73">
        <f t="shared" si="3"/>
        <v>506970836</v>
      </c>
      <c r="Q34" s="73">
        <f t="shared" si="3"/>
        <v>381798037</v>
      </c>
      <c r="R34" s="73">
        <f t="shared" si="3"/>
        <v>381798037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381798037</v>
      </c>
      <c r="X34" s="73">
        <f t="shared" si="3"/>
        <v>68384845</v>
      </c>
      <c r="Y34" s="73">
        <f t="shared" si="3"/>
        <v>313413192</v>
      </c>
      <c r="Z34" s="170">
        <f>+IF(X34&lt;&gt;0,+(Y34/X34)*100,0)</f>
        <v>458.3079657488439</v>
      </c>
      <c r="AA34" s="74">
        <f>SUM(AA29:AA33)</f>
        <v>91179792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12613456</v>
      </c>
      <c r="D37" s="155"/>
      <c r="E37" s="59">
        <v>48738893</v>
      </c>
      <c r="F37" s="60">
        <v>48738893</v>
      </c>
      <c r="G37" s="60">
        <v>5173382</v>
      </c>
      <c r="H37" s="60">
        <v>5173382</v>
      </c>
      <c r="I37" s="60">
        <v>4987249</v>
      </c>
      <c r="J37" s="60">
        <v>4987249</v>
      </c>
      <c r="K37" s="60">
        <v>4987249</v>
      </c>
      <c r="L37" s="60">
        <v>4987249</v>
      </c>
      <c r="M37" s="60">
        <v>4987249</v>
      </c>
      <c r="N37" s="60">
        <v>4987249</v>
      </c>
      <c r="O37" s="60">
        <v>4973918</v>
      </c>
      <c r="P37" s="60">
        <v>4973918</v>
      </c>
      <c r="Q37" s="60">
        <v>4775454</v>
      </c>
      <c r="R37" s="60">
        <v>4775454</v>
      </c>
      <c r="S37" s="60"/>
      <c r="T37" s="60"/>
      <c r="U37" s="60"/>
      <c r="V37" s="60"/>
      <c r="W37" s="60">
        <v>4775454</v>
      </c>
      <c r="X37" s="60">
        <v>36554170</v>
      </c>
      <c r="Y37" s="60">
        <v>-31778716</v>
      </c>
      <c r="Z37" s="140">
        <v>-86.94</v>
      </c>
      <c r="AA37" s="62">
        <v>48738893</v>
      </c>
    </row>
    <row r="38" spans="1:27" ht="12.75">
      <c r="A38" s="249" t="s">
        <v>165</v>
      </c>
      <c r="B38" s="182"/>
      <c r="C38" s="155">
        <v>35216636</v>
      </c>
      <c r="D38" s="155"/>
      <c r="E38" s="59">
        <v>31233661</v>
      </c>
      <c r="F38" s="60">
        <v>31233661</v>
      </c>
      <c r="G38" s="60">
        <v>29621227</v>
      </c>
      <c r="H38" s="60">
        <v>29484389</v>
      </c>
      <c r="I38" s="60">
        <v>29357653</v>
      </c>
      <c r="J38" s="60">
        <v>29357653</v>
      </c>
      <c r="K38" s="60">
        <v>29205136</v>
      </c>
      <c r="L38" s="60">
        <v>29205136</v>
      </c>
      <c r="M38" s="60">
        <v>29004438</v>
      </c>
      <c r="N38" s="60">
        <v>29004438</v>
      </c>
      <c r="O38" s="60">
        <v>33707901</v>
      </c>
      <c r="P38" s="60">
        <v>33586760</v>
      </c>
      <c r="Q38" s="60">
        <v>33422368</v>
      </c>
      <c r="R38" s="60">
        <v>33422368</v>
      </c>
      <c r="S38" s="60"/>
      <c r="T38" s="60"/>
      <c r="U38" s="60"/>
      <c r="V38" s="60"/>
      <c r="W38" s="60">
        <v>33422368</v>
      </c>
      <c r="X38" s="60">
        <v>23425246</v>
      </c>
      <c r="Y38" s="60">
        <v>9997122</v>
      </c>
      <c r="Z38" s="140">
        <v>42.68</v>
      </c>
      <c r="AA38" s="62">
        <v>31233661</v>
      </c>
    </row>
    <row r="39" spans="1:27" ht="12.75">
      <c r="A39" s="250" t="s">
        <v>59</v>
      </c>
      <c r="B39" s="253"/>
      <c r="C39" s="168">
        <f aca="true" t="shared" si="4" ref="C39:Y39">SUM(C37:C38)</f>
        <v>47830092</v>
      </c>
      <c r="D39" s="168">
        <f>SUM(D37:D38)</f>
        <v>0</v>
      </c>
      <c r="E39" s="76">
        <f t="shared" si="4"/>
        <v>79972554</v>
      </c>
      <c r="F39" s="77">
        <f t="shared" si="4"/>
        <v>79972554</v>
      </c>
      <c r="G39" s="77">
        <f t="shared" si="4"/>
        <v>34794609</v>
      </c>
      <c r="H39" s="77">
        <f t="shared" si="4"/>
        <v>34657771</v>
      </c>
      <c r="I39" s="77">
        <f t="shared" si="4"/>
        <v>34344902</v>
      </c>
      <c r="J39" s="77">
        <f t="shared" si="4"/>
        <v>34344902</v>
      </c>
      <c r="K39" s="77">
        <f t="shared" si="4"/>
        <v>34192385</v>
      </c>
      <c r="L39" s="77">
        <f t="shared" si="4"/>
        <v>34192385</v>
      </c>
      <c r="M39" s="77">
        <f t="shared" si="4"/>
        <v>33991687</v>
      </c>
      <c r="N39" s="77">
        <f t="shared" si="4"/>
        <v>33991687</v>
      </c>
      <c r="O39" s="77">
        <f t="shared" si="4"/>
        <v>38681819</v>
      </c>
      <c r="P39" s="77">
        <f t="shared" si="4"/>
        <v>38560678</v>
      </c>
      <c r="Q39" s="77">
        <f t="shared" si="4"/>
        <v>38197822</v>
      </c>
      <c r="R39" s="77">
        <f t="shared" si="4"/>
        <v>38197822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38197822</v>
      </c>
      <c r="X39" s="77">
        <f t="shared" si="4"/>
        <v>59979416</v>
      </c>
      <c r="Y39" s="77">
        <f t="shared" si="4"/>
        <v>-21781594</v>
      </c>
      <c r="Z39" s="212">
        <f>+IF(X39&lt;&gt;0,+(Y39/X39)*100,0)</f>
        <v>-36.3151151721784</v>
      </c>
      <c r="AA39" s="79">
        <f>SUM(AA37:AA38)</f>
        <v>79972554</v>
      </c>
    </row>
    <row r="40" spans="1:27" ht="12.75">
      <c r="A40" s="250" t="s">
        <v>167</v>
      </c>
      <c r="B40" s="251"/>
      <c r="C40" s="168">
        <f aca="true" t="shared" si="5" ref="C40:Y40">+C34+C39</f>
        <v>155803008</v>
      </c>
      <c r="D40" s="168">
        <f>+D34+D39</f>
        <v>0</v>
      </c>
      <c r="E40" s="72">
        <f t="shared" si="5"/>
        <v>171152346</v>
      </c>
      <c r="F40" s="73">
        <f t="shared" si="5"/>
        <v>171152346</v>
      </c>
      <c r="G40" s="73">
        <f t="shared" si="5"/>
        <v>289365422</v>
      </c>
      <c r="H40" s="73">
        <f t="shared" si="5"/>
        <v>278047894</v>
      </c>
      <c r="I40" s="73">
        <f t="shared" si="5"/>
        <v>274615596</v>
      </c>
      <c r="J40" s="73">
        <f t="shared" si="5"/>
        <v>274615596</v>
      </c>
      <c r="K40" s="73">
        <f t="shared" si="5"/>
        <v>290614782</v>
      </c>
      <c r="L40" s="73">
        <f t="shared" si="5"/>
        <v>290614782</v>
      </c>
      <c r="M40" s="73">
        <f t="shared" si="5"/>
        <v>366225309</v>
      </c>
      <c r="N40" s="73">
        <f t="shared" si="5"/>
        <v>366225309</v>
      </c>
      <c r="O40" s="73">
        <f t="shared" si="5"/>
        <v>548749555</v>
      </c>
      <c r="P40" s="73">
        <f t="shared" si="5"/>
        <v>545531514</v>
      </c>
      <c r="Q40" s="73">
        <f t="shared" si="5"/>
        <v>419995859</v>
      </c>
      <c r="R40" s="73">
        <f t="shared" si="5"/>
        <v>419995859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419995859</v>
      </c>
      <c r="X40" s="73">
        <f t="shared" si="5"/>
        <v>128364261</v>
      </c>
      <c r="Y40" s="73">
        <f t="shared" si="5"/>
        <v>291631598</v>
      </c>
      <c r="Z40" s="170">
        <f>+IF(X40&lt;&gt;0,+(Y40/X40)*100,0)</f>
        <v>227.19064927269747</v>
      </c>
      <c r="AA40" s="74">
        <f>+AA34+AA39</f>
        <v>171152346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1440412429</v>
      </c>
      <c r="D42" s="257">
        <f>+D25-D40</f>
        <v>0</v>
      </c>
      <c r="E42" s="258">
        <f t="shared" si="6"/>
        <v>1580441379</v>
      </c>
      <c r="F42" s="259">
        <f t="shared" si="6"/>
        <v>1580441379</v>
      </c>
      <c r="G42" s="259">
        <f t="shared" si="6"/>
        <v>1360128570</v>
      </c>
      <c r="H42" s="259">
        <f t="shared" si="6"/>
        <v>1356828271</v>
      </c>
      <c r="I42" s="259">
        <f t="shared" si="6"/>
        <v>1340947696</v>
      </c>
      <c r="J42" s="259">
        <f t="shared" si="6"/>
        <v>1340947696</v>
      </c>
      <c r="K42" s="259">
        <f t="shared" si="6"/>
        <v>1369357710</v>
      </c>
      <c r="L42" s="259">
        <f t="shared" si="6"/>
        <v>1369357710</v>
      </c>
      <c r="M42" s="259">
        <f t="shared" si="6"/>
        <v>1466654594</v>
      </c>
      <c r="N42" s="259">
        <f t="shared" si="6"/>
        <v>1466654594</v>
      </c>
      <c r="O42" s="259">
        <f t="shared" si="6"/>
        <v>1270499532</v>
      </c>
      <c r="P42" s="259">
        <f t="shared" si="6"/>
        <v>1270499532</v>
      </c>
      <c r="Q42" s="259">
        <f t="shared" si="6"/>
        <v>1440307341</v>
      </c>
      <c r="R42" s="259">
        <f t="shared" si="6"/>
        <v>1440307341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1440307341</v>
      </c>
      <c r="X42" s="259">
        <f t="shared" si="6"/>
        <v>1185331034</v>
      </c>
      <c r="Y42" s="259">
        <f t="shared" si="6"/>
        <v>254976307</v>
      </c>
      <c r="Z42" s="260">
        <f>+IF(X42&lt;&gt;0,+(Y42/X42)*100,0)</f>
        <v>21.51097876342281</v>
      </c>
      <c r="AA42" s="261">
        <f>+AA25-AA40</f>
        <v>1580441379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1440412429</v>
      </c>
      <c r="D45" s="155"/>
      <c r="E45" s="59">
        <v>1580441379</v>
      </c>
      <c r="F45" s="60">
        <v>1580441379</v>
      </c>
      <c r="G45" s="60">
        <v>1360128571</v>
      </c>
      <c r="H45" s="60">
        <v>1356828271</v>
      </c>
      <c r="I45" s="60">
        <v>1340947693</v>
      </c>
      <c r="J45" s="60">
        <v>1340947693</v>
      </c>
      <c r="K45" s="60">
        <v>1369357708</v>
      </c>
      <c r="L45" s="60">
        <v>1369357708</v>
      </c>
      <c r="M45" s="60">
        <v>1466654594</v>
      </c>
      <c r="N45" s="60">
        <v>1466654594</v>
      </c>
      <c r="O45" s="60">
        <v>1271002005</v>
      </c>
      <c r="P45" s="60">
        <v>1271002005</v>
      </c>
      <c r="Q45" s="60">
        <v>1440809814</v>
      </c>
      <c r="R45" s="60">
        <v>1440809814</v>
      </c>
      <c r="S45" s="60"/>
      <c r="T45" s="60"/>
      <c r="U45" s="60"/>
      <c r="V45" s="60"/>
      <c r="W45" s="60">
        <v>1440809814</v>
      </c>
      <c r="X45" s="60">
        <v>1185331034</v>
      </c>
      <c r="Y45" s="60">
        <v>255478780</v>
      </c>
      <c r="Z45" s="139">
        <v>21.55</v>
      </c>
      <c r="AA45" s="62">
        <v>1580441379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>
        <v>-502473</v>
      </c>
      <c r="P46" s="60">
        <v>-502473</v>
      </c>
      <c r="Q46" s="60">
        <v>-502473</v>
      </c>
      <c r="R46" s="60">
        <v>-502473</v>
      </c>
      <c r="S46" s="60"/>
      <c r="T46" s="60"/>
      <c r="U46" s="60"/>
      <c r="V46" s="60"/>
      <c r="W46" s="60">
        <v>-502473</v>
      </c>
      <c r="X46" s="60"/>
      <c r="Y46" s="60">
        <v>-502473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1440412429</v>
      </c>
      <c r="D48" s="217">
        <f>SUM(D45:D47)</f>
        <v>0</v>
      </c>
      <c r="E48" s="264">
        <f t="shared" si="7"/>
        <v>1580441379</v>
      </c>
      <c r="F48" s="219">
        <f t="shared" si="7"/>
        <v>1580441379</v>
      </c>
      <c r="G48" s="219">
        <f t="shared" si="7"/>
        <v>1360128571</v>
      </c>
      <c r="H48" s="219">
        <f t="shared" si="7"/>
        <v>1356828271</v>
      </c>
      <c r="I48" s="219">
        <f t="shared" si="7"/>
        <v>1340947693</v>
      </c>
      <c r="J48" s="219">
        <f t="shared" si="7"/>
        <v>1340947693</v>
      </c>
      <c r="K48" s="219">
        <f t="shared" si="7"/>
        <v>1369357708</v>
      </c>
      <c r="L48" s="219">
        <f t="shared" si="7"/>
        <v>1369357708</v>
      </c>
      <c r="M48" s="219">
        <f t="shared" si="7"/>
        <v>1466654594</v>
      </c>
      <c r="N48" s="219">
        <f t="shared" si="7"/>
        <v>1466654594</v>
      </c>
      <c r="O48" s="219">
        <f t="shared" si="7"/>
        <v>1270499532</v>
      </c>
      <c r="P48" s="219">
        <f t="shared" si="7"/>
        <v>1270499532</v>
      </c>
      <c r="Q48" s="219">
        <f t="shared" si="7"/>
        <v>1440307341</v>
      </c>
      <c r="R48" s="219">
        <f t="shared" si="7"/>
        <v>1440307341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1440307341</v>
      </c>
      <c r="X48" s="219">
        <f t="shared" si="7"/>
        <v>1185331034</v>
      </c>
      <c r="Y48" s="219">
        <f t="shared" si="7"/>
        <v>254976307</v>
      </c>
      <c r="Z48" s="265">
        <f>+IF(X48&lt;&gt;0,+(Y48/X48)*100,0)</f>
        <v>21.51097876342281</v>
      </c>
      <c r="AA48" s="232">
        <f>SUM(AA45:AA47)</f>
        <v>1580441379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44999683</v>
      </c>
      <c r="D7" s="155"/>
      <c r="E7" s="59">
        <v>36158107</v>
      </c>
      <c r="F7" s="60">
        <v>36158107</v>
      </c>
      <c r="G7" s="60">
        <v>1292503</v>
      </c>
      <c r="H7" s="60">
        <v>1851000</v>
      </c>
      <c r="I7" s="60">
        <v>2463479</v>
      </c>
      <c r="J7" s="60">
        <v>5606982</v>
      </c>
      <c r="K7" s="60">
        <v>2233447</v>
      </c>
      <c r="L7" s="60">
        <v>9827181</v>
      </c>
      <c r="M7" s="60">
        <v>2244389</v>
      </c>
      <c r="N7" s="60">
        <v>14305017</v>
      </c>
      <c r="O7" s="60">
        <v>1768288</v>
      </c>
      <c r="P7" s="60">
        <v>3244033</v>
      </c>
      <c r="Q7" s="60">
        <v>2102718</v>
      </c>
      <c r="R7" s="60">
        <v>7115039</v>
      </c>
      <c r="S7" s="60"/>
      <c r="T7" s="60"/>
      <c r="U7" s="60"/>
      <c r="V7" s="60"/>
      <c r="W7" s="60">
        <v>27027038</v>
      </c>
      <c r="X7" s="60">
        <v>28691081</v>
      </c>
      <c r="Y7" s="60">
        <v>-1664043</v>
      </c>
      <c r="Z7" s="140">
        <v>-5.8</v>
      </c>
      <c r="AA7" s="62">
        <v>36158107</v>
      </c>
    </row>
    <row r="8" spans="1:27" ht="12.75">
      <c r="A8" s="249" t="s">
        <v>178</v>
      </c>
      <c r="B8" s="182"/>
      <c r="C8" s="155"/>
      <c r="D8" s="155"/>
      <c r="E8" s="59">
        <v>9977353</v>
      </c>
      <c r="F8" s="60">
        <v>9977353</v>
      </c>
      <c r="G8" s="60">
        <v>222189</v>
      </c>
      <c r="H8" s="60">
        <v>542331</v>
      </c>
      <c r="I8" s="60">
        <v>363940</v>
      </c>
      <c r="J8" s="60">
        <v>1128460</v>
      </c>
      <c r="K8" s="60">
        <v>330998</v>
      </c>
      <c r="L8" s="60">
        <v>9944</v>
      </c>
      <c r="M8" s="60">
        <v>386970</v>
      </c>
      <c r="N8" s="60">
        <v>727912</v>
      </c>
      <c r="O8" s="60">
        <v>370865</v>
      </c>
      <c r="P8" s="60">
        <v>454539</v>
      </c>
      <c r="Q8" s="60">
        <v>295039</v>
      </c>
      <c r="R8" s="60">
        <v>1120443</v>
      </c>
      <c r="S8" s="60"/>
      <c r="T8" s="60"/>
      <c r="U8" s="60"/>
      <c r="V8" s="60"/>
      <c r="W8" s="60">
        <v>2976815</v>
      </c>
      <c r="X8" s="60">
        <v>7472833</v>
      </c>
      <c r="Y8" s="60">
        <v>-4496018</v>
      </c>
      <c r="Z8" s="140">
        <v>-60.16</v>
      </c>
      <c r="AA8" s="62">
        <v>9977353</v>
      </c>
    </row>
    <row r="9" spans="1:27" ht="12.75">
      <c r="A9" s="249" t="s">
        <v>179</v>
      </c>
      <c r="B9" s="182"/>
      <c r="C9" s="155">
        <v>285697619</v>
      </c>
      <c r="D9" s="155"/>
      <c r="E9" s="59">
        <v>335199000</v>
      </c>
      <c r="F9" s="60">
        <v>335199000</v>
      </c>
      <c r="G9" s="60">
        <v>94509864</v>
      </c>
      <c r="H9" s="60">
        <v>6658285</v>
      </c>
      <c r="I9" s="60">
        <v>4271528</v>
      </c>
      <c r="J9" s="60">
        <v>105439677</v>
      </c>
      <c r="K9" s="60">
        <v>4606392</v>
      </c>
      <c r="L9" s="60">
        <v>12800609</v>
      </c>
      <c r="M9" s="60">
        <v>74542000</v>
      </c>
      <c r="N9" s="60">
        <v>91949001</v>
      </c>
      <c r="O9" s="60">
        <v>32344268</v>
      </c>
      <c r="P9" s="60">
        <v>18901555</v>
      </c>
      <c r="Q9" s="60">
        <v>68606197</v>
      </c>
      <c r="R9" s="60">
        <v>119852020</v>
      </c>
      <c r="S9" s="60"/>
      <c r="T9" s="60"/>
      <c r="U9" s="60"/>
      <c r="V9" s="60"/>
      <c r="W9" s="60">
        <v>317240698</v>
      </c>
      <c r="X9" s="60">
        <v>307265750</v>
      </c>
      <c r="Y9" s="60">
        <v>9974948</v>
      </c>
      <c r="Z9" s="140">
        <v>3.25</v>
      </c>
      <c r="AA9" s="62">
        <v>335199000</v>
      </c>
    </row>
    <row r="10" spans="1:27" ht="12.75">
      <c r="A10" s="249" t="s">
        <v>180</v>
      </c>
      <c r="B10" s="182"/>
      <c r="C10" s="155">
        <v>203356888</v>
      </c>
      <c r="D10" s="155"/>
      <c r="E10" s="59">
        <v>261663000</v>
      </c>
      <c r="F10" s="60">
        <v>261663000</v>
      </c>
      <c r="G10" s="60">
        <v>96607389</v>
      </c>
      <c r="H10" s="60">
        <v>39548343</v>
      </c>
      <c r="I10" s="60">
        <v>26868377</v>
      </c>
      <c r="J10" s="60">
        <v>163024109</v>
      </c>
      <c r="K10" s="60">
        <v>43495231</v>
      </c>
      <c r="L10" s="60">
        <v>29694804</v>
      </c>
      <c r="M10" s="60">
        <v>81886827</v>
      </c>
      <c r="N10" s="60">
        <v>155076862</v>
      </c>
      <c r="O10" s="60">
        <v>74882190</v>
      </c>
      <c r="P10" s="60">
        <v>29349972</v>
      </c>
      <c r="Q10" s="60">
        <v>84746954</v>
      </c>
      <c r="R10" s="60">
        <v>188979116</v>
      </c>
      <c r="S10" s="60"/>
      <c r="T10" s="60"/>
      <c r="U10" s="60"/>
      <c r="V10" s="60"/>
      <c r="W10" s="60">
        <v>507080087</v>
      </c>
      <c r="X10" s="60">
        <v>196247250</v>
      </c>
      <c r="Y10" s="60">
        <v>310832837</v>
      </c>
      <c r="Z10" s="140">
        <v>158.39</v>
      </c>
      <c r="AA10" s="62">
        <v>261663000</v>
      </c>
    </row>
    <row r="11" spans="1:27" ht="12.75">
      <c r="A11" s="249" t="s">
        <v>181</v>
      </c>
      <c r="B11" s="182"/>
      <c r="C11" s="155">
        <v>4299962</v>
      </c>
      <c r="D11" s="155"/>
      <c r="E11" s="59">
        <v>3368004</v>
      </c>
      <c r="F11" s="60">
        <v>3368004</v>
      </c>
      <c r="G11" s="60">
        <v>135001</v>
      </c>
      <c r="H11" s="60">
        <v>106137</v>
      </c>
      <c r="I11" s="60">
        <v>13457</v>
      </c>
      <c r="J11" s="60">
        <v>254595</v>
      </c>
      <c r="K11" s="60">
        <v>53679</v>
      </c>
      <c r="L11" s="60">
        <v>22807</v>
      </c>
      <c r="M11" s="60"/>
      <c r="N11" s="60">
        <v>76486</v>
      </c>
      <c r="O11" s="60">
        <v>66052</v>
      </c>
      <c r="P11" s="60">
        <v>17647</v>
      </c>
      <c r="Q11" s="60">
        <v>65429</v>
      </c>
      <c r="R11" s="60">
        <v>149128</v>
      </c>
      <c r="S11" s="60"/>
      <c r="T11" s="60"/>
      <c r="U11" s="60"/>
      <c r="V11" s="60"/>
      <c r="W11" s="60">
        <v>480209</v>
      </c>
      <c r="X11" s="60">
        <v>2526003</v>
      </c>
      <c r="Y11" s="60">
        <v>-2045794</v>
      </c>
      <c r="Z11" s="140">
        <v>-80.99</v>
      </c>
      <c r="AA11" s="62">
        <v>3368004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-385139432</v>
      </c>
      <c r="D14" s="155"/>
      <c r="E14" s="59">
        <v>-374258116</v>
      </c>
      <c r="F14" s="60">
        <v>-374258116</v>
      </c>
      <c r="G14" s="60">
        <v>-162518863</v>
      </c>
      <c r="H14" s="60">
        <v>-49235971</v>
      </c>
      <c r="I14" s="60">
        <v>-28671301</v>
      </c>
      <c r="J14" s="60">
        <v>-240426135</v>
      </c>
      <c r="K14" s="60">
        <v>-25872537</v>
      </c>
      <c r="L14" s="60">
        <v>-177586565</v>
      </c>
      <c r="M14" s="60">
        <v>-36925826</v>
      </c>
      <c r="N14" s="60">
        <v>-240384928</v>
      </c>
      <c r="O14" s="60">
        <v>-67826544</v>
      </c>
      <c r="P14" s="60">
        <v>-39848148</v>
      </c>
      <c r="Q14" s="60">
        <v>-135408440</v>
      </c>
      <c r="R14" s="60">
        <v>-243083132</v>
      </c>
      <c r="S14" s="60"/>
      <c r="T14" s="60"/>
      <c r="U14" s="60"/>
      <c r="V14" s="60"/>
      <c r="W14" s="60">
        <v>-723894195</v>
      </c>
      <c r="X14" s="60">
        <v>-296518327</v>
      </c>
      <c r="Y14" s="60">
        <v>-427375868</v>
      </c>
      <c r="Z14" s="140">
        <v>144.13</v>
      </c>
      <c r="AA14" s="62">
        <v>-374258116</v>
      </c>
    </row>
    <row r="15" spans="1:27" ht="12.75">
      <c r="A15" s="249" t="s">
        <v>40</v>
      </c>
      <c r="B15" s="182"/>
      <c r="C15" s="155">
        <v>-1756073</v>
      </c>
      <c r="D15" s="155"/>
      <c r="E15" s="59">
        <v>-2255325</v>
      </c>
      <c r="F15" s="60">
        <v>-2255325</v>
      </c>
      <c r="G15" s="60"/>
      <c r="H15" s="60"/>
      <c r="I15" s="60">
        <v>-808537</v>
      </c>
      <c r="J15" s="60">
        <v>-808537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-808537</v>
      </c>
      <c r="X15" s="60">
        <v>-1787585</v>
      </c>
      <c r="Y15" s="60">
        <v>979048</v>
      </c>
      <c r="Z15" s="140">
        <v>-54.77</v>
      </c>
      <c r="AA15" s="62">
        <v>-2255325</v>
      </c>
    </row>
    <row r="16" spans="1:27" ht="12.75">
      <c r="A16" s="249" t="s">
        <v>42</v>
      </c>
      <c r="B16" s="182"/>
      <c r="C16" s="155"/>
      <c r="D16" s="155"/>
      <c r="E16" s="59">
        <v>-10180978</v>
      </c>
      <c r="F16" s="60">
        <v>-10180978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-8144800</v>
      </c>
      <c r="Y16" s="60">
        <v>8144800</v>
      </c>
      <c r="Z16" s="140">
        <v>-100</v>
      </c>
      <c r="AA16" s="62">
        <v>-10180978</v>
      </c>
    </row>
    <row r="17" spans="1:27" ht="12.75">
      <c r="A17" s="250" t="s">
        <v>185</v>
      </c>
      <c r="B17" s="251"/>
      <c r="C17" s="168">
        <f aca="true" t="shared" si="0" ref="C17:Y17">SUM(C6:C16)</f>
        <v>151458647</v>
      </c>
      <c r="D17" s="168">
        <f t="shared" si="0"/>
        <v>0</v>
      </c>
      <c r="E17" s="72">
        <f t="shared" si="0"/>
        <v>259671045</v>
      </c>
      <c r="F17" s="73">
        <f t="shared" si="0"/>
        <v>259671045</v>
      </c>
      <c r="G17" s="73">
        <f t="shared" si="0"/>
        <v>30248083</v>
      </c>
      <c r="H17" s="73">
        <f t="shared" si="0"/>
        <v>-529875</v>
      </c>
      <c r="I17" s="73">
        <f t="shared" si="0"/>
        <v>4500943</v>
      </c>
      <c r="J17" s="73">
        <f t="shared" si="0"/>
        <v>34219151</v>
      </c>
      <c r="K17" s="73">
        <f t="shared" si="0"/>
        <v>24847210</v>
      </c>
      <c r="L17" s="73">
        <f t="shared" si="0"/>
        <v>-125231220</v>
      </c>
      <c r="M17" s="73">
        <f t="shared" si="0"/>
        <v>122134360</v>
      </c>
      <c r="N17" s="73">
        <f t="shared" si="0"/>
        <v>21750350</v>
      </c>
      <c r="O17" s="73">
        <f t="shared" si="0"/>
        <v>41605119</v>
      </c>
      <c r="P17" s="73">
        <f t="shared" si="0"/>
        <v>12119598</v>
      </c>
      <c r="Q17" s="73">
        <f t="shared" si="0"/>
        <v>20407897</v>
      </c>
      <c r="R17" s="73">
        <f t="shared" si="0"/>
        <v>74132614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130102115</v>
      </c>
      <c r="X17" s="73">
        <f t="shared" si="0"/>
        <v>235752205</v>
      </c>
      <c r="Y17" s="73">
        <f t="shared" si="0"/>
        <v>-105650090</v>
      </c>
      <c r="Z17" s="170">
        <f>+IF(X17&lt;&gt;0,+(Y17/X17)*100,0)</f>
        <v>-44.81404108182148</v>
      </c>
      <c r="AA17" s="74">
        <f>SUM(AA6:AA16)</f>
        <v>259671045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>
        <v>15964</v>
      </c>
      <c r="H22" s="60">
        <v>923148</v>
      </c>
      <c r="I22" s="60">
        <v>12823</v>
      </c>
      <c r="J22" s="60">
        <v>951935</v>
      </c>
      <c r="K22" s="60">
        <v>170980</v>
      </c>
      <c r="L22" s="60">
        <v>16993</v>
      </c>
      <c r="M22" s="159">
        <v>14594</v>
      </c>
      <c r="N22" s="60">
        <v>202567</v>
      </c>
      <c r="O22" s="60">
        <v>27821</v>
      </c>
      <c r="P22" s="60">
        <v>23027</v>
      </c>
      <c r="Q22" s="60">
        <v>26143</v>
      </c>
      <c r="R22" s="60">
        <v>76991</v>
      </c>
      <c r="S22" s="60"/>
      <c r="T22" s="159"/>
      <c r="U22" s="60"/>
      <c r="V22" s="60"/>
      <c r="W22" s="60">
        <v>1231493</v>
      </c>
      <c r="X22" s="60"/>
      <c r="Y22" s="60">
        <v>1231493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300000</v>
      </c>
      <c r="F24" s="60">
        <v>300000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300000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-179638118</v>
      </c>
      <c r="D26" s="155"/>
      <c r="E26" s="59">
        <v>-278735760</v>
      </c>
      <c r="F26" s="60">
        <v>-278735760</v>
      </c>
      <c r="G26" s="60">
        <v>-8345164</v>
      </c>
      <c r="H26" s="60">
        <v>-15538821</v>
      </c>
      <c r="I26" s="60">
        <v>-12281867</v>
      </c>
      <c r="J26" s="60">
        <v>-36165852</v>
      </c>
      <c r="K26" s="60">
        <v>-21403403</v>
      </c>
      <c r="L26" s="60"/>
      <c r="M26" s="60">
        <v>-21233412</v>
      </c>
      <c r="N26" s="60">
        <v>-42636815</v>
      </c>
      <c r="O26" s="60">
        <v>-4893855</v>
      </c>
      <c r="P26" s="60">
        <v>-18263124</v>
      </c>
      <c r="Q26" s="60">
        <v>-21298293</v>
      </c>
      <c r="R26" s="60">
        <v>-44455272</v>
      </c>
      <c r="S26" s="60"/>
      <c r="T26" s="60"/>
      <c r="U26" s="60"/>
      <c r="V26" s="60"/>
      <c r="W26" s="60">
        <v>-123257939</v>
      </c>
      <c r="X26" s="60">
        <v>-196247250</v>
      </c>
      <c r="Y26" s="60">
        <v>72989311</v>
      </c>
      <c r="Z26" s="140">
        <v>-37.19</v>
      </c>
      <c r="AA26" s="62">
        <v>-278735760</v>
      </c>
    </row>
    <row r="27" spans="1:27" ht="12.75">
      <c r="A27" s="250" t="s">
        <v>192</v>
      </c>
      <c r="B27" s="251"/>
      <c r="C27" s="168">
        <f aca="true" t="shared" si="1" ref="C27:Y27">SUM(C21:C26)</f>
        <v>-179638118</v>
      </c>
      <c r="D27" s="168">
        <f>SUM(D21:D26)</f>
        <v>0</v>
      </c>
      <c r="E27" s="72">
        <f t="shared" si="1"/>
        <v>-278435760</v>
      </c>
      <c r="F27" s="73">
        <f t="shared" si="1"/>
        <v>-278435760</v>
      </c>
      <c r="G27" s="73">
        <f t="shared" si="1"/>
        <v>-8329200</v>
      </c>
      <c r="H27" s="73">
        <f t="shared" si="1"/>
        <v>-14615673</v>
      </c>
      <c r="I27" s="73">
        <f t="shared" si="1"/>
        <v>-12269044</v>
      </c>
      <c r="J27" s="73">
        <f t="shared" si="1"/>
        <v>-35213917</v>
      </c>
      <c r="K27" s="73">
        <f t="shared" si="1"/>
        <v>-21232423</v>
      </c>
      <c r="L27" s="73">
        <f t="shared" si="1"/>
        <v>16993</v>
      </c>
      <c r="M27" s="73">
        <f t="shared" si="1"/>
        <v>-21218818</v>
      </c>
      <c r="N27" s="73">
        <f t="shared" si="1"/>
        <v>-42434248</v>
      </c>
      <c r="O27" s="73">
        <f t="shared" si="1"/>
        <v>-4866034</v>
      </c>
      <c r="P27" s="73">
        <f t="shared" si="1"/>
        <v>-18240097</v>
      </c>
      <c r="Q27" s="73">
        <f t="shared" si="1"/>
        <v>-21272150</v>
      </c>
      <c r="R27" s="73">
        <f t="shared" si="1"/>
        <v>-44378281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-122026446</v>
      </c>
      <c r="X27" s="73">
        <f t="shared" si="1"/>
        <v>-196247250</v>
      </c>
      <c r="Y27" s="73">
        <f t="shared" si="1"/>
        <v>74220804</v>
      </c>
      <c r="Z27" s="170">
        <f>+IF(X27&lt;&gt;0,+(Y27/X27)*100,0)</f>
        <v>-37.82004792423843</v>
      </c>
      <c r="AA27" s="74">
        <f>SUM(AA21:AA26)</f>
        <v>-278435760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12305170</v>
      </c>
      <c r="F32" s="60">
        <v>12305170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12305170</v>
      </c>
      <c r="Y32" s="60">
        <v>-12305170</v>
      </c>
      <c r="Z32" s="140">
        <v>-100</v>
      </c>
      <c r="AA32" s="62">
        <v>12305170</v>
      </c>
    </row>
    <row r="33" spans="1:27" ht="12.75">
      <c r="A33" s="249" t="s">
        <v>196</v>
      </c>
      <c r="B33" s="182"/>
      <c r="C33" s="155">
        <v>21560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-3212552</v>
      </c>
      <c r="D35" s="155"/>
      <c r="E35" s="59">
        <v>-6395081</v>
      </c>
      <c r="F35" s="60">
        <v>-6395081</v>
      </c>
      <c r="G35" s="60"/>
      <c r="H35" s="60"/>
      <c r="I35" s="60">
        <v>-338761</v>
      </c>
      <c r="J35" s="60">
        <v>-338761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-338761</v>
      </c>
      <c r="X35" s="60">
        <v>-4796253</v>
      </c>
      <c r="Y35" s="60">
        <v>4457492</v>
      </c>
      <c r="Z35" s="140">
        <v>-92.94</v>
      </c>
      <c r="AA35" s="62">
        <v>-6395081</v>
      </c>
    </row>
    <row r="36" spans="1:27" ht="12.75">
      <c r="A36" s="250" t="s">
        <v>198</v>
      </c>
      <c r="B36" s="251"/>
      <c r="C36" s="168">
        <f aca="true" t="shared" si="2" ref="C36:Y36">SUM(C31:C35)</f>
        <v>-3190992</v>
      </c>
      <c r="D36" s="168">
        <f>SUM(D31:D35)</f>
        <v>0</v>
      </c>
      <c r="E36" s="72">
        <f t="shared" si="2"/>
        <v>5910089</v>
      </c>
      <c r="F36" s="73">
        <f t="shared" si="2"/>
        <v>5910089</v>
      </c>
      <c r="G36" s="73">
        <f t="shared" si="2"/>
        <v>0</v>
      </c>
      <c r="H36" s="73">
        <f t="shared" si="2"/>
        <v>0</v>
      </c>
      <c r="I36" s="73">
        <f t="shared" si="2"/>
        <v>-338761</v>
      </c>
      <c r="J36" s="73">
        <f t="shared" si="2"/>
        <v>-338761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-338761</v>
      </c>
      <c r="X36" s="73">
        <f t="shared" si="2"/>
        <v>7508917</v>
      </c>
      <c r="Y36" s="73">
        <f t="shared" si="2"/>
        <v>-7847678</v>
      </c>
      <c r="Z36" s="170">
        <f>+IF(X36&lt;&gt;0,+(Y36/X36)*100,0)</f>
        <v>-104.51144952061662</v>
      </c>
      <c r="AA36" s="74">
        <f>SUM(AA31:AA35)</f>
        <v>5910089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-31370463</v>
      </c>
      <c r="D38" s="153">
        <f>+D17+D27+D36</f>
        <v>0</v>
      </c>
      <c r="E38" s="99">
        <f t="shared" si="3"/>
        <v>-12854626</v>
      </c>
      <c r="F38" s="100">
        <f t="shared" si="3"/>
        <v>-12854626</v>
      </c>
      <c r="G38" s="100">
        <f t="shared" si="3"/>
        <v>21918883</v>
      </c>
      <c r="H38" s="100">
        <f t="shared" si="3"/>
        <v>-15145548</v>
      </c>
      <c r="I38" s="100">
        <f t="shared" si="3"/>
        <v>-8106862</v>
      </c>
      <c r="J38" s="100">
        <f t="shared" si="3"/>
        <v>-1333527</v>
      </c>
      <c r="K38" s="100">
        <f t="shared" si="3"/>
        <v>3614787</v>
      </c>
      <c r="L38" s="100">
        <f t="shared" si="3"/>
        <v>-125214227</v>
      </c>
      <c r="M38" s="100">
        <f t="shared" si="3"/>
        <v>100915542</v>
      </c>
      <c r="N38" s="100">
        <f t="shared" si="3"/>
        <v>-20683898</v>
      </c>
      <c r="O38" s="100">
        <f t="shared" si="3"/>
        <v>36739085</v>
      </c>
      <c r="P38" s="100">
        <f t="shared" si="3"/>
        <v>-6120499</v>
      </c>
      <c r="Q38" s="100">
        <f t="shared" si="3"/>
        <v>-864253</v>
      </c>
      <c r="R38" s="100">
        <f t="shared" si="3"/>
        <v>29754333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7736908</v>
      </c>
      <c r="X38" s="100">
        <f t="shared" si="3"/>
        <v>47013872</v>
      </c>
      <c r="Y38" s="100">
        <f t="shared" si="3"/>
        <v>-39276964</v>
      </c>
      <c r="Z38" s="137">
        <f>+IF(X38&lt;&gt;0,+(Y38/X38)*100,0)</f>
        <v>-83.54335077953162</v>
      </c>
      <c r="AA38" s="102">
        <f>+AA17+AA27+AA36</f>
        <v>-12854626</v>
      </c>
    </row>
    <row r="39" spans="1:27" ht="12.75">
      <c r="A39" s="249" t="s">
        <v>200</v>
      </c>
      <c r="B39" s="182"/>
      <c r="C39" s="153">
        <v>33792009</v>
      </c>
      <c r="D39" s="153"/>
      <c r="E39" s="99">
        <v>15803645</v>
      </c>
      <c r="F39" s="100">
        <v>15803645</v>
      </c>
      <c r="G39" s="100">
        <v>5329764</v>
      </c>
      <c r="H39" s="100">
        <v>27248647</v>
      </c>
      <c r="I39" s="100">
        <v>12103099</v>
      </c>
      <c r="J39" s="100">
        <v>5329764</v>
      </c>
      <c r="K39" s="100">
        <v>3996237</v>
      </c>
      <c r="L39" s="100">
        <v>7611024</v>
      </c>
      <c r="M39" s="100">
        <v>-117603203</v>
      </c>
      <c r="N39" s="100">
        <v>3996237</v>
      </c>
      <c r="O39" s="100">
        <v>-16687661</v>
      </c>
      <c r="P39" s="100">
        <v>20051424</v>
      </c>
      <c r="Q39" s="100">
        <v>13930925</v>
      </c>
      <c r="R39" s="100">
        <v>-16687661</v>
      </c>
      <c r="S39" s="100"/>
      <c r="T39" s="100"/>
      <c r="U39" s="100"/>
      <c r="V39" s="100"/>
      <c r="W39" s="100">
        <v>5329764</v>
      </c>
      <c r="X39" s="100">
        <v>15803645</v>
      </c>
      <c r="Y39" s="100">
        <v>-10473881</v>
      </c>
      <c r="Z39" s="137">
        <v>-66.28</v>
      </c>
      <c r="AA39" s="102">
        <v>15803645</v>
      </c>
    </row>
    <row r="40" spans="1:27" ht="12.75">
      <c r="A40" s="269" t="s">
        <v>201</v>
      </c>
      <c r="B40" s="256"/>
      <c r="C40" s="257">
        <v>2421546</v>
      </c>
      <c r="D40" s="257"/>
      <c r="E40" s="258">
        <v>2949018</v>
      </c>
      <c r="F40" s="259">
        <v>2949018</v>
      </c>
      <c r="G40" s="259">
        <v>27248647</v>
      </c>
      <c r="H40" s="259">
        <v>12103099</v>
      </c>
      <c r="I40" s="259">
        <v>3996237</v>
      </c>
      <c r="J40" s="259">
        <v>3996237</v>
      </c>
      <c r="K40" s="259">
        <v>7611024</v>
      </c>
      <c r="L40" s="259">
        <v>-117603203</v>
      </c>
      <c r="M40" s="259">
        <v>-16687661</v>
      </c>
      <c r="N40" s="259">
        <v>-16687661</v>
      </c>
      <c r="O40" s="259">
        <v>20051424</v>
      </c>
      <c r="P40" s="259">
        <v>13930925</v>
      </c>
      <c r="Q40" s="259">
        <v>13066672</v>
      </c>
      <c r="R40" s="259">
        <v>13066672</v>
      </c>
      <c r="S40" s="259"/>
      <c r="T40" s="259"/>
      <c r="U40" s="259"/>
      <c r="V40" s="259"/>
      <c r="W40" s="259">
        <v>13066672</v>
      </c>
      <c r="X40" s="259">
        <v>62817516</v>
      </c>
      <c r="Y40" s="259">
        <v>-49750844</v>
      </c>
      <c r="Z40" s="260">
        <v>-79.2</v>
      </c>
      <c r="AA40" s="261">
        <v>2949018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179638119</v>
      </c>
      <c r="D5" s="200">
        <f t="shared" si="0"/>
        <v>0</v>
      </c>
      <c r="E5" s="106">
        <f t="shared" si="0"/>
        <v>277403260</v>
      </c>
      <c r="F5" s="106">
        <f t="shared" si="0"/>
        <v>277403260</v>
      </c>
      <c r="G5" s="106">
        <f t="shared" si="0"/>
        <v>8345164</v>
      </c>
      <c r="H5" s="106">
        <f t="shared" si="0"/>
        <v>15538821</v>
      </c>
      <c r="I5" s="106">
        <f t="shared" si="0"/>
        <v>12281865</v>
      </c>
      <c r="J5" s="106">
        <f t="shared" si="0"/>
        <v>36165850</v>
      </c>
      <c r="K5" s="106">
        <f t="shared" si="0"/>
        <v>21403399</v>
      </c>
      <c r="L5" s="106">
        <f t="shared" si="0"/>
        <v>38384715</v>
      </c>
      <c r="M5" s="106">
        <f t="shared" si="0"/>
        <v>21233412</v>
      </c>
      <c r="N5" s="106">
        <f t="shared" si="0"/>
        <v>81021526</v>
      </c>
      <c r="O5" s="106">
        <f t="shared" si="0"/>
        <v>4893856</v>
      </c>
      <c r="P5" s="106">
        <f t="shared" si="0"/>
        <v>17340873</v>
      </c>
      <c r="Q5" s="106">
        <f t="shared" si="0"/>
        <v>21298293</v>
      </c>
      <c r="R5" s="106">
        <f t="shared" si="0"/>
        <v>43533022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160720398</v>
      </c>
      <c r="X5" s="106">
        <f t="shared" si="0"/>
        <v>208052445</v>
      </c>
      <c r="Y5" s="106">
        <f t="shared" si="0"/>
        <v>-47332047</v>
      </c>
      <c r="Z5" s="201">
        <f>+IF(X5&lt;&gt;0,+(Y5/X5)*100,0)</f>
        <v>-22.750055641018783</v>
      </c>
      <c r="AA5" s="199">
        <f>SUM(AA11:AA18)</f>
        <v>277403260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162383275</v>
      </c>
      <c r="D8" s="156"/>
      <c r="E8" s="60">
        <v>237473320</v>
      </c>
      <c r="F8" s="60">
        <v>237473320</v>
      </c>
      <c r="G8" s="60">
        <v>4963978</v>
      </c>
      <c r="H8" s="60">
        <v>8314336</v>
      </c>
      <c r="I8" s="60">
        <v>2922339</v>
      </c>
      <c r="J8" s="60">
        <v>16200653</v>
      </c>
      <c r="K8" s="60">
        <v>3360119</v>
      </c>
      <c r="L8" s="60">
        <v>4137235</v>
      </c>
      <c r="M8" s="60">
        <v>11496635</v>
      </c>
      <c r="N8" s="60">
        <v>18993989</v>
      </c>
      <c r="O8" s="60">
        <v>4174783</v>
      </c>
      <c r="P8" s="60">
        <v>4999046</v>
      </c>
      <c r="Q8" s="60">
        <v>894957</v>
      </c>
      <c r="R8" s="60">
        <v>10068786</v>
      </c>
      <c r="S8" s="60"/>
      <c r="T8" s="60"/>
      <c r="U8" s="60"/>
      <c r="V8" s="60"/>
      <c r="W8" s="60">
        <v>45263428</v>
      </c>
      <c r="X8" s="60">
        <v>178104990</v>
      </c>
      <c r="Y8" s="60">
        <v>-132841562</v>
      </c>
      <c r="Z8" s="140">
        <v>-74.59</v>
      </c>
      <c r="AA8" s="155">
        <v>237473320</v>
      </c>
    </row>
    <row r="9" spans="1:27" ht="12.75">
      <c r="A9" s="291" t="s">
        <v>208</v>
      </c>
      <c r="B9" s="142"/>
      <c r="C9" s="62">
        <v>16783684</v>
      </c>
      <c r="D9" s="156"/>
      <c r="E9" s="60">
        <v>32794000</v>
      </c>
      <c r="F9" s="60">
        <v>32794000</v>
      </c>
      <c r="G9" s="60">
        <v>3381186</v>
      </c>
      <c r="H9" s="60">
        <v>2461112</v>
      </c>
      <c r="I9" s="60">
        <v>3141891</v>
      </c>
      <c r="J9" s="60">
        <v>8984189</v>
      </c>
      <c r="K9" s="60">
        <v>1243588</v>
      </c>
      <c r="L9" s="60">
        <v>4538033</v>
      </c>
      <c r="M9" s="60">
        <v>796942</v>
      </c>
      <c r="N9" s="60">
        <v>6578563</v>
      </c>
      <c r="O9" s="60">
        <v>-1821907</v>
      </c>
      <c r="P9" s="60">
        <v>-750271</v>
      </c>
      <c r="Q9" s="60">
        <v>3564391</v>
      </c>
      <c r="R9" s="60">
        <v>992213</v>
      </c>
      <c r="S9" s="60"/>
      <c r="T9" s="60"/>
      <c r="U9" s="60"/>
      <c r="V9" s="60"/>
      <c r="W9" s="60">
        <v>16554965</v>
      </c>
      <c r="X9" s="60">
        <v>24595500</v>
      </c>
      <c r="Y9" s="60">
        <v>-8040535</v>
      </c>
      <c r="Z9" s="140">
        <v>-32.69</v>
      </c>
      <c r="AA9" s="155">
        <v>32794000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179166959</v>
      </c>
      <c r="D11" s="294">
        <f t="shared" si="1"/>
        <v>0</v>
      </c>
      <c r="E11" s="295">
        <f t="shared" si="1"/>
        <v>270267320</v>
      </c>
      <c r="F11" s="295">
        <f t="shared" si="1"/>
        <v>270267320</v>
      </c>
      <c r="G11" s="295">
        <f t="shared" si="1"/>
        <v>8345164</v>
      </c>
      <c r="H11" s="295">
        <f t="shared" si="1"/>
        <v>10775448</v>
      </c>
      <c r="I11" s="295">
        <f t="shared" si="1"/>
        <v>6064230</v>
      </c>
      <c r="J11" s="295">
        <f t="shared" si="1"/>
        <v>25184842</v>
      </c>
      <c r="K11" s="295">
        <f t="shared" si="1"/>
        <v>4603707</v>
      </c>
      <c r="L11" s="295">
        <f t="shared" si="1"/>
        <v>8675268</v>
      </c>
      <c r="M11" s="295">
        <f t="shared" si="1"/>
        <v>12293577</v>
      </c>
      <c r="N11" s="295">
        <f t="shared" si="1"/>
        <v>25572552</v>
      </c>
      <c r="O11" s="295">
        <f t="shared" si="1"/>
        <v>2352876</v>
      </c>
      <c r="P11" s="295">
        <f t="shared" si="1"/>
        <v>4248775</v>
      </c>
      <c r="Q11" s="295">
        <f t="shared" si="1"/>
        <v>4459348</v>
      </c>
      <c r="R11" s="295">
        <f t="shared" si="1"/>
        <v>11060999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61818393</v>
      </c>
      <c r="X11" s="295">
        <f t="shared" si="1"/>
        <v>202700490</v>
      </c>
      <c r="Y11" s="295">
        <f t="shared" si="1"/>
        <v>-140882097</v>
      </c>
      <c r="Z11" s="296">
        <f>+IF(X11&lt;&gt;0,+(Y11/X11)*100,0)</f>
        <v>-69.50259321030748</v>
      </c>
      <c r="AA11" s="297">
        <f>SUM(AA6:AA10)</f>
        <v>270267320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471160</v>
      </c>
      <c r="D15" s="156"/>
      <c r="E15" s="60">
        <v>5135940</v>
      </c>
      <c r="F15" s="60">
        <v>5135940</v>
      </c>
      <c r="G15" s="60"/>
      <c r="H15" s="60">
        <v>4763373</v>
      </c>
      <c r="I15" s="60">
        <v>6217635</v>
      </c>
      <c r="J15" s="60">
        <v>10981008</v>
      </c>
      <c r="K15" s="60">
        <v>16799692</v>
      </c>
      <c r="L15" s="60">
        <v>29709447</v>
      </c>
      <c r="M15" s="60">
        <v>8939835</v>
      </c>
      <c r="N15" s="60">
        <v>55448974</v>
      </c>
      <c r="O15" s="60">
        <v>2540980</v>
      </c>
      <c r="P15" s="60">
        <v>13092098</v>
      </c>
      <c r="Q15" s="60">
        <v>16838945</v>
      </c>
      <c r="R15" s="60">
        <v>32472023</v>
      </c>
      <c r="S15" s="60"/>
      <c r="T15" s="60"/>
      <c r="U15" s="60"/>
      <c r="V15" s="60"/>
      <c r="W15" s="60">
        <v>98902005</v>
      </c>
      <c r="X15" s="60">
        <v>3851955</v>
      </c>
      <c r="Y15" s="60">
        <v>95050050</v>
      </c>
      <c r="Z15" s="140">
        <v>2467.58</v>
      </c>
      <c r="AA15" s="155">
        <v>5135940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2000000</v>
      </c>
      <c r="F18" s="82">
        <v>2000000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1500000</v>
      </c>
      <c r="Y18" s="82">
        <v>-1500000</v>
      </c>
      <c r="Z18" s="270">
        <v>-100</v>
      </c>
      <c r="AA18" s="278">
        <v>2000000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1332500</v>
      </c>
      <c r="F20" s="100">
        <f t="shared" si="2"/>
        <v>1332500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146485</v>
      </c>
      <c r="M20" s="100">
        <f t="shared" si="2"/>
        <v>0</v>
      </c>
      <c r="N20" s="100">
        <f t="shared" si="2"/>
        <v>146485</v>
      </c>
      <c r="O20" s="100">
        <f t="shared" si="2"/>
        <v>0</v>
      </c>
      <c r="P20" s="100">
        <f t="shared" si="2"/>
        <v>922251</v>
      </c>
      <c r="Q20" s="100">
        <f t="shared" si="2"/>
        <v>0</v>
      </c>
      <c r="R20" s="100">
        <f t="shared" si="2"/>
        <v>922251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1068736</v>
      </c>
      <c r="X20" s="100">
        <f t="shared" si="2"/>
        <v>999375</v>
      </c>
      <c r="Y20" s="100">
        <f t="shared" si="2"/>
        <v>69361</v>
      </c>
      <c r="Z20" s="137">
        <f>+IF(X20&lt;&gt;0,+(Y20/X20)*100,0)</f>
        <v>6.9404377736085054</v>
      </c>
      <c r="AA20" s="153">
        <f>SUM(AA26:AA33)</f>
        <v>1332500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1332500</v>
      </c>
      <c r="F30" s="60">
        <v>1332500</v>
      </c>
      <c r="G30" s="60"/>
      <c r="H30" s="60"/>
      <c r="I30" s="60"/>
      <c r="J30" s="60"/>
      <c r="K30" s="60"/>
      <c r="L30" s="60">
        <v>146485</v>
      </c>
      <c r="M30" s="60"/>
      <c r="N30" s="60">
        <v>146485</v>
      </c>
      <c r="O30" s="60"/>
      <c r="P30" s="60">
        <v>922251</v>
      </c>
      <c r="Q30" s="60"/>
      <c r="R30" s="60">
        <v>922251</v>
      </c>
      <c r="S30" s="60"/>
      <c r="T30" s="60"/>
      <c r="U30" s="60"/>
      <c r="V30" s="60"/>
      <c r="W30" s="60">
        <v>1068736</v>
      </c>
      <c r="X30" s="60">
        <v>999375</v>
      </c>
      <c r="Y30" s="60">
        <v>69361</v>
      </c>
      <c r="Z30" s="140">
        <v>6.94</v>
      </c>
      <c r="AA30" s="155">
        <v>1332500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162383275</v>
      </c>
      <c r="D38" s="156">
        <f t="shared" si="4"/>
        <v>0</v>
      </c>
      <c r="E38" s="60">
        <f t="shared" si="4"/>
        <v>237473320</v>
      </c>
      <c r="F38" s="60">
        <f t="shared" si="4"/>
        <v>237473320</v>
      </c>
      <c r="G38" s="60">
        <f t="shared" si="4"/>
        <v>4963978</v>
      </c>
      <c r="H38" s="60">
        <f t="shared" si="4"/>
        <v>8314336</v>
      </c>
      <c r="I38" s="60">
        <f t="shared" si="4"/>
        <v>2922339</v>
      </c>
      <c r="J38" s="60">
        <f t="shared" si="4"/>
        <v>16200653</v>
      </c>
      <c r="K38" s="60">
        <f t="shared" si="4"/>
        <v>3360119</v>
      </c>
      <c r="L38" s="60">
        <f t="shared" si="4"/>
        <v>4137235</v>
      </c>
      <c r="M38" s="60">
        <f t="shared" si="4"/>
        <v>11496635</v>
      </c>
      <c r="N38" s="60">
        <f t="shared" si="4"/>
        <v>18993989</v>
      </c>
      <c r="O38" s="60">
        <f t="shared" si="4"/>
        <v>4174783</v>
      </c>
      <c r="P38" s="60">
        <f t="shared" si="4"/>
        <v>4999046</v>
      </c>
      <c r="Q38" s="60">
        <f t="shared" si="4"/>
        <v>894957</v>
      </c>
      <c r="R38" s="60">
        <f t="shared" si="4"/>
        <v>10068786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45263428</v>
      </c>
      <c r="X38" s="60">
        <f t="shared" si="4"/>
        <v>178104990</v>
      </c>
      <c r="Y38" s="60">
        <f t="shared" si="4"/>
        <v>-132841562</v>
      </c>
      <c r="Z38" s="140">
        <f t="shared" si="5"/>
        <v>-74.5860977842339</v>
      </c>
      <c r="AA38" s="155">
        <f>AA8+AA23</f>
        <v>237473320</v>
      </c>
    </row>
    <row r="39" spans="1:27" ht="12.75">
      <c r="A39" s="291" t="s">
        <v>208</v>
      </c>
      <c r="B39" s="142"/>
      <c r="C39" s="62">
        <f t="shared" si="4"/>
        <v>16783684</v>
      </c>
      <c r="D39" s="156">
        <f t="shared" si="4"/>
        <v>0</v>
      </c>
      <c r="E39" s="60">
        <f t="shared" si="4"/>
        <v>32794000</v>
      </c>
      <c r="F39" s="60">
        <f t="shared" si="4"/>
        <v>32794000</v>
      </c>
      <c r="G39" s="60">
        <f t="shared" si="4"/>
        <v>3381186</v>
      </c>
      <c r="H39" s="60">
        <f t="shared" si="4"/>
        <v>2461112</v>
      </c>
      <c r="I39" s="60">
        <f t="shared" si="4"/>
        <v>3141891</v>
      </c>
      <c r="J39" s="60">
        <f t="shared" si="4"/>
        <v>8984189</v>
      </c>
      <c r="K39" s="60">
        <f t="shared" si="4"/>
        <v>1243588</v>
      </c>
      <c r="L39" s="60">
        <f t="shared" si="4"/>
        <v>4538033</v>
      </c>
      <c r="M39" s="60">
        <f t="shared" si="4"/>
        <v>796942</v>
      </c>
      <c r="N39" s="60">
        <f t="shared" si="4"/>
        <v>6578563</v>
      </c>
      <c r="O39" s="60">
        <f t="shared" si="4"/>
        <v>-1821907</v>
      </c>
      <c r="P39" s="60">
        <f t="shared" si="4"/>
        <v>-750271</v>
      </c>
      <c r="Q39" s="60">
        <f t="shared" si="4"/>
        <v>3564391</v>
      </c>
      <c r="R39" s="60">
        <f t="shared" si="4"/>
        <v>992213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16554965</v>
      </c>
      <c r="X39" s="60">
        <f t="shared" si="4"/>
        <v>24595500</v>
      </c>
      <c r="Y39" s="60">
        <f t="shared" si="4"/>
        <v>-8040535</v>
      </c>
      <c r="Z39" s="140">
        <f t="shared" si="5"/>
        <v>-32.69108170193735</v>
      </c>
      <c r="AA39" s="155">
        <f>AA9+AA24</f>
        <v>32794000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179166959</v>
      </c>
      <c r="D41" s="294">
        <f t="shared" si="6"/>
        <v>0</v>
      </c>
      <c r="E41" s="295">
        <f t="shared" si="6"/>
        <v>270267320</v>
      </c>
      <c r="F41" s="295">
        <f t="shared" si="6"/>
        <v>270267320</v>
      </c>
      <c r="G41" s="295">
        <f t="shared" si="6"/>
        <v>8345164</v>
      </c>
      <c r="H41" s="295">
        <f t="shared" si="6"/>
        <v>10775448</v>
      </c>
      <c r="I41" s="295">
        <f t="shared" si="6"/>
        <v>6064230</v>
      </c>
      <c r="J41" s="295">
        <f t="shared" si="6"/>
        <v>25184842</v>
      </c>
      <c r="K41" s="295">
        <f t="shared" si="6"/>
        <v>4603707</v>
      </c>
      <c r="L41" s="295">
        <f t="shared" si="6"/>
        <v>8675268</v>
      </c>
      <c r="M41" s="295">
        <f t="shared" si="6"/>
        <v>12293577</v>
      </c>
      <c r="N41" s="295">
        <f t="shared" si="6"/>
        <v>25572552</v>
      </c>
      <c r="O41" s="295">
        <f t="shared" si="6"/>
        <v>2352876</v>
      </c>
      <c r="P41" s="295">
        <f t="shared" si="6"/>
        <v>4248775</v>
      </c>
      <c r="Q41" s="295">
        <f t="shared" si="6"/>
        <v>4459348</v>
      </c>
      <c r="R41" s="295">
        <f t="shared" si="6"/>
        <v>11060999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61818393</v>
      </c>
      <c r="X41" s="295">
        <f t="shared" si="6"/>
        <v>202700490</v>
      </c>
      <c r="Y41" s="295">
        <f t="shared" si="6"/>
        <v>-140882097</v>
      </c>
      <c r="Z41" s="296">
        <f t="shared" si="5"/>
        <v>-69.50259321030748</v>
      </c>
      <c r="AA41" s="297">
        <f>SUM(AA36:AA40)</f>
        <v>270267320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471160</v>
      </c>
      <c r="D45" s="129">
        <f t="shared" si="7"/>
        <v>0</v>
      </c>
      <c r="E45" s="54">
        <f t="shared" si="7"/>
        <v>6468440</v>
      </c>
      <c r="F45" s="54">
        <f t="shared" si="7"/>
        <v>6468440</v>
      </c>
      <c r="G45" s="54">
        <f t="shared" si="7"/>
        <v>0</v>
      </c>
      <c r="H45" s="54">
        <f t="shared" si="7"/>
        <v>4763373</v>
      </c>
      <c r="I45" s="54">
        <f t="shared" si="7"/>
        <v>6217635</v>
      </c>
      <c r="J45" s="54">
        <f t="shared" si="7"/>
        <v>10981008</v>
      </c>
      <c r="K45" s="54">
        <f t="shared" si="7"/>
        <v>16799692</v>
      </c>
      <c r="L45" s="54">
        <f t="shared" si="7"/>
        <v>29855932</v>
      </c>
      <c r="M45" s="54">
        <f t="shared" si="7"/>
        <v>8939835</v>
      </c>
      <c r="N45" s="54">
        <f t="shared" si="7"/>
        <v>55595459</v>
      </c>
      <c r="O45" s="54">
        <f t="shared" si="7"/>
        <v>2540980</v>
      </c>
      <c r="P45" s="54">
        <f t="shared" si="7"/>
        <v>14014349</v>
      </c>
      <c r="Q45" s="54">
        <f t="shared" si="7"/>
        <v>16838945</v>
      </c>
      <c r="R45" s="54">
        <f t="shared" si="7"/>
        <v>33394274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99970741</v>
      </c>
      <c r="X45" s="54">
        <f t="shared" si="7"/>
        <v>4851330</v>
      </c>
      <c r="Y45" s="54">
        <f t="shared" si="7"/>
        <v>95119411</v>
      </c>
      <c r="Z45" s="184">
        <f t="shared" si="5"/>
        <v>1960.6872960610801</v>
      </c>
      <c r="AA45" s="130">
        <f t="shared" si="8"/>
        <v>6468440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2000000</v>
      </c>
      <c r="F48" s="54">
        <f t="shared" si="7"/>
        <v>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1500000</v>
      </c>
      <c r="Y48" s="54">
        <f t="shared" si="7"/>
        <v>-1500000</v>
      </c>
      <c r="Z48" s="184">
        <f t="shared" si="5"/>
        <v>-100</v>
      </c>
      <c r="AA48" s="130">
        <f t="shared" si="8"/>
        <v>2000000</v>
      </c>
    </row>
    <row r="49" spans="1:27" ht="12.75">
      <c r="A49" s="308" t="s">
        <v>220</v>
      </c>
      <c r="B49" s="149"/>
      <c r="C49" s="239">
        <f aca="true" t="shared" si="9" ref="C49:Y49">SUM(C41:C48)</f>
        <v>179638119</v>
      </c>
      <c r="D49" s="218">
        <f t="shared" si="9"/>
        <v>0</v>
      </c>
      <c r="E49" s="220">
        <f t="shared" si="9"/>
        <v>278735760</v>
      </c>
      <c r="F49" s="220">
        <f t="shared" si="9"/>
        <v>278735760</v>
      </c>
      <c r="G49" s="220">
        <f t="shared" si="9"/>
        <v>8345164</v>
      </c>
      <c r="H49" s="220">
        <f t="shared" si="9"/>
        <v>15538821</v>
      </c>
      <c r="I49" s="220">
        <f t="shared" si="9"/>
        <v>12281865</v>
      </c>
      <c r="J49" s="220">
        <f t="shared" si="9"/>
        <v>36165850</v>
      </c>
      <c r="K49" s="220">
        <f t="shared" si="9"/>
        <v>21403399</v>
      </c>
      <c r="L49" s="220">
        <f t="shared" si="9"/>
        <v>38531200</v>
      </c>
      <c r="M49" s="220">
        <f t="shared" si="9"/>
        <v>21233412</v>
      </c>
      <c r="N49" s="220">
        <f t="shared" si="9"/>
        <v>81168011</v>
      </c>
      <c r="O49" s="220">
        <f t="shared" si="9"/>
        <v>4893856</v>
      </c>
      <c r="P49" s="220">
        <f t="shared" si="9"/>
        <v>18263124</v>
      </c>
      <c r="Q49" s="220">
        <f t="shared" si="9"/>
        <v>21298293</v>
      </c>
      <c r="R49" s="220">
        <f t="shared" si="9"/>
        <v>44455273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161789134</v>
      </c>
      <c r="X49" s="220">
        <f t="shared" si="9"/>
        <v>209051820</v>
      </c>
      <c r="Y49" s="220">
        <f t="shared" si="9"/>
        <v>-47262686</v>
      </c>
      <c r="Z49" s="221">
        <f t="shared" si="5"/>
        <v>-22.608119843204427</v>
      </c>
      <c r="AA49" s="222">
        <f>SUM(AA41:AA48)</f>
        <v>278735760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210450</v>
      </c>
      <c r="D51" s="129">
        <f t="shared" si="10"/>
        <v>0</v>
      </c>
      <c r="E51" s="54">
        <f t="shared" si="10"/>
        <v>31028617</v>
      </c>
      <c r="F51" s="54">
        <f t="shared" si="10"/>
        <v>31028617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23271463</v>
      </c>
      <c r="Y51" s="54">
        <f t="shared" si="10"/>
        <v>-23271463</v>
      </c>
      <c r="Z51" s="184">
        <f>+IF(X51&lt;&gt;0,+(Y51/X51)*100,0)</f>
        <v>-100</v>
      </c>
      <c r="AA51" s="130">
        <f>SUM(AA57:AA61)</f>
        <v>31028617</v>
      </c>
    </row>
    <row r="52" spans="1:27" ht="12.75">
      <c r="A52" s="310" t="s">
        <v>205</v>
      </c>
      <c r="B52" s="142"/>
      <c r="C52" s="62"/>
      <c r="D52" s="156"/>
      <c r="E52" s="60">
        <v>2788000</v>
      </c>
      <c r="F52" s="60">
        <v>2788000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2091000</v>
      </c>
      <c r="Y52" s="60">
        <v>-2091000</v>
      </c>
      <c r="Z52" s="140">
        <v>-100</v>
      </c>
      <c r="AA52" s="155">
        <v>2788000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14944000</v>
      </c>
      <c r="F54" s="60">
        <v>14944000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11208000</v>
      </c>
      <c r="Y54" s="60">
        <v>-11208000</v>
      </c>
      <c r="Z54" s="140">
        <v>-100</v>
      </c>
      <c r="AA54" s="155">
        <v>14944000</v>
      </c>
    </row>
    <row r="55" spans="1:27" ht="12.75">
      <c r="A55" s="310" t="s">
        <v>208</v>
      </c>
      <c r="B55" s="142"/>
      <c r="C55" s="62"/>
      <c r="D55" s="156"/>
      <c r="E55" s="60">
        <v>6543000</v>
      </c>
      <c r="F55" s="60">
        <v>6543000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4907250</v>
      </c>
      <c r="Y55" s="60">
        <v>-4907250</v>
      </c>
      <c r="Z55" s="140">
        <v>-100</v>
      </c>
      <c r="AA55" s="155">
        <v>6543000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24275000</v>
      </c>
      <c r="F57" s="295">
        <f t="shared" si="11"/>
        <v>24275000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18206250</v>
      </c>
      <c r="Y57" s="295">
        <f t="shared" si="11"/>
        <v>-18206250</v>
      </c>
      <c r="Z57" s="296">
        <f>+IF(X57&lt;&gt;0,+(Y57/X57)*100,0)</f>
        <v>-100</v>
      </c>
      <c r="AA57" s="297">
        <f>SUM(AA52:AA56)</f>
        <v>24275000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210450</v>
      </c>
      <c r="D61" s="156"/>
      <c r="E61" s="60">
        <v>6753617</v>
      </c>
      <c r="F61" s="60">
        <v>6753617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5065213</v>
      </c>
      <c r="Y61" s="60">
        <v>-5065213</v>
      </c>
      <c r="Z61" s="140">
        <v>-100</v>
      </c>
      <c r="AA61" s="155">
        <v>6753617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430771</v>
      </c>
      <c r="H68" s="60">
        <v>838174</v>
      </c>
      <c r="I68" s="60">
        <v>775013</v>
      </c>
      <c r="J68" s="60">
        <v>2043958</v>
      </c>
      <c r="K68" s="60">
        <v>744956</v>
      </c>
      <c r="L68" s="60">
        <v>1043680</v>
      </c>
      <c r="M68" s="60">
        <v>472035</v>
      </c>
      <c r="N68" s="60">
        <v>2260671</v>
      </c>
      <c r="O68" s="60">
        <v>294464</v>
      </c>
      <c r="P68" s="60">
        <v>5413932</v>
      </c>
      <c r="Q68" s="60">
        <v>1083990</v>
      </c>
      <c r="R68" s="60">
        <v>6792386</v>
      </c>
      <c r="S68" s="60"/>
      <c r="T68" s="60"/>
      <c r="U68" s="60"/>
      <c r="V68" s="60"/>
      <c r="W68" s="60">
        <v>11097015</v>
      </c>
      <c r="X68" s="60"/>
      <c r="Y68" s="60">
        <v>11097015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430771</v>
      </c>
      <c r="H69" s="220">
        <f t="shared" si="12"/>
        <v>838174</v>
      </c>
      <c r="I69" s="220">
        <f t="shared" si="12"/>
        <v>775013</v>
      </c>
      <c r="J69" s="220">
        <f t="shared" si="12"/>
        <v>2043958</v>
      </c>
      <c r="K69" s="220">
        <f t="shared" si="12"/>
        <v>744956</v>
      </c>
      <c r="L69" s="220">
        <f t="shared" si="12"/>
        <v>1043680</v>
      </c>
      <c r="M69" s="220">
        <f t="shared" si="12"/>
        <v>472035</v>
      </c>
      <c r="N69" s="220">
        <f t="shared" si="12"/>
        <v>2260671</v>
      </c>
      <c r="O69" s="220">
        <f t="shared" si="12"/>
        <v>294464</v>
      </c>
      <c r="P69" s="220">
        <f t="shared" si="12"/>
        <v>5413932</v>
      </c>
      <c r="Q69" s="220">
        <f t="shared" si="12"/>
        <v>1083990</v>
      </c>
      <c r="R69" s="220">
        <f t="shared" si="12"/>
        <v>6792386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11097015</v>
      </c>
      <c r="X69" s="220">
        <f t="shared" si="12"/>
        <v>0</v>
      </c>
      <c r="Y69" s="220">
        <f t="shared" si="12"/>
        <v>11097015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179166959</v>
      </c>
      <c r="D5" s="357">
        <f t="shared" si="0"/>
        <v>0</v>
      </c>
      <c r="E5" s="356">
        <f t="shared" si="0"/>
        <v>270267320</v>
      </c>
      <c r="F5" s="358">
        <f t="shared" si="0"/>
        <v>270267320</v>
      </c>
      <c r="G5" s="358">
        <f t="shared" si="0"/>
        <v>8345164</v>
      </c>
      <c r="H5" s="356">
        <f t="shared" si="0"/>
        <v>10775448</v>
      </c>
      <c r="I5" s="356">
        <f t="shared" si="0"/>
        <v>6064230</v>
      </c>
      <c r="J5" s="358">
        <f t="shared" si="0"/>
        <v>25184842</v>
      </c>
      <c r="K5" s="358">
        <f t="shared" si="0"/>
        <v>4603707</v>
      </c>
      <c r="L5" s="356">
        <f t="shared" si="0"/>
        <v>8675268</v>
      </c>
      <c r="M5" s="356">
        <f t="shared" si="0"/>
        <v>12293577</v>
      </c>
      <c r="N5" s="358">
        <f t="shared" si="0"/>
        <v>25572552</v>
      </c>
      <c r="O5" s="358">
        <f t="shared" si="0"/>
        <v>2352876</v>
      </c>
      <c r="P5" s="356">
        <f t="shared" si="0"/>
        <v>4248775</v>
      </c>
      <c r="Q5" s="356">
        <f t="shared" si="0"/>
        <v>4459348</v>
      </c>
      <c r="R5" s="358">
        <f t="shared" si="0"/>
        <v>11060999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61818393</v>
      </c>
      <c r="X5" s="356">
        <f t="shared" si="0"/>
        <v>202700490</v>
      </c>
      <c r="Y5" s="358">
        <f t="shared" si="0"/>
        <v>-140882097</v>
      </c>
      <c r="Z5" s="359">
        <f>+IF(X5&lt;&gt;0,+(Y5/X5)*100,0)</f>
        <v>-69.50259321030748</v>
      </c>
      <c r="AA5" s="360">
        <f>+AA6+AA8+AA11+AA13+AA15</f>
        <v>270267320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162383275</v>
      </c>
      <c r="D11" s="363">
        <f aca="true" t="shared" si="3" ref="D11:AA11">+D12</f>
        <v>0</v>
      </c>
      <c r="E11" s="362">
        <f t="shared" si="3"/>
        <v>237473320</v>
      </c>
      <c r="F11" s="364">
        <f t="shared" si="3"/>
        <v>237473320</v>
      </c>
      <c r="G11" s="364">
        <f t="shared" si="3"/>
        <v>4963978</v>
      </c>
      <c r="H11" s="362">
        <f t="shared" si="3"/>
        <v>8314336</v>
      </c>
      <c r="I11" s="362">
        <f t="shared" si="3"/>
        <v>2922339</v>
      </c>
      <c r="J11" s="364">
        <f t="shared" si="3"/>
        <v>16200653</v>
      </c>
      <c r="K11" s="364">
        <f t="shared" si="3"/>
        <v>3360119</v>
      </c>
      <c r="L11" s="362">
        <f t="shared" si="3"/>
        <v>4137235</v>
      </c>
      <c r="M11" s="362">
        <f t="shared" si="3"/>
        <v>11496635</v>
      </c>
      <c r="N11" s="364">
        <f t="shared" si="3"/>
        <v>18993989</v>
      </c>
      <c r="O11" s="364">
        <f t="shared" si="3"/>
        <v>4174783</v>
      </c>
      <c r="P11" s="362">
        <f t="shared" si="3"/>
        <v>4999046</v>
      </c>
      <c r="Q11" s="362">
        <f t="shared" si="3"/>
        <v>894957</v>
      </c>
      <c r="R11" s="364">
        <f t="shared" si="3"/>
        <v>10068786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45263428</v>
      </c>
      <c r="X11" s="362">
        <f t="shared" si="3"/>
        <v>178104990</v>
      </c>
      <c r="Y11" s="364">
        <f t="shared" si="3"/>
        <v>-132841562</v>
      </c>
      <c r="Z11" s="365">
        <f>+IF(X11&lt;&gt;0,+(Y11/X11)*100,0)</f>
        <v>-74.5860977842339</v>
      </c>
      <c r="AA11" s="366">
        <f t="shared" si="3"/>
        <v>237473320</v>
      </c>
    </row>
    <row r="12" spans="1:27" ht="12.75">
      <c r="A12" s="291" t="s">
        <v>232</v>
      </c>
      <c r="B12" s="136"/>
      <c r="C12" s="60">
        <v>162383275</v>
      </c>
      <c r="D12" s="340"/>
      <c r="E12" s="60">
        <v>237473320</v>
      </c>
      <c r="F12" s="59">
        <v>237473320</v>
      </c>
      <c r="G12" s="59">
        <v>4963978</v>
      </c>
      <c r="H12" s="60">
        <v>8314336</v>
      </c>
      <c r="I12" s="60">
        <v>2922339</v>
      </c>
      <c r="J12" s="59">
        <v>16200653</v>
      </c>
      <c r="K12" s="59">
        <v>3360119</v>
      </c>
      <c r="L12" s="60">
        <v>4137235</v>
      </c>
      <c r="M12" s="60">
        <v>11496635</v>
      </c>
      <c r="N12" s="59">
        <v>18993989</v>
      </c>
      <c r="O12" s="59">
        <v>4174783</v>
      </c>
      <c r="P12" s="60">
        <v>4999046</v>
      </c>
      <c r="Q12" s="60">
        <v>894957</v>
      </c>
      <c r="R12" s="59">
        <v>10068786</v>
      </c>
      <c r="S12" s="59"/>
      <c r="T12" s="60"/>
      <c r="U12" s="60"/>
      <c r="V12" s="59"/>
      <c r="W12" s="59">
        <v>45263428</v>
      </c>
      <c r="X12" s="60">
        <v>178104990</v>
      </c>
      <c r="Y12" s="59">
        <v>-132841562</v>
      </c>
      <c r="Z12" s="61">
        <v>-74.59</v>
      </c>
      <c r="AA12" s="62">
        <v>237473320</v>
      </c>
    </row>
    <row r="13" spans="1:27" ht="12.75">
      <c r="A13" s="361" t="s">
        <v>208</v>
      </c>
      <c r="B13" s="136"/>
      <c r="C13" s="275">
        <f>+C14</f>
        <v>16783684</v>
      </c>
      <c r="D13" s="341">
        <f aca="true" t="shared" si="4" ref="D13:AA13">+D14</f>
        <v>0</v>
      </c>
      <c r="E13" s="275">
        <f t="shared" si="4"/>
        <v>32794000</v>
      </c>
      <c r="F13" s="342">
        <f t="shared" si="4"/>
        <v>32794000</v>
      </c>
      <c r="G13" s="342">
        <f t="shared" si="4"/>
        <v>3381186</v>
      </c>
      <c r="H13" s="275">
        <f t="shared" si="4"/>
        <v>2461112</v>
      </c>
      <c r="I13" s="275">
        <f t="shared" si="4"/>
        <v>3141891</v>
      </c>
      <c r="J13" s="342">
        <f t="shared" si="4"/>
        <v>8984189</v>
      </c>
      <c r="K13" s="342">
        <f t="shared" si="4"/>
        <v>1243588</v>
      </c>
      <c r="L13" s="275">
        <f t="shared" si="4"/>
        <v>4538033</v>
      </c>
      <c r="M13" s="275">
        <f t="shared" si="4"/>
        <v>796942</v>
      </c>
      <c r="N13" s="342">
        <f t="shared" si="4"/>
        <v>6578563</v>
      </c>
      <c r="O13" s="342">
        <f t="shared" si="4"/>
        <v>-1821907</v>
      </c>
      <c r="P13" s="275">
        <f t="shared" si="4"/>
        <v>-750271</v>
      </c>
      <c r="Q13" s="275">
        <f t="shared" si="4"/>
        <v>3564391</v>
      </c>
      <c r="R13" s="342">
        <f t="shared" si="4"/>
        <v>992213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16554965</v>
      </c>
      <c r="X13" s="275">
        <f t="shared" si="4"/>
        <v>24595500</v>
      </c>
      <c r="Y13" s="342">
        <f t="shared" si="4"/>
        <v>-8040535</v>
      </c>
      <c r="Z13" s="335">
        <f>+IF(X13&lt;&gt;0,+(Y13/X13)*100,0)</f>
        <v>-32.69108170193735</v>
      </c>
      <c r="AA13" s="273">
        <f t="shared" si="4"/>
        <v>32794000</v>
      </c>
    </row>
    <row r="14" spans="1:27" ht="12.75">
      <c r="A14" s="291" t="s">
        <v>233</v>
      </c>
      <c r="B14" s="136"/>
      <c r="C14" s="60">
        <v>16783684</v>
      </c>
      <c r="D14" s="340"/>
      <c r="E14" s="60">
        <v>32794000</v>
      </c>
      <c r="F14" s="59">
        <v>32794000</v>
      </c>
      <c r="G14" s="59">
        <v>3381186</v>
      </c>
      <c r="H14" s="60">
        <v>2461112</v>
      </c>
      <c r="I14" s="60">
        <v>3141891</v>
      </c>
      <c r="J14" s="59">
        <v>8984189</v>
      </c>
      <c r="K14" s="59">
        <v>1243588</v>
      </c>
      <c r="L14" s="60">
        <v>4538033</v>
      </c>
      <c r="M14" s="60">
        <v>796942</v>
      </c>
      <c r="N14" s="59">
        <v>6578563</v>
      </c>
      <c r="O14" s="59">
        <v>-1821907</v>
      </c>
      <c r="P14" s="60">
        <v>-750271</v>
      </c>
      <c r="Q14" s="60">
        <v>3564391</v>
      </c>
      <c r="R14" s="59">
        <v>992213</v>
      </c>
      <c r="S14" s="59"/>
      <c r="T14" s="60"/>
      <c r="U14" s="60"/>
      <c r="V14" s="59"/>
      <c r="W14" s="59">
        <v>16554965</v>
      </c>
      <c r="X14" s="60">
        <v>24595500</v>
      </c>
      <c r="Y14" s="59">
        <v>-8040535</v>
      </c>
      <c r="Z14" s="61">
        <v>-32.69</v>
      </c>
      <c r="AA14" s="62">
        <v>32794000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471160</v>
      </c>
      <c r="D40" s="344">
        <f t="shared" si="9"/>
        <v>0</v>
      </c>
      <c r="E40" s="343">
        <f t="shared" si="9"/>
        <v>5135940</v>
      </c>
      <c r="F40" s="345">
        <f t="shared" si="9"/>
        <v>5135940</v>
      </c>
      <c r="G40" s="345">
        <f t="shared" si="9"/>
        <v>0</v>
      </c>
      <c r="H40" s="343">
        <f t="shared" si="9"/>
        <v>4763373</v>
      </c>
      <c r="I40" s="343">
        <f t="shared" si="9"/>
        <v>6217635</v>
      </c>
      <c r="J40" s="345">
        <f t="shared" si="9"/>
        <v>10981008</v>
      </c>
      <c r="K40" s="345">
        <f t="shared" si="9"/>
        <v>16799692</v>
      </c>
      <c r="L40" s="343">
        <f t="shared" si="9"/>
        <v>29709447</v>
      </c>
      <c r="M40" s="343">
        <f t="shared" si="9"/>
        <v>8939835</v>
      </c>
      <c r="N40" s="345">
        <f t="shared" si="9"/>
        <v>55448974</v>
      </c>
      <c r="O40" s="345">
        <f t="shared" si="9"/>
        <v>2540980</v>
      </c>
      <c r="P40" s="343">
        <f t="shared" si="9"/>
        <v>13092098</v>
      </c>
      <c r="Q40" s="343">
        <f t="shared" si="9"/>
        <v>16838945</v>
      </c>
      <c r="R40" s="345">
        <f t="shared" si="9"/>
        <v>32472023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98902005</v>
      </c>
      <c r="X40" s="343">
        <f t="shared" si="9"/>
        <v>3851955</v>
      </c>
      <c r="Y40" s="345">
        <f t="shared" si="9"/>
        <v>95050050</v>
      </c>
      <c r="Z40" s="336">
        <f>+IF(X40&lt;&gt;0,+(Y40/X40)*100,0)</f>
        <v>2467.5794499156923</v>
      </c>
      <c r="AA40" s="350">
        <f>SUM(AA41:AA49)</f>
        <v>5135940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88400</v>
      </c>
      <c r="Q41" s="362"/>
      <c r="R41" s="364">
        <v>88400</v>
      </c>
      <c r="S41" s="364"/>
      <c r="T41" s="362"/>
      <c r="U41" s="362"/>
      <c r="V41" s="364"/>
      <c r="W41" s="364">
        <v>88400</v>
      </c>
      <c r="X41" s="362"/>
      <c r="Y41" s="364">
        <v>88400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>
        <v>4763373</v>
      </c>
      <c r="I43" s="305">
        <v>6217635</v>
      </c>
      <c r="J43" s="370">
        <v>10981008</v>
      </c>
      <c r="K43" s="370">
        <v>16799692</v>
      </c>
      <c r="L43" s="305">
        <v>29709447</v>
      </c>
      <c r="M43" s="305">
        <v>8939835</v>
      </c>
      <c r="N43" s="370">
        <v>55448974</v>
      </c>
      <c r="O43" s="370">
        <v>2540980</v>
      </c>
      <c r="P43" s="305">
        <v>13003698</v>
      </c>
      <c r="Q43" s="305">
        <v>16838945</v>
      </c>
      <c r="R43" s="370">
        <v>32383623</v>
      </c>
      <c r="S43" s="370"/>
      <c r="T43" s="305"/>
      <c r="U43" s="305"/>
      <c r="V43" s="370"/>
      <c r="W43" s="370">
        <v>98813605</v>
      </c>
      <c r="X43" s="305"/>
      <c r="Y43" s="370">
        <v>98813605</v>
      </c>
      <c r="Z43" s="371"/>
      <c r="AA43" s="303"/>
    </row>
    <row r="44" spans="1:27" ht="12.75">
      <c r="A44" s="361" t="s">
        <v>251</v>
      </c>
      <c r="B44" s="136"/>
      <c r="C44" s="60">
        <v>230719</v>
      </c>
      <c r="D44" s="368"/>
      <c r="E44" s="54">
        <v>935000</v>
      </c>
      <c r="F44" s="53">
        <v>935000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701250</v>
      </c>
      <c r="Y44" s="53">
        <v>-701250</v>
      </c>
      <c r="Z44" s="94">
        <v>-100</v>
      </c>
      <c r="AA44" s="95">
        <v>935000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240441</v>
      </c>
      <c r="D49" s="368"/>
      <c r="E49" s="54">
        <v>4200940</v>
      </c>
      <c r="F49" s="53">
        <v>4200940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3150705</v>
      </c>
      <c r="Y49" s="53">
        <v>-3150705</v>
      </c>
      <c r="Z49" s="94">
        <v>-100</v>
      </c>
      <c r="AA49" s="95">
        <v>4200940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2000000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1500000</v>
      </c>
      <c r="Y57" s="345">
        <f t="shared" si="13"/>
        <v>-1500000</v>
      </c>
      <c r="Z57" s="336">
        <f>+IF(X57&lt;&gt;0,+(Y57/X57)*100,0)</f>
        <v>-100</v>
      </c>
      <c r="AA57" s="350">
        <f t="shared" si="13"/>
        <v>2000000</v>
      </c>
    </row>
    <row r="58" spans="1:27" ht="12.75">
      <c r="A58" s="361" t="s">
        <v>217</v>
      </c>
      <c r="B58" s="136"/>
      <c r="C58" s="60"/>
      <c r="D58" s="340"/>
      <c r="E58" s="60">
        <v>2000000</v>
      </c>
      <c r="F58" s="59">
        <v>2000000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1500000</v>
      </c>
      <c r="Y58" s="59">
        <v>-1500000</v>
      </c>
      <c r="Z58" s="61">
        <v>-100</v>
      </c>
      <c r="AA58" s="62">
        <v>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179638119</v>
      </c>
      <c r="D60" s="346">
        <f t="shared" si="14"/>
        <v>0</v>
      </c>
      <c r="E60" s="219">
        <f t="shared" si="14"/>
        <v>277403260</v>
      </c>
      <c r="F60" s="264">
        <f t="shared" si="14"/>
        <v>277403260</v>
      </c>
      <c r="G60" s="264">
        <f t="shared" si="14"/>
        <v>8345164</v>
      </c>
      <c r="H60" s="219">
        <f t="shared" si="14"/>
        <v>15538821</v>
      </c>
      <c r="I60" s="219">
        <f t="shared" si="14"/>
        <v>12281865</v>
      </c>
      <c r="J60" s="264">
        <f t="shared" si="14"/>
        <v>36165850</v>
      </c>
      <c r="K60" s="264">
        <f t="shared" si="14"/>
        <v>21403399</v>
      </c>
      <c r="L60" s="219">
        <f t="shared" si="14"/>
        <v>38384715</v>
      </c>
      <c r="M60" s="219">
        <f t="shared" si="14"/>
        <v>21233412</v>
      </c>
      <c r="N60" s="264">
        <f t="shared" si="14"/>
        <v>81021526</v>
      </c>
      <c r="O60" s="264">
        <f t="shared" si="14"/>
        <v>4893856</v>
      </c>
      <c r="P60" s="219">
        <f t="shared" si="14"/>
        <v>17340873</v>
      </c>
      <c r="Q60" s="219">
        <f t="shared" si="14"/>
        <v>21298293</v>
      </c>
      <c r="R60" s="264">
        <f t="shared" si="14"/>
        <v>43533022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160720398</v>
      </c>
      <c r="X60" s="219">
        <f t="shared" si="14"/>
        <v>208052445</v>
      </c>
      <c r="Y60" s="264">
        <f t="shared" si="14"/>
        <v>-47332047</v>
      </c>
      <c r="Z60" s="337">
        <f>+IF(X60&lt;&gt;0,+(Y60/X60)*100,0)</f>
        <v>-22.750055641018783</v>
      </c>
      <c r="AA60" s="232">
        <f>+AA57+AA54+AA51+AA40+AA37+AA34+AA22+AA5</f>
        <v>277403260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1332500</v>
      </c>
      <c r="F40" s="345">
        <f t="shared" si="9"/>
        <v>1332500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146485</v>
      </c>
      <c r="M40" s="343">
        <f t="shared" si="9"/>
        <v>0</v>
      </c>
      <c r="N40" s="345">
        <f t="shared" si="9"/>
        <v>146485</v>
      </c>
      <c r="O40" s="345">
        <f t="shared" si="9"/>
        <v>0</v>
      </c>
      <c r="P40" s="343">
        <f t="shared" si="9"/>
        <v>922251</v>
      </c>
      <c r="Q40" s="343">
        <f t="shared" si="9"/>
        <v>0</v>
      </c>
      <c r="R40" s="345">
        <f t="shared" si="9"/>
        <v>922251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1068736</v>
      </c>
      <c r="X40" s="343">
        <f t="shared" si="9"/>
        <v>999375</v>
      </c>
      <c r="Y40" s="345">
        <f t="shared" si="9"/>
        <v>69361</v>
      </c>
      <c r="Z40" s="336">
        <f>+IF(X40&lt;&gt;0,+(Y40/X40)*100,0)</f>
        <v>6.9404377736085054</v>
      </c>
      <c r="AA40" s="350">
        <f>SUM(AA41:AA49)</f>
        <v>1332500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>
        <v>146485</v>
      </c>
      <c r="M41" s="362"/>
      <c r="N41" s="364">
        <v>146485</v>
      </c>
      <c r="O41" s="364"/>
      <c r="P41" s="362">
        <v>922251</v>
      </c>
      <c r="Q41" s="362"/>
      <c r="R41" s="364">
        <v>922251</v>
      </c>
      <c r="S41" s="364"/>
      <c r="T41" s="362"/>
      <c r="U41" s="362"/>
      <c r="V41" s="364"/>
      <c r="W41" s="364">
        <v>1068736</v>
      </c>
      <c r="X41" s="362"/>
      <c r="Y41" s="364">
        <v>1068736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1332500</v>
      </c>
      <c r="F49" s="53">
        <v>1332500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999375</v>
      </c>
      <c r="Y49" s="53">
        <v>-999375</v>
      </c>
      <c r="Z49" s="94">
        <v>-100</v>
      </c>
      <c r="AA49" s="95">
        <v>1332500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1332500</v>
      </c>
      <c r="F60" s="264">
        <f t="shared" si="14"/>
        <v>1332500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146485</v>
      </c>
      <c r="M60" s="219">
        <f t="shared" si="14"/>
        <v>0</v>
      </c>
      <c r="N60" s="264">
        <f t="shared" si="14"/>
        <v>146485</v>
      </c>
      <c r="O60" s="264">
        <f t="shared" si="14"/>
        <v>0</v>
      </c>
      <c r="P60" s="219">
        <f t="shared" si="14"/>
        <v>922251</v>
      </c>
      <c r="Q60" s="219">
        <f t="shared" si="14"/>
        <v>0</v>
      </c>
      <c r="R60" s="264">
        <f t="shared" si="14"/>
        <v>922251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1068736</v>
      </c>
      <c r="X60" s="219">
        <f t="shared" si="14"/>
        <v>999375</v>
      </c>
      <c r="Y60" s="264">
        <f t="shared" si="14"/>
        <v>69361</v>
      </c>
      <c r="Z60" s="337">
        <f>+IF(X60&lt;&gt;0,+(Y60/X60)*100,0)</f>
        <v>6.9404377736085054</v>
      </c>
      <c r="AA60" s="232">
        <f>+AA57+AA54+AA51+AA40+AA37+AA34+AA22+AA5</f>
        <v>1332500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2017-05-05T12:11:48Z</dcterms:created>
  <dcterms:modified xsi:type="dcterms:W3CDTF">2017-05-05T12:11:51Z</dcterms:modified>
  <cp:category/>
  <cp:version/>
  <cp:contentType/>
  <cp:contentStatus/>
</cp:coreProperties>
</file>