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<sst xmlns="http://schemas.openxmlformats.org/spreadsheetml/2006/main" count="857" uniqueCount="303">
  <si>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Amajuba(DC25)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</si>
  <si>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</si>
  <si>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</si>
  <si>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</si>
  <si>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</si>
  <si>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</si>
  <si>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</si>
  <si>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</si>
  <si>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</si>
  <si>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</si>
  <si>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</si>
  <si>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</si>
  <si>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</si>
  <si>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</si>
  <si>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</si>
  <si>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</si>
  <si>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</si>
  <si>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</si>
  <si>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</si>
  <si>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</si>
  <si>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</si>
  <si>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</si>
  <si>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</si>
  <si>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</si>
  <si>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</si>
  <si>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</si>
  <si>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</si>
  <si>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</si>
  <si>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</si>
  <si>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</si>
  <si>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</si>
  <si>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</si>
  <si>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</si>
  <si>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</si>
  <si>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</si>
  <si>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</si>
  <si>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</si>
  <si>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</si>
  <si>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</si>
  <si>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</si>
  <si>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</si>
  <si>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</si>
  <si>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</si>
  <si>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</si>
  <si>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</si>
  <si>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</si>
  <si>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</si>
  <si>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</si>
  <si>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</si>
  <si>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</si>
  <si>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</si>
  <si>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</si>
  <si>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</si>
  <si>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</si>
  <si>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</si>
  <si>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</si>
  <si>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</si>
  <si>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</si>
  <si>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</si>
  <si>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</si>
  <si>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</si>
  <si>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</si>
  <si>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</si>
  <si>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</si>
  <si>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</si>
  <si>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</si>
  <si>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</si>
  <si>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</si>
  <si>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</si>
  <si>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</si>
  <si>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Amajuba(DC25)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</si>
  <si>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</si>
  <si>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</si>
  <si>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</si>
  <si>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</si>
  <si>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</si>
  <si>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</si>
  <si>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</si>
  <si>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</si>
  <si>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</si>
  <si>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</si>
  <si>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</si>
  <si>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</si>
  <si>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</si>
  <si>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</si>
  <si>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</si>
  <si>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</si>
  <si>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</si>
  <si>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</si>
  <si>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</si>
  <si>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</si>
  <si>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</si>
  <si>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</si>
  <si>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</si>
  <si>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</si>
  <si>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</si>
  <si>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</si>
  <si>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</si>
  <si>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</si>
  <si>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</si>
  <si>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Amajuba(DC25)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</si>
  <si>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</si>
  <si>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</si>
  <si>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</si>
  <si>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</si>
  <si>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</si>
  <si>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</si>
  <si>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</si>
  <si>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</si>
  <si>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</si>
  <si>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</si>
  <si>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</si>
  <si>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</si>
  <si>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</si>
  <si>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</si>
  <si>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</si>
  <si>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</si>
  <si>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</si>
  <si>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</si>
  <si>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</si>
  <si>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</si>
  <si>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</si>
  <si>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</si>
  <si>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</si>
  <si>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</si>
  <si>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</si>
  <si>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</si>
  <si>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</si>
  <si>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</si>
  <si>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Amajuba(DC25)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</si>
  <si>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</si>
  <si>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</si>
  <si>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</si>
  <si>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</si>
  <si>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</si>
  <si>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</si>
  <si>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</si>
  <si>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</si>
  <si>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</si>
  <si>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</si>
  <si>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Amajuba(DC25)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</si>
  <si>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</si>
  <si>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</si>
  <si>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</si>
  <si>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</si>
  <si>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</si>
  <si>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</si>
  <si>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</si>
  <si>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</si>
  <si>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</si>
  <si>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</si>
  <si>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</si>
  <si>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</si>
  <si>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</si>
  <si>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</si>
  <si>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</si>
  <si>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</si>
  <si>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</si>
  <si>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</si>
  <si>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</si>
  <si>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</si>
  <si>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</si>
  <si>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</si>
  <si>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</si>
  <si>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</si>
  <si>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</si>
  <si>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</si>
  <si>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</si>
  <si>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</si>
  <si>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</si>
  <si>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</si>
  <si>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</si>
  <si>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</si>
  <si>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</si>
  <si>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Amajuba(DC25)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</si>
  <si>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</si>
  <si>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</si>
  <si>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</si>
  <si>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</si>
  <si>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</si>
  <si>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</si>
  <si>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</si>
  <si>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</si>
  <si>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</si>
  <si>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</si>
  <si>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</si>
  <si>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</si>
  <si>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</si>
  <si>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</si>
  <si>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</si>
  <si>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</si>
  <si>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</si>
  <si>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</si>
  <si>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</si>
  <si>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</si>
  <si>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</si>
  <si>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</si>
  <si>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</si>
  <si>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</si>
  <si>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</si>
  <si>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</si>
  <si>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</si>
  <si>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Amajuba(DC25)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</si>
  <si>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</si>
  <si>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</si>
  <si>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</si>
  <si>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</si>
  <si>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</si>
  <si>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</si>
  <si>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</si>
  <si>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</si>
  <si>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</si>
  <si>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</si>
  <si>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</si>
  <si>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</si>
  <si>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</si>
  <si>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</si>
  <si>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</si>
  <si>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</si>
  <si>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</si>
  <si>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</si>
  <si>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</si>
  <si>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</si>
  <si>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</si>
  <si>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</si>
  <si>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</si>
  <si>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</si>
  <si>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Amajuba(DC25)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</si>
  <si>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</si>
  <si>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</si>
  <si>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</si>
  <si>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</si>
  <si>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</si>
  <si>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</si>
  <si>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</si>
  <si>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</si>
  <si>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</si>
  <si>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</si>
  <si>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</si>
  <si>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</si>
  <si>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</si>
  <si>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</si>
  <si>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</si>
  <si>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</si>
  <si>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</si>
  <si>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</si>
  <si>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</si>
  <si>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</si>
  <si>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</si>
  <si>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</si>
  <si>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</si>
  <si>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</si>
  <si>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</si>
  <si>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</si>
  <si>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</si>
  <si>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</si>
  <si>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</si>
  <si>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</si>
  <si>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</si>
  <si>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</si>
  <si>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</si>
  <si>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</si>
  <si>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</si>
  <si>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Amajuba(DC25)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</si>
  <si>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</si>
  <si>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</si>
  <si>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Amajuba(DC25)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</si>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</sst>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24422180</v>
      </c>
      <c r="C6" s="19">
        <v>0</v>
      </c>
      <c r="D6" s="59">
        <v>22666051</v>
      </c>
      <c r="E6" s="60">
        <v>22666051</v>
      </c>
      <c r="F6" s="60">
        <v>1723570</v>
      </c>
      <c r="G6" s="60">
        <v>1731425</v>
      </c>
      <c r="H6" s="60">
        <v>1984475</v>
      </c>
      <c r="I6" s="60">
        <v>5439470</v>
      </c>
      <c r="J6" s="60">
        <v>2648385</v>
      </c>
      <c r="K6" s="60">
        <v>2128111</v>
      </c>
      <c r="L6" s="60">
        <v>1776917</v>
      </c>
      <c r="M6" s="60">
        <v>6553413</v>
      </c>
      <c r="N6" s="60">
        <v>2604892</v>
      </c>
      <c r="O6" s="60">
        <v>2089439</v>
      </c>
      <c r="P6" s="60">
        <v>2312789</v>
      </c>
      <c r="Q6" s="60">
        <v>7007120</v>
      </c>
      <c r="R6" s="60">
        <v>0</v>
      </c>
      <c r="S6" s="60">
        <v>0</v>
      </c>
      <c r="T6" s="60">
        <v>0</v>
      </c>
      <c r="U6" s="60">
        <v>0</v>
      </c>
      <c r="V6" s="60">
        <v>19000003</v>
      </c>
      <c r="W6" s="60">
        <v>16999542</v>
      </c>
      <c r="X6" s="60">
        <v>2000461</v>
      </c>
      <c r="Y6" s="61">
        <v>11.77</v>
      </c>
      <c r="Z6" s="62">
        <v>22666051</v>
      </c>
    </row>
    <row r="7" spans="1:26" ht="12.75">
      <c r="A7" s="58" t="s">
        <v>33</v>
      </c>
      <c r="B7" s="19">
        <v>1788345</v>
      </c>
      <c r="C7" s="19">
        <v>0</v>
      </c>
      <c r="D7" s="59">
        <v>800000</v>
      </c>
      <c r="E7" s="60">
        <v>800000</v>
      </c>
      <c r="F7" s="60">
        <v>7931</v>
      </c>
      <c r="G7" s="60">
        <v>174560</v>
      </c>
      <c r="H7" s="60">
        <v>0</v>
      </c>
      <c r="I7" s="60">
        <v>182491</v>
      </c>
      <c r="J7" s="60">
        <v>0</v>
      </c>
      <c r="K7" s="60">
        <v>74844</v>
      </c>
      <c r="L7" s="60">
        <v>1085747</v>
      </c>
      <c r="M7" s="60">
        <v>1160591</v>
      </c>
      <c r="N7" s="60">
        <v>770834</v>
      </c>
      <c r="O7" s="60">
        <v>360957</v>
      </c>
      <c r="P7" s="60">
        <v>13864</v>
      </c>
      <c r="Q7" s="60">
        <v>1145655</v>
      </c>
      <c r="R7" s="60">
        <v>0</v>
      </c>
      <c r="S7" s="60">
        <v>0</v>
      </c>
      <c r="T7" s="60">
        <v>0</v>
      </c>
      <c r="U7" s="60">
        <v>0</v>
      </c>
      <c r="V7" s="60">
        <v>2488737</v>
      </c>
      <c r="W7" s="60">
        <v>600003</v>
      </c>
      <c r="X7" s="60">
        <v>1888734</v>
      </c>
      <c r="Y7" s="61">
        <v>314.79</v>
      </c>
      <c r="Z7" s="62">
        <v>800000</v>
      </c>
    </row>
    <row r="8" spans="1:26" ht="12.75">
      <c r="A8" s="58" t="s">
        <v>34</v>
      </c>
      <c r="B8" s="19">
        <v>190394934</v>
      </c>
      <c r="C8" s="19">
        <v>0</v>
      </c>
      <c r="D8" s="59">
        <v>133598000</v>
      </c>
      <c r="E8" s="60">
        <v>133598000</v>
      </c>
      <c r="F8" s="60">
        <v>53816000</v>
      </c>
      <c r="G8" s="60">
        <v>0</v>
      </c>
      <c r="H8" s="60">
        <v>0</v>
      </c>
      <c r="I8" s="60">
        <v>53816000</v>
      </c>
      <c r="J8" s="60">
        <v>2680476</v>
      </c>
      <c r="K8" s="60">
        <v>3650507</v>
      </c>
      <c r="L8" s="60">
        <v>46525027</v>
      </c>
      <c r="M8" s="60">
        <v>52856010</v>
      </c>
      <c r="N8" s="60">
        <v>18574235</v>
      </c>
      <c r="O8" s="60">
        <v>812279</v>
      </c>
      <c r="P8" s="60">
        <v>32291000</v>
      </c>
      <c r="Q8" s="60">
        <v>51677514</v>
      </c>
      <c r="R8" s="60">
        <v>0</v>
      </c>
      <c r="S8" s="60">
        <v>0</v>
      </c>
      <c r="T8" s="60">
        <v>0</v>
      </c>
      <c r="U8" s="60">
        <v>0</v>
      </c>
      <c r="V8" s="60">
        <v>158349524</v>
      </c>
      <c r="W8" s="60">
        <v>100198503</v>
      </c>
      <c r="X8" s="60">
        <v>58151021</v>
      </c>
      <c r="Y8" s="61">
        <v>58.04</v>
      </c>
      <c r="Z8" s="62">
        <v>133598000</v>
      </c>
    </row>
    <row r="9" spans="1:26" ht="12.75">
      <c r="A9" s="58" t="s">
        <v>35</v>
      </c>
      <c r="B9" s="19">
        <v>11100297</v>
      </c>
      <c r="C9" s="19">
        <v>0</v>
      </c>
      <c r="D9" s="59">
        <v>4717393</v>
      </c>
      <c r="E9" s="60">
        <v>4717393</v>
      </c>
      <c r="F9" s="60">
        <v>2981763</v>
      </c>
      <c r="G9" s="60">
        <v>317825</v>
      </c>
      <c r="H9" s="60">
        <v>801955</v>
      </c>
      <c r="I9" s="60">
        <v>4101543</v>
      </c>
      <c r="J9" s="60">
        <v>291886</v>
      </c>
      <c r="K9" s="60">
        <v>784772</v>
      </c>
      <c r="L9" s="60">
        <v>1452107</v>
      </c>
      <c r="M9" s="60">
        <v>2528765</v>
      </c>
      <c r="N9" s="60">
        <v>1680466</v>
      </c>
      <c r="O9" s="60">
        <v>437955</v>
      </c>
      <c r="P9" s="60">
        <v>2648142</v>
      </c>
      <c r="Q9" s="60">
        <v>4766563</v>
      </c>
      <c r="R9" s="60">
        <v>0</v>
      </c>
      <c r="S9" s="60">
        <v>0</v>
      </c>
      <c r="T9" s="60">
        <v>0</v>
      </c>
      <c r="U9" s="60">
        <v>0</v>
      </c>
      <c r="V9" s="60">
        <v>11396871</v>
      </c>
      <c r="W9" s="60">
        <v>3538053</v>
      </c>
      <c r="X9" s="60">
        <v>7858818</v>
      </c>
      <c r="Y9" s="61">
        <v>222.12</v>
      </c>
      <c r="Z9" s="62">
        <v>4717393</v>
      </c>
    </row>
    <row r="10" spans="1:26" ht="22.5">
      <c r="A10" s="63" t="s">
        <v>278</v>
      </c>
      <c r="B10" s="64">
        <f>SUM(B5:B9)</f>
        <v>227705756</v>
      </c>
      <c r="C10" s="64">
        <f>SUM(C5:C9)</f>
        <v>0</v>
      </c>
      <c r="D10" s="65">
        <f aca="true" t="shared" si="0" ref="D10:Z10">SUM(D5:D9)</f>
        <v>161781444</v>
      </c>
      <c r="E10" s="66">
        <f t="shared" si="0"/>
        <v>161781444</v>
      </c>
      <c r="F10" s="66">
        <f t="shared" si="0"/>
        <v>58529264</v>
      </c>
      <c r="G10" s="66">
        <f t="shared" si="0"/>
        <v>2223810</v>
      </c>
      <c r="H10" s="66">
        <f t="shared" si="0"/>
        <v>2786430</v>
      </c>
      <c r="I10" s="66">
        <f t="shared" si="0"/>
        <v>63539504</v>
      </c>
      <c r="J10" s="66">
        <f t="shared" si="0"/>
        <v>5620747</v>
      </c>
      <c r="K10" s="66">
        <f t="shared" si="0"/>
        <v>6638234</v>
      </c>
      <c r="L10" s="66">
        <f t="shared" si="0"/>
        <v>50839798</v>
      </c>
      <c r="M10" s="66">
        <f t="shared" si="0"/>
        <v>63098779</v>
      </c>
      <c r="N10" s="66">
        <f t="shared" si="0"/>
        <v>23630427</v>
      </c>
      <c r="O10" s="66">
        <f t="shared" si="0"/>
        <v>3700630</v>
      </c>
      <c r="P10" s="66">
        <f t="shared" si="0"/>
        <v>37265795</v>
      </c>
      <c r="Q10" s="66">
        <f t="shared" si="0"/>
        <v>64596852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191235135</v>
      </c>
      <c r="W10" s="66">
        <f t="shared" si="0"/>
        <v>121336101</v>
      </c>
      <c r="X10" s="66">
        <f t="shared" si="0"/>
        <v>69899034</v>
      </c>
      <c r="Y10" s="67">
        <f>+IF(W10&lt;&gt;0,(X10/W10)*100,0)</f>
        <v>57.607779897262404</v>
      </c>
      <c r="Z10" s="68">
        <f t="shared" si="0"/>
        <v>161781444</v>
      </c>
    </row>
    <row r="11" spans="1:26" ht="12.75">
      <c r="A11" s="58" t="s">
        <v>37</v>
      </c>
      <c r="B11" s="19">
        <v>76241773</v>
      </c>
      <c r="C11" s="19">
        <v>0</v>
      </c>
      <c r="D11" s="59">
        <v>78897445</v>
      </c>
      <c r="E11" s="60">
        <v>78897445</v>
      </c>
      <c r="F11" s="60">
        <v>8312087</v>
      </c>
      <c r="G11" s="60">
        <v>6494344</v>
      </c>
      <c r="H11" s="60">
        <v>7166516</v>
      </c>
      <c r="I11" s="60">
        <v>21972947</v>
      </c>
      <c r="J11" s="60">
        <v>6484900</v>
      </c>
      <c r="K11" s="60">
        <v>6567458</v>
      </c>
      <c r="L11" s="60">
        <v>6306292</v>
      </c>
      <c r="M11" s="60">
        <v>19358650</v>
      </c>
      <c r="N11" s="60">
        <v>6722044</v>
      </c>
      <c r="O11" s="60">
        <v>6408619</v>
      </c>
      <c r="P11" s="60">
        <v>6367710</v>
      </c>
      <c r="Q11" s="60">
        <v>19498373</v>
      </c>
      <c r="R11" s="60">
        <v>0</v>
      </c>
      <c r="S11" s="60">
        <v>0</v>
      </c>
      <c r="T11" s="60">
        <v>0</v>
      </c>
      <c r="U11" s="60">
        <v>0</v>
      </c>
      <c r="V11" s="60">
        <v>60829970</v>
      </c>
      <c r="W11" s="60">
        <v>59173083</v>
      </c>
      <c r="X11" s="60">
        <v>1656887</v>
      </c>
      <c r="Y11" s="61">
        <v>2.8</v>
      </c>
      <c r="Z11" s="62">
        <v>78897445</v>
      </c>
    </row>
    <row r="12" spans="1:26" ht="12.75">
      <c r="A12" s="58" t="s">
        <v>38</v>
      </c>
      <c r="B12" s="19">
        <v>4346061</v>
      </c>
      <c r="C12" s="19">
        <v>0</v>
      </c>
      <c r="D12" s="59">
        <v>5173833</v>
      </c>
      <c r="E12" s="60">
        <v>5173833</v>
      </c>
      <c r="F12" s="60">
        <v>344900</v>
      </c>
      <c r="G12" s="60">
        <v>345716</v>
      </c>
      <c r="H12" s="60">
        <v>380758</v>
      </c>
      <c r="I12" s="60">
        <v>1071374</v>
      </c>
      <c r="J12" s="60">
        <v>434614</v>
      </c>
      <c r="K12" s="60">
        <v>547375</v>
      </c>
      <c r="L12" s="60">
        <v>404422</v>
      </c>
      <c r="M12" s="60">
        <v>1386411</v>
      </c>
      <c r="N12" s="60">
        <v>350738</v>
      </c>
      <c r="O12" s="60">
        <v>380550</v>
      </c>
      <c r="P12" s="60">
        <v>416064</v>
      </c>
      <c r="Q12" s="60">
        <v>1147352</v>
      </c>
      <c r="R12" s="60">
        <v>0</v>
      </c>
      <c r="S12" s="60">
        <v>0</v>
      </c>
      <c r="T12" s="60">
        <v>0</v>
      </c>
      <c r="U12" s="60">
        <v>0</v>
      </c>
      <c r="V12" s="60">
        <v>3605137</v>
      </c>
      <c r="W12" s="60">
        <v>3880377</v>
      </c>
      <c r="X12" s="60">
        <v>-275240</v>
      </c>
      <c r="Y12" s="61">
        <v>-7.09</v>
      </c>
      <c r="Z12" s="62">
        <v>5173833</v>
      </c>
    </row>
    <row r="13" spans="1:26" ht="12.75">
      <c r="A13" s="58" t="s">
        <v>279</v>
      </c>
      <c r="B13" s="19">
        <v>28791452</v>
      </c>
      <c r="C13" s="19">
        <v>0</v>
      </c>
      <c r="D13" s="59">
        <v>26367000</v>
      </c>
      <c r="E13" s="60">
        <v>26367000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13183500</v>
      </c>
      <c r="M13" s="60">
        <v>13183500</v>
      </c>
      <c r="N13" s="60">
        <v>2197249</v>
      </c>
      <c r="O13" s="60">
        <v>2197249</v>
      </c>
      <c r="P13" s="60">
        <v>2094416</v>
      </c>
      <c r="Q13" s="60">
        <v>6488914</v>
      </c>
      <c r="R13" s="60">
        <v>0</v>
      </c>
      <c r="S13" s="60">
        <v>0</v>
      </c>
      <c r="T13" s="60">
        <v>0</v>
      </c>
      <c r="U13" s="60">
        <v>0</v>
      </c>
      <c r="V13" s="60">
        <v>19672414</v>
      </c>
      <c r="W13" s="60">
        <v>19775250</v>
      </c>
      <c r="X13" s="60">
        <v>-102836</v>
      </c>
      <c r="Y13" s="61">
        <v>-0.52</v>
      </c>
      <c r="Z13" s="62">
        <v>26367000</v>
      </c>
    </row>
    <row r="14" spans="1:26" ht="12.75">
      <c r="A14" s="58" t="s">
        <v>40</v>
      </c>
      <c r="B14" s="19">
        <v>935897</v>
      </c>
      <c r="C14" s="19">
        <v>0</v>
      </c>
      <c r="D14" s="59">
        <v>761566</v>
      </c>
      <c r="E14" s="60">
        <v>761566</v>
      </c>
      <c r="F14" s="60">
        <v>0</v>
      </c>
      <c r="G14" s="60">
        <v>779645</v>
      </c>
      <c r="H14" s="60">
        <v>776057</v>
      </c>
      <c r="I14" s="60">
        <v>1555702</v>
      </c>
      <c r="J14" s="60">
        <v>3589</v>
      </c>
      <c r="K14" s="60">
        <v>0</v>
      </c>
      <c r="L14" s="60">
        <v>0</v>
      </c>
      <c r="M14" s="60">
        <v>3589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1559291</v>
      </c>
      <c r="W14" s="60">
        <v>571176</v>
      </c>
      <c r="X14" s="60">
        <v>988115</v>
      </c>
      <c r="Y14" s="61">
        <v>173</v>
      </c>
      <c r="Z14" s="62">
        <v>761566</v>
      </c>
    </row>
    <row r="15" spans="1:26" ht="12.75">
      <c r="A15" s="58" t="s">
        <v>41</v>
      </c>
      <c r="B15" s="19">
        <v>13517542</v>
      </c>
      <c r="C15" s="19">
        <v>0</v>
      </c>
      <c r="D15" s="59">
        <v>20000000</v>
      </c>
      <c r="E15" s="60">
        <v>20000000</v>
      </c>
      <c r="F15" s="60">
        <v>69823</v>
      </c>
      <c r="G15" s="60">
        <v>372269</v>
      </c>
      <c r="H15" s="60">
        <v>2829330</v>
      </c>
      <c r="I15" s="60">
        <v>3271422</v>
      </c>
      <c r="J15" s="60">
        <v>1290410</v>
      </c>
      <c r="K15" s="60">
        <v>1154951</v>
      </c>
      <c r="L15" s="60">
        <v>1435477</v>
      </c>
      <c r="M15" s="60">
        <v>3880838</v>
      </c>
      <c r="N15" s="60">
        <v>736313</v>
      </c>
      <c r="O15" s="60">
        <v>1057911</v>
      </c>
      <c r="P15" s="60">
        <v>1028891</v>
      </c>
      <c r="Q15" s="60">
        <v>2823115</v>
      </c>
      <c r="R15" s="60">
        <v>0</v>
      </c>
      <c r="S15" s="60">
        <v>0</v>
      </c>
      <c r="T15" s="60">
        <v>0</v>
      </c>
      <c r="U15" s="60">
        <v>0</v>
      </c>
      <c r="V15" s="60">
        <v>9975375</v>
      </c>
      <c r="W15" s="60">
        <v>15000003</v>
      </c>
      <c r="X15" s="60">
        <v>-5024628</v>
      </c>
      <c r="Y15" s="61">
        <v>-33.5</v>
      </c>
      <c r="Z15" s="62">
        <v>20000000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110283865</v>
      </c>
      <c r="C17" s="19">
        <v>0</v>
      </c>
      <c r="D17" s="59">
        <v>40969435</v>
      </c>
      <c r="E17" s="60">
        <v>40969435</v>
      </c>
      <c r="F17" s="60">
        <v>2705043</v>
      </c>
      <c r="G17" s="60">
        <v>1923248</v>
      </c>
      <c r="H17" s="60">
        <v>2921175</v>
      </c>
      <c r="I17" s="60">
        <v>7549466</v>
      </c>
      <c r="J17" s="60">
        <v>2769317</v>
      </c>
      <c r="K17" s="60">
        <v>2790464</v>
      </c>
      <c r="L17" s="60">
        <v>4064675</v>
      </c>
      <c r="M17" s="60">
        <v>9624456</v>
      </c>
      <c r="N17" s="60">
        <v>6269641</v>
      </c>
      <c r="O17" s="60">
        <v>2416783</v>
      </c>
      <c r="P17" s="60">
        <v>4994568</v>
      </c>
      <c r="Q17" s="60">
        <v>13680992</v>
      </c>
      <c r="R17" s="60">
        <v>0</v>
      </c>
      <c r="S17" s="60">
        <v>0</v>
      </c>
      <c r="T17" s="60">
        <v>0</v>
      </c>
      <c r="U17" s="60">
        <v>0</v>
      </c>
      <c r="V17" s="60">
        <v>30854914</v>
      </c>
      <c r="W17" s="60">
        <v>30727080</v>
      </c>
      <c r="X17" s="60">
        <v>127834</v>
      </c>
      <c r="Y17" s="61">
        <v>0.42</v>
      </c>
      <c r="Z17" s="62">
        <v>40969435</v>
      </c>
    </row>
    <row r="18" spans="1:26" ht="12.75">
      <c r="A18" s="70" t="s">
        <v>44</v>
      </c>
      <c r="B18" s="71">
        <f>SUM(B11:B17)</f>
        <v>234116590</v>
      </c>
      <c r="C18" s="71">
        <f>SUM(C11:C17)</f>
        <v>0</v>
      </c>
      <c r="D18" s="72">
        <f aca="true" t="shared" si="1" ref="D18:Z18">SUM(D11:D17)</f>
        <v>172169279</v>
      </c>
      <c r="E18" s="73">
        <f t="shared" si="1"/>
        <v>172169279</v>
      </c>
      <c r="F18" s="73">
        <f t="shared" si="1"/>
        <v>11431853</v>
      </c>
      <c r="G18" s="73">
        <f t="shared" si="1"/>
        <v>9915222</v>
      </c>
      <c r="H18" s="73">
        <f t="shared" si="1"/>
        <v>14073836</v>
      </c>
      <c r="I18" s="73">
        <f t="shared" si="1"/>
        <v>35420911</v>
      </c>
      <c r="J18" s="73">
        <f t="shared" si="1"/>
        <v>10982830</v>
      </c>
      <c r="K18" s="73">
        <f t="shared" si="1"/>
        <v>11060248</v>
      </c>
      <c r="L18" s="73">
        <f t="shared" si="1"/>
        <v>25394366</v>
      </c>
      <c r="M18" s="73">
        <f t="shared" si="1"/>
        <v>47437444</v>
      </c>
      <c r="N18" s="73">
        <f t="shared" si="1"/>
        <v>16275985</v>
      </c>
      <c r="O18" s="73">
        <f t="shared" si="1"/>
        <v>12461112</v>
      </c>
      <c r="P18" s="73">
        <f t="shared" si="1"/>
        <v>14901649</v>
      </c>
      <c r="Q18" s="73">
        <f t="shared" si="1"/>
        <v>43638746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126497101</v>
      </c>
      <c r="W18" s="73">
        <f t="shared" si="1"/>
        <v>129126969</v>
      </c>
      <c r="X18" s="73">
        <f t="shared" si="1"/>
        <v>-2629868</v>
      </c>
      <c r="Y18" s="67">
        <f>+IF(W18&lt;&gt;0,(X18/W18)*100,0)</f>
        <v>-2.0366527770043144</v>
      </c>
      <c r="Z18" s="74">
        <f t="shared" si="1"/>
        <v>172169279</v>
      </c>
    </row>
    <row r="19" spans="1:26" ht="12.75">
      <c r="A19" s="70" t="s">
        <v>45</v>
      </c>
      <c r="B19" s="75">
        <f>+B10-B18</f>
        <v>-6410834</v>
      </c>
      <c r="C19" s="75">
        <f>+C10-C18</f>
        <v>0</v>
      </c>
      <c r="D19" s="76">
        <f aca="true" t="shared" si="2" ref="D19:Z19">+D10-D18</f>
        <v>-10387835</v>
      </c>
      <c r="E19" s="77">
        <f t="shared" si="2"/>
        <v>-10387835</v>
      </c>
      <c r="F19" s="77">
        <f t="shared" si="2"/>
        <v>47097411</v>
      </c>
      <c r="G19" s="77">
        <f t="shared" si="2"/>
        <v>-7691412</v>
      </c>
      <c r="H19" s="77">
        <f t="shared" si="2"/>
        <v>-11287406</v>
      </c>
      <c r="I19" s="77">
        <f t="shared" si="2"/>
        <v>28118593</v>
      </c>
      <c r="J19" s="77">
        <f t="shared" si="2"/>
        <v>-5362083</v>
      </c>
      <c r="K19" s="77">
        <f t="shared" si="2"/>
        <v>-4422014</v>
      </c>
      <c r="L19" s="77">
        <f t="shared" si="2"/>
        <v>25445432</v>
      </c>
      <c r="M19" s="77">
        <f t="shared" si="2"/>
        <v>15661335</v>
      </c>
      <c r="N19" s="77">
        <f t="shared" si="2"/>
        <v>7354442</v>
      </c>
      <c r="O19" s="77">
        <f t="shared" si="2"/>
        <v>-8760482</v>
      </c>
      <c r="P19" s="77">
        <f t="shared" si="2"/>
        <v>22364146</v>
      </c>
      <c r="Q19" s="77">
        <f t="shared" si="2"/>
        <v>20958106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64738034</v>
      </c>
      <c r="W19" s="77">
        <f>IF(E10=E18,0,W10-W18)</f>
        <v>-7790868</v>
      </c>
      <c r="X19" s="77">
        <f t="shared" si="2"/>
        <v>72528902</v>
      </c>
      <c r="Y19" s="78">
        <f>+IF(W19&lt;&gt;0,(X19/W19)*100,0)</f>
        <v>-930.9476428043704</v>
      </c>
      <c r="Z19" s="79">
        <f t="shared" si="2"/>
        <v>-10387835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5064000</v>
      </c>
      <c r="Q20" s="60">
        <v>5064000</v>
      </c>
      <c r="R20" s="60">
        <v>0</v>
      </c>
      <c r="S20" s="60">
        <v>0</v>
      </c>
      <c r="T20" s="60">
        <v>0</v>
      </c>
      <c r="U20" s="60">
        <v>0</v>
      </c>
      <c r="V20" s="60">
        <v>5064000</v>
      </c>
      <c r="W20" s="60">
        <v>68280750</v>
      </c>
      <c r="X20" s="60">
        <v>-63216750</v>
      </c>
      <c r="Y20" s="61">
        <v>-92.58</v>
      </c>
      <c r="Z20" s="62">
        <v>0</v>
      </c>
    </row>
    <row r="21" spans="1:26" ht="12.75">
      <c r="A21" s="58" t="s">
        <v>280</v>
      </c>
      <c r="B21" s="80">
        <v>2953939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-68280750</v>
      </c>
      <c r="X21" s="82">
        <v>68280750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-3456895</v>
      </c>
      <c r="C22" s="86">
        <f>SUM(C19:C21)</f>
        <v>0</v>
      </c>
      <c r="D22" s="87">
        <f aca="true" t="shared" si="3" ref="D22:Z22">SUM(D19:D21)</f>
        <v>-10387835</v>
      </c>
      <c r="E22" s="88">
        <f t="shared" si="3"/>
        <v>-10387835</v>
      </c>
      <c r="F22" s="88">
        <f t="shared" si="3"/>
        <v>47097411</v>
      </c>
      <c r="G22" s="88">
        <f t="shared" si="3"/>
        <v>-7691412</v>
      </c>
      <c r="H22" s="88">
        <f t="shared" si="3"/>
        <v>-11287406</v>
      </c>
      <c r="I22" s="88">
        <f t="shared" si="3"/>
        <v>28118593</v>
      </c>
      <c r="J22" s="88">
        <f t="shared" si="3"/>
        <v>-5362083</v>
      </c>
      <c r="K22" s="88">
        <f t="shared" si="3"/>
        <v>-4422014</v>
      </c>
      <c r="L22" s="88">
        <f t="shared" si="3"/>
        <v>25445432</v>
      </c>
      <c r="M22" s="88">
        <f t="shared" si="3"/>
        <v>15661335</v>
      </c>
      <c r="N22" s="88">
        <f t="shared" si="3"/>
        <v>7354442</v>
      </c>
      <c r="O22" s="88">
        <f t="shared" si="3"/>
        <v>-8760482</v>
      </c>
      <c r="P22" s="88">
        <f t="shared" si="3"/>
        <v>27428146</v>
      </c>
      <c r="Q22" s="88">
        <f t="shared" si="3"/>
        <v>26022106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69802034</v>
      </c>
      <c r="W22" s="88">
        <f t="shared" si="3"/>
        <v>-7790868</v>
      </c>
      <c r="X22" s="88">
        <f t="shared" si="3"/>
        <v>77592902</v>
      </c>
      <c r="Y22" s="89">
        <f>+IF(W22&lt;&gt;0,(X22/W22)*100,0)</f>
        <v>-995.9468187626846</v>
      </c>
      <c r="Z22" s="90">
        <f t="shared" si="3"/>
        <v>-10387835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-3456895</v>
      </c>
      <c r="C24" s="75">
        <f>SUM(C22:C23)</f>
        <v>0</v>
      </c>
      <c r="D24" s="76">
        <f aca="true" t="shared" si="4" ref="D24:Z24">SUM(D22:D23)</f>
        <v>-10387835</v>
      </c>
      <c r="E24" s="77">
        <f t="shared" si="4"/>
        <v>-10387835</v>
      </c>
      <c r="F24" s="77">
        <f t="shared" si="4"/>
        <v>47097411</v>
      </c>
      <c r="G24" s="77">
        <f t="shared" si="4"/>
        <v>-7691412</v>
      </c>
      <c r="H24" s="77">
        <f t="shared" si="4"/>
        <v>-11287406</v>
      </c>
      <c r="I24" s="77">
        <f t="shared" si="4"/>
        <v>28118593</v>
      </c>
      <c r="J24" s="77">
        <f t="shared" si="4"/>
        <v>-5362083</v>
      </c>
      <c r="K24" s="77">
        <f t="shared" si="4"/>
        <v>-4422014</v>
      </c>
      <c r="L24" s="77">
        <f t="shared" si="4"/>
        <v>25445432</v>
      </c>
      <c r="M24" s="77">
        <f t="shared" si="4"/>
        <v>15661335</v>
      </c>
      <c r="N24" s="77">
        <f t="shared" si="4"/>
        <v>7354442</v>
      </c>
      <c r="O24" s="77">
        <f t="shared" si="4"/>
        <v>-8760482</v>
      </c>
      <c r="P24" s="77">
        <f t="shared" si="4"/>
        <v>27428146</v>
      </c>
      <c r="Q24" s="77">
        <f t="shared" si="4"/>
        <v>26022106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69802034</v>
      </c>
      <c r="W24" s="77">
        <f t="shared" si="4"/>
        <v>-7790868</v>
      </c>
      <c r="X24" s="77">
        <f t="shared" si="4"/>
        <v>77592902</v>
      </c>
      <c r="Y24" s="78">
        <f>+IF(W24&lt;&gt;0,(X24/W24)*100,0)</f>
        <v>-995.9468187626846</v>
      </c>
      <c r="Z24" s="79">
        <f t="shared" si="4"/>
        <v>-10387835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37732761</v>
      </c>
      <c r="C27" s="22">
        <v>0</v>
      </c>
      <c r="D27" s="99">
        <v>91041000</v>
      </c>
      <c r="E27" s="100">
        <v>91041000</v>
      </c>
      <c r="F27" s="100">
        <v>187154</v>
      </c>
      <c r="G27" s="100">
        <v>3826014</v>
      </c>
      <c r="H27" s="100">
        <v>3357424</v>
      </c>
      <c r="I27" s="100">
        <v>7370592</v>
      </c>
      <c r="J27" s="100">
        <v>3050922</v>
      </c>
      <c r="K27" s="100">
        <v>8152469</v>
      </c>
      <c r="L27" s="100">
        <v>11205812</v>
      </c>
      <c r="M27" s="100">
        <v>22409203</v>
      </c>
      <c r="N27" s="100">
        <v>621000</v>
      </c>
      <c r="O27" s="100">
        <v>7066000</v>
      </c>
      <c r="P27" s="100">
        <v>9211197</v>
      </c>
      <c r="Q27" s="100">
        <v>16898197</v>
      </c>
      <c r="R27" s="100">
        <v>0</v>
      </c>
      <c r="S27" s="100">
        <v>0</v>
      </c>
      <c r="T27" s="100">
        <v>0</v>
      </c>
      <c r="U27" s="100">
        <v>0</v>
      </c>
      <c r="V27" s="100">
        <v>46677992</v>
      </c>
      <c r="W27" s="100">
        <v>68280750</v>
      </c>
      <c r="X27" s="100">
        <v>-21602758</v>
      </c>
      <c r="Y27" s="101">
        <v>-31.64</v>
      </c>
      <c r="Z27" s="102">
        <v>91041000</v>
      </c>
    </row>
    <row r="28" spans="1:26" ht="12.75">
      <c r="A28" s="103" t="s">
        <v>46</v>
      </c>
      <c r="B28" s="19">
        <v>33138850</v>
      </c>
      <c r="C28" s="19">
        <v>0</v>
      </c>
      <c r="D28" s="59">
        <v>91041000</v>
      </c>
      <c r="E28" s="60">
        <v>91041000</v>
      </c>
      <c r="F28" s="60">
        <v>0</v>
      </c>
      <c r="G28" s="60">
        <v>3826014</v>
      </c>
      <c r="H28" s="60">
        <v>3006018</v>
      </c>
      <c r="I28" s="60">
        <v>6832032</v>
      </c>
      <c r="J28" s="60">
        <v>3050802</v>
      </c>
      <c r="K28" s="60">
        <v>8152469</v>
      </c>
      <c r="L28" s="60">
        <v>11205812</v>
      </c>
      <c r="M28" s="60">
        <v>22409083</v>
      </c>
      <c r="N28" s="60">
        <v>621000</v>
      </c>
      <c r="O28" s="60">
        <v>7066000</v>
      </c>
      <c r="P28" s="60">
        <v>9211197</v>
      </c>
      <c r="Q28" s="60">
        <v>16898197</v>
      </c>
      <c r="R28" s="60">
        <v>0</v>
      </c>
      <c r="S28" s="60">
        <v>0</v>
      </c>
      <c r="T28" s="60">
        <v>0</v>
      </c>
      <c r="U28" s="60">
        <v>0</v>
      </c>
      <c r="V28" s="60">
        <v>46139312</v>
      </c>
      <c r="W28" s="60">
        <v>68280750</v>
      </c>
      <c r="X28" s="60">
        <v>-22141438</v>
      </c>
      <c r="Y28" s="61">
        <v>-32.43</v>
      </c>
      <c r="Z28" s="62">
        <v>91041000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4593911</v>
      </c>
      <c r="C31" s="19">
        <v>0</v>
      </c>
      <c r="D31" s="59">
        <v>0</v>
      </c>
      <c r="E31" s="60">
        <v>0</v>
      </c>
      <c r="F31" s="60">
        <v>187154</v>
      </c>
      <c r="G31" s="60">
        <v>0</v>
      </c>
      <c r="H31" s="60">
        <v>351406</v>
      </c>
      <c r="I31" s="60">
        <v>538560</v>
      </c>
      <c r="J31" s="60">
        <v>120</v>
      </c>
      <c r="K31" s="60">
        <v>0</v>
      </c>
      <c r="L31" s="60">
        <v>0</v>
      </c>
      <c r="M31" s="60">
        <v>120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538680</v>
      </c>
      <c r="W31" s="60"/>
      <c r="X31" s="60">
        <v>538680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37732761</v>
      </c>
      <c r="C32" s="22">
        <f>SUM(C28:C31)</f>
        <v>0</v>
      </c>
      <c r="D32" s="99">
        <f aca="true" t="shared" si="5" ref="D32:Z32">SUM(D28:D31)</f>
        <v>91041000</v>
      </c>
      <c r="E32" s="100">
        <f t="shared" si="5"/>
        <v>91041000</v>
      </c>
      <c r="F32" s="100">
        <f t="shared" si="5"/>
        <v>187154</v>
      </c>
      <c r="G32" s="100">
        <f t="shared" si="5"/>
        <v>3826014</v>
      </c>
      <c r="H32" s="100">
        <f t="shared" si="5"/>
        <v>3357424</v>
      </c>
      <c r="I32" s="100">
        <f t="shared" si="5"/>
        <v>7370592</v>
      </c>
      <c r="J32" s="100">
        <f t="shared" si="5"/>
        <v>3050922</v>
      </c>
      <c r="K32" s="100">
        <f t="shared" si="5"/>
        <v>8152469</v>
      </c>
      <c r="L32" s="100">
        <f t="shared" si="5"/>
        <v>11205812</v>
      </c>
      <c r="M32" s="100">
        <f t="shared" si="5"/>
        <v>22409203</v>
      </c>
      <c r="N32" s="100">
        <f t="shared" si="5"/>
        <v>621000</v>
      </c>
      <c r="O32" s="100">
        <f t="shared" si="5"/>
        <v>7066000</v>
      </c>
      <c r="P32" s="100">
        <f t="shared" si="5"/>
        <v>9211197</v>
      </c>
      <c r="Q32" s="100">
        <f t="shared" si="5"/>
        <v>16898197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46677992</v>
      </c>
      <c r="W32" s="100">
        <f t="shared" si="5"/>
        <v>68280750</v>
      </c>
      <c r="X32" s="100">
        <f t="shared" si="5"/>
        <v>-21602758</v>
      </c>
      <c r="Y32" s="101">
        <f>+IF(W32&lt;&gt;0,(X32/W32)*100,0)</f>
        <v>-31.638138128242588</v>
      </c>
      <c r="Z32" s="102">
        <f t="shared" si="5"/>
        <v>91041000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43402952</v>
      </c>
      <c r="C35" s="19">
        <v>0</v>
      </c>
      <c r="D35" s="59">
        <v>37298474</v>
      </c>
      <c r="E35" s="60">
        <v>37298474</v>
      </c>
      <c r="F35" s="60">
        <v>108578984</v>
      </c>
      <c r="G35" s="60">
        <v>92917294</v>
      </c>
      <c r="H35" s="60">
        <v>546736287</v>
      </c>
      <c r="I35" s="60">
        <v>546736287</v>
      </c>
      <c r="J35" s="60">
        <v>104843889</v>
      </c>
      <c r="K35" s="60">
        <v>91214726</v>
      </c>
      <c r="L35" s="60">
        <v>114419102</v>
      </c>
      <c r="M35" s="60">
        <v>114419102</v>
      </c>
      <c r="N35" s="60">
        <v>118906146</v>
      </c>
      <c r="O35" s="60">
        <v>109525276</v>
      </c>
      <c r="P35" s="60">
        <v>123939197</v>
      </c>
      <c r="Q35" s="60">
        <v>123939197</v>
      </c>
      <c r="R35" s="60">
        <v>0</v>
      </c>
      <c r="S35" s="60">
        <v>0</v>
      </c>
      <c r="T35" s="60">
        <v>0</v>
      </c>
      <c r="U35" s="60">
        <v>0</v>
      </c>
      <c r="V35" s="60">
        <v>123939197</v>
      </c>
      <c r="W35" s="60">
        <v>27973856</v>
      </c>
      <c r="X35" s="60">
        <v>95965341</v>
      </c>
      <c r="Y35" s="61">
        <v>343.05</v>
      </c>
      <c r="Z35" s="62">
        <v>37298474</v>
      </c>
    </row>
    <row r="36" spans="1:26" ht="12.75">
      <c r="A36" s="58" t="s">
        <v>57</v>
      </c>
      <c r="B36" s="19">
        <v>611805759</v>
      </c>
      <c r="C36" s="19">
        <v>0</v>
      </c>
      <c r="D36" s="59">
        <v>783831177</v>
      </c>
      <c r="E36" s="60">
        <v>783831177</v>
      </c>
      <c r="F36" s="60">
        <v>677593523</v>
      </c>
      <c r="G36" s="60">
        <v>677593523</v>
      </c>
      <c r="H36" s="60">
        <v>677593523</v>
      </c>
      <c r="I36" s="60">
        <v>677593523</v>
      </c>
      <c r="J36" s="60">
        <v>677593523</v>
      </c>
      <c r="K36" s="60">
        <v>677593523</v>
      </c>
      <c r="L36" s="60">
        <v>666803716</v>
      </c>
      <c r="M36" s="60">
        <v>666803716</v>
      </c>
      <c r="N36" s="60">
        <v>664885156</v>
      </c>
      <c r="O36" s="60">
        <v>664885156</v>
      </c>
      <c r="P36" s="60">
        <v>623557846</v>
      </c>
      <c r="Q36" s="60">
        <v>623557846</v>
      </c>
      <c r="R36" s="60">
        <v>0</v>
      </c>
      <c r="S36" s="60">
        <v>0</v>
      </c>
      <c r="T36" s="60">
        <v>0</v>
      </c>
      <c r="U36" s="60">
        <v>0</v>
      </c>
      <c r="V36" s="60">
        <v>623557846</v>
      </c>
      <c r="W36" s="60">
        <v>587873383</v>
      </c>
      <c r="X36" s="60">
        <v>35684463</v>
      </c>
      <c r="Y36" s="61">
        <v>6.07</v>
      </c>
      <c r="Z36" s="62">
        <v>783831177</v>
      </c>
    </row>
    <row r="37" spans="1:26" ht="12.75">
      <c r="A37" s="58" t="s">
        <v>58</v>
      </c>
      <c r="B37" s="19">
        <v>106401347</v>
      </c>
      <c r="C37" s="19">
        <v>0</v>
      </c>
      <c r="D37" s="59">
        <v>46655388</v>
      </c>
      <c r="E37" s="60">
        <v>46655388</v>
      </c>
      <c r="F37" s="60">
        <v>53255751</v>
      </c>
      <c r="G37" s="60">
        <v>46858239</v>
      </c>
      <c r="H37" s="60">
        <v>48588871</v>
      </c>
      <c r="I37" s="60">
        <v>48588871</v>
      </c>
      <c r="J37" s="60">
        <v>48588871</v>
      </c>
      <c r="K37" s="60">
        <v>51271804</v>
      </c>
      <c r="L37" s="60">
        <v>46322868</v>
      </c>
      <c r="M37" s="60">
        <v>46322868</v>
      </c>
      <c r="N37" s="60">
        <v>51564868</v>
      </c>
      <c r="O37" s="60">
        <v>54035960</v>
      </c>
      <c r="P37" s="60">
        <v>54432429</v>
      </c>
      <c r="Q37" s="60">
        <v>54432429</v>
      </c>
      <c r="R37" s="60">
        <v>0</v>
      </c>
      <c r="S37" s="60">
        <v>0</v>
      </c>
      <c r="T37" s="60">
        <v>0</v>
      </c>
      <c r="U37" s="60">
        <v>0</v>
      </c>
      <c r="V37" s="60">
        <v>54432429</v>
      </c>
      <c r="W37" s="60">
        <v>34991541</v>
      </c>
      <c r="X37" s="60">
        <v>19440888</v>
      </c>
      <c r="Y37" s="61">
        <v>55.56</v>
      </c>
      <c r="Z37" s="62">
        <v>46655388</v>
      </c>
    </row>
    <row r="38" spans="1:26" ht="12.75">
      <c r="A38" s="58" t="s">
        <v>59</v>
      </c>
      <c r="B38" s="19">
        <v>8162341</v>
      </c>
      <c r="C38" s="19">
        <v>0</v>
      </c>
      <c r="D38" s="59">
        <v>10530317</v>
      </c>
      <c r="E38" s="60">
        <v>10530317</v>
      </c>
      <c r="F38" s="60">
        <v>8164341</v>
      </c>
      <c r="G38" s="60">
        <v>8164341</v>
      </c>
      <c r="H38" s="60">
        <v>8164341</v>
      </c>
      <c r="I38" s="60">
        <v>8164341</v>
      </c>
      <c r="J38" s="60">
        <v>8164341</v>
      </c>
      <c r="K38" s="60">
        <v>8164341</v>
      </c>
      <c r="L38" s="60">
        <v>8164341</v>
      </c>
      <c r="M38" s="60">
        <v>8164341</v>
      </c>
      <c r="N38" s="60">
        <v>8164341</v>
      </c>
      <c r="O38" s="60">
        <v>8164341</v>
      </c>
      <c r="P38" s="60">
        <v>8164341</v>
      </c>
      <c r="Q38" s="60">
        <v>8164341</v>
      </c>
      <c r="R38" s="60">
        <v>0</v>
      </c>
      <c r="S38" s="60">
        <v>0</v>
      </c>
      <c r="T38" s="60">
        <v>0</v>
      </c>
      <c r="U38" s="60">
        <v>0</v>
      </c>
      <c r="V38" s="60">
        <v>8164341</v>
      </c>
      <c r="W38" s="60">
        <v>7897738</v>
      </c>
      <c r="X38" s="60">
        <v>266603</v>
      </c>
      <c r="Y38" s="61">
        <v>3.38</v>
      </c>
      <c r="Z38" s="62">
        <v>10530317</v>
      </c>
    </row>
    <row r="39" spans="1:26" ht="12.75">
      <c r="A39" s="58" t="s">
        <v>60</v>
      </c>
      <c r="B39" s="19">
        <v>540645023</v>
      </c>
      <c r="C39" s="19">
        <v>0</v>
      </c>
      <c r="D39" s="59">
        <v>763943945</v>
      </c>
      <c r="E39" s="60">
        <v>763943945</v>
      </c>
      <c r="F39" s="60">
        <v>724752415</v>
      </c>
      <c r="G39" s="60">
        <v>715488237</v>
      </c>
      <c r="H39" s="60">
        <v>1167576598</v>
      </c>
      <c r="I39" s="60">
        <v>1167576598</v>
      </c>
      <c r="J39" s="60">
        <v>725684200</v>
      </c>
      <c r="K39" s="60">
        <v>709372104</v>
      </c>
      <c r="L39" s="60">
        <v>726735609</v>
      </c>
      <c r="M39" s="60">
        <v>726735609</v>
      </c>
      <c r="N39" s="60">
        <v>724062093</v>
      </c>
      <c r="O39" s="60">
        <v>712210131</v>
      </c>
      <c r="P39" s="60">
        <v>684900273</v>
      </c>
      <c r="Q39" s="60">
        <v>684900273</v>
      </c>
      <c r="R39" s="60">
        <v>0</v>
      </c>
      <c r="S39" s="60">
        <v>0</v>
      </c>
      <c r="T39" s="60">
        <v>0</v>
      </c>
      <c r="U39" s="60">
        <v>0</v>
      </c>
      <c r="V39" s="60">
        <v>684900273</v>
      </c>
      <c r="W39" s="60">
        <v>572957959</v>
      </c>
      <c r="X39" s="60">
        <v>111942314</v>
      </c>
      <c r="Y39" s="61">
        <v>19.54</v>
      </c>
      <c r="Z39" s="62">
        <v>763943945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50958104</v>
      </c>
      <c r="C42" s="19">
        <v>0</v>
      </c>
      <c r="D42" s="59">
        <v>80071785</v>
      </c>
      <c r="E42" s="60">
        <v>80071785</v>
      </c>
      <c r="F42" s="60">
        <v>48315385</v>
      </c>
      <c r="G42" s="60">
        <v>-11180488</v>
      </c>
      <c r="H42" s="60">
        <v>-4731825</v>
      </c>
      <c r="I42" s="60">
        <v>32403072</v>
      </c>
      <c r="J42" s="60">
        <v>16372824</v>
      </c>
      <c r="K42" s="60">
        <v>-7807678</v>
      </c>
      <c r="L42" s="60">
        <v>26311684</v>
      </c>
      <c r="M42" s="60">
        <v>34876830</v>
      </c>
      <c r="N42" s="60">
        <v>-1249000</v>
      </c>
      <c r="O42" s="60">
        <v>-8150208</v>
      </c>
      <c r="P42" s="60">
        <v>21812246</v>
      </c>
      <c r="Q42" s="60">
        <v>12413038</v>
      </c>
      <c r="R42" s="60">
        <v>0</v>
      </c>
      <c r="S42" s="60">
        <v>0</v>
      </c>
      <c r="T42" s="60">
        <v>0</v>
      </c>
      <c r="U42" s="60">
        <v>0</v>
      </c>
      <c r="V42" s="60">
        <v>79692940</v>
      </c>
      <c r="W42" s="60">
        <v>99746922</v>
      </c>
      <c r="X42" s="60">
        <v>-20053982</v>
      </c>
      <c r="Y42" s="61">
        <v>-20.1</v>
      </c>
      <c r="Z42" s="62">
        <v>80071785</v>
      </c>
    </row>
    <row r="43" spans="1:26" ht="12.75">
      <c r="A43" s="58" t="s">
        <v>63</v>
      </c>
      <c r="B43" s="19">
        <v>-33049950</v>
      </c>
      <c r="C43" s="19">
        <v>0</v>
      </c>
      <c r="D43" s="59">
        <v>-91041000</v>
      </c>
      <c r="E43" s="60">
        <v>-91041000</v>
      </c>
      <c r="F43" s="60">
        <v>2810528</v>
      </c>
      <c r="G43" s="60">
        <v>-3826014</v>
      </c>
      <c r="H43" s="60">
        <v>-3357424</v>
      </c>
      <c r="I43" s="60">
        <v>-4372910</v>
      </c>
      <c r="J43" s="60">
        <v>-3050922</v>
      </c>
      <c r="K43" s="60">
        <v>-3602295</v>
      </c>
      <c r="L43" s="60">
        <v>-4057590</v>
      </c>
      <c r="M43" s="60">
        <v>-10710807</v>
      </c>
      <c r="N43" s="60">
        <v>-621000</v>
      </c>
      <c r="O43" s="60">
        <v>0</v>
      </c>
      <c r="P43" s="60">
        <v>-6189269</v>
      </c>
      <c r="Q43" s="60">
        <v>-6810269</v>
      </c>
      <c r="R43" s="60">
        <v>0</v>
      </c>
      <c r="S43" s="60">
        <v>0</v>
      </c>
      <c r="T43" s="60">
        <v>0</v>
      </c>
      <c r="U43" s="60">
        <v>0</v>
      </c>
      <c r="V43" s="60">
        <v>-21893986</v>
      </c>
      <c r="W43" s="60">
        <v>-68280750</v>
      </c>
      <c r="X43" s="60">
        <v>46386764</v>
      </c>
      <c r="Y43" s="61">
        <v>-67.94</v>
      </c>
      <c r="Z43" s="62">
        <v>-91041000</v>
      </c>
    </row>
    <row r="44" spans="1:26" ht="12.75">
      <c r="A44" s="58" t="s">
        <v>64</v>
      </c>
      <c r="B44" s="19">
        <v>-66352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-764314</v>
      </c>
      <c r="O44" s="60">
        <v>0</v>
      </c>
      <c r="P44" s="60">
        <v>0</v>
      </c>
      <c r="Q44" s="60">
        <v>-764314</v>
      </c>
      <c r="R44" s="60">
        <v>0</v>
      </c>
      <c r="S44" s="60">
        <v>0</v>
      </c>
      <c r="T44" s="60">
        <v>0</v>
      </c>
      <c r="U44" s="60">
        <v>0</v>
      </c>
      <c r="V44" s="60">
        <v>-764314</v>
      </c>
      <c r="W44" s="60"/>
      <c r="X44" s="60">
        <v>-764314</v>
      </c>
      <c r="Y44" s="61">
        <v>0</v>
      </c>
      <c r="Z44" s="62">
        <v>0</v>
      </c>
    </row>
    <row r="45" spans="1:26" ht="12.75">
      <c r="A45" s="70" t="s">
        <v>65</v>
      </c>
      <c r="B45" s="22">
        <v>17989672</v>
      </c>
      <c r="C45" s="22">
        <v>0</v>
      </c>
      <c r="D45" s="99">
        <v>-27902845</v>
      </c>
      <c r="E45" s="100">
        <v>-27902845</v>
      </c>
      <c r="F45" s="100">
        <v>69115585</v>
      </c>
      <c r="G45" s="100">
        <v>54109083</v>
      </c>
      <c r="H45" s="100">
        <v>46019834</v>
      </c>
      <c r="I45" s="100">
        <v>46019834</v>
      </c>
      <c r="J45" s="100">
        <v>59341736</v>
      </c>
      <c r="K45" s="100">
        <v>47931763</v>
      </c>
      <c r="L45" s="100">
        <v>70185857</v>
      </c>
      <c r="M45" s="100">
        <v>70185857</v>
      </c>
      <c r="N45" s="100">
        <v>67551543</v>
      </c>
      <c r="O45" s="100">
        <v>59401335</v>
      </c>
      <c r="P45" s="100">
        <v>75024312</v>
      </c>
      <c r="Q45" s="100">
        <v>75024312</v>
      </c>
      <c r="R45" s="100">
        <v>0</v>
      </c>
      <c r="S45" s="100">
        <v>0</v>
      </c>
      <c r="T45" s="100">
        <v>0</v>
      </c>
      <c r="U45" s="100">
        <v>0</v>
      </c>
      <c r="V45" s="100">
        <v>75024312</v>
      </c>
      <c r="W45" s="100">
        <v>14532542</v>
      </c>
      <c r="X45" s="100">
        <v>60491770</v>
      </c>
      <c r="Y45" s="101">
        <v>416.25</v>
      </c>
      <c r="Z45" s="102">
        <v>-27902845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3369558</v>
      </c>
      <c r="C49" s="52">
        <v>0</v>
      </c>
      <c r="D49" s="129">
        <v>1443669</v>
      </c>
      <c r="E49" s="54">
        <v>1669989</v>
      </c>
      <c r="F49" s="54">
        <v>0</v>
      </c>
      <c r="G49" s="54">
        <v>0</v>
      </c>
      <c r="H49" s="54">
        <v>0</v>
      </c>
      <c r="I49" s="54">
        <v>1227313</v>
      </c>
      <c r="J49" s="54">
        <v>0</v>
      </c>
      <c r="K49" s="54">
        <v>0</v>
      </c>
      <c r="L49" s="54">
        <v>0</v>
      </c>
      <c r="M49" s="54">
        <v>1501952</v>
      </c>
      <c r="N49" s="54">
        <v>0</v>
      </c>
      <c r="O49" s="54">
        <v>0</v>
      </c>
      <c r="P49" s="54">
        <v>0</v>
      </c>
      <c r="Q49" s="54">
        <v>1888680</v>
      </c>
      <c r="R49" s="54">
        <v>0</v>
      </c>
      <c r="S49" s="54">
        <v>0</v>
      </c>
      <c r="T49" s="54">
        <v>0</v>
      </c>
      <c r="U49" s="54">
        <v>0</v>
      </c>
      <c r="V49" s="54">
        <v>7241249</v>
      </c>
      <c r="W49" s="54">
        <v>24854095</v>
      </c>
      <c r="X49" s="54">
        <v>43196505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198332</v>
      </c>
      <c r="C51" s="52">
        <v>0</v>
      </c>
      <c r="D51" s="129">
        <v>7253107</v>
      </c>
      <c r="E51" s="54">
        <v>1405253</v>
      </c>
      <c r="F51" s="54">
        <v>0</v>
      </c>
      <c r="G51" s="54">
        <v>0</v>
      </c>
      <c r="H51" s="54">
        <v>0</v>
      </c>
      <c r="I51" s="54">
        <v>5302313</v>
      </c>
      <c r="J51" s="54">
        <v>0</v>
      </c>
      <c r="K51" s="54">
        <v>0</v>
      </c>
      <c r="L51" s="54">
        <v>0</v>
      </c>
      <c r="M51" s="54">
        <v>2902785</v>
      </c>
      <c r="N51" s="54">
        <v>0</v>
      </c>
      <c r="O51" s="54">
        <v>0</v>
      </c>
      <c r="P51" s="54">
        <v>0</v>
      </c>
      <c r="Q51" s="54">
        <v>541623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20658148</v>
      </c>
      <c r="X51" s="54">
        <v>38261561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99.99999626279516</v>
      </c>
      <c r="C58" s="5">
        <f>IF(C67=0,0,+(C76/C67)*100)</f>
        <v>0</v>
      </c>
      <c r="D58" s="6">
        <f aca="true" t="shared" si="6" ref="D58:Z58">IF(D67=0,0,+(D76/D67)*100)</f>
        <v>71.09024698698344</v>
      </c>
      <c r="E58" s="7">
        <f t="shared" si="6"/>
        <v>71.09024698698344</v>
      </c>
      <c r="F58" s="7">
        <f t="shared" si="6"/>
        <v>100</v>
      </c>
      <c r="G58" s="7">
        <f t="shared" si="6"/>
        <v>73.89185364734506</v>
      </c>
      <c r="H58" s="7">
        <f t="shared" si="6"/>
        <v>59.15337279488418</v>
      </c>
      <c r="I58" s="7">
        <f t="shared" si="6"/>
        <v>76.91181544672713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82.52741525356807</v>
      </c>
      <c r="P58" s="7">
        <f t="shared" si="6"/>
        <v>70.4866754877439</v>
      </c>
      <c r="Q58" s="7">
        <f t="shared" si="6"/>
        <v>84.98789317755714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87.85656894477336</v>
      </c>
      <c r="W58" s="7">
        <f t="shared" si="6"/>
        <v>71.09021581811625</v>
      </c>
      <c r="X58" s="7">
        <f t="shared" si="6"/>
        <v>0</v>
      </c>
      <c r="Y58" s="7">
        <f t="shared" si="6"/>
        <v>0</v>
      </c>
      <c r="Z58" s="8">
        <f t="shared" si="6"/>
        <v>71.09024698698344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99.99999590536144</v>
      </c>
      <c r="C60" s="12">
        <f t="shared" si="7"/>
        <v>0</v>
      </c>
      <c r="D60" s="3">
        <f t="shared" si="7"/>
        <v>67.99997052861127</v>
      </c>
      <c r="E60" s="13">
        <f t="shared" si="7"/>
        <v>67.99997052861127</v>
      </c>
      <c r="F60" s="13">
        <f t="shared" si="7"/>
        <v>100</v>
      </c>
      <c r="G60" s="13">
        <f t="shared" si="7"/>
        <v>84.26515731261823</v>
      </c>
      <c r="H60" s="13">
        <f t="shared" si="7"/>
        <v>66.88045956739188</v>
      </c>
      <c r="I60" s="13">
        <f t="shared" si="7"/>
        <v>82.90851866082541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72.6241349950872</v>
      </c>
      <c r="P60" s="13">
        <f t="shared" si="7"/>
        <v>66.13897765857585</v>
      </c>
      <c r="Q60" s="13">
        <f t="shared" si="7"/>
        <v>80.66058523330555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87.97462295137532</v>
      </c>
      <c r="W60" s="13">
        <f t="shared" si="7"/>
        <v>67.99995552821365</v>
      </c>
      <c r="X60" s="13">
        <f t="shared" si="7"/>
        <v>0</v>
      </c>
      <c r="Y60" s="13">
        <f t="shared" si="7"/>
        <v>0</v>
      </c>
      <c r="Z60" s="14">
        <f t="shared" si="7"/>
        <v>67.99997052861127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67.99999004347889</v>
      </c>
      <c r="E62" s="13">
        <f t="shared" si="7"/>
        <v>67.99999004347889</v>
      </c>
      <c r="F62" s="13">
        <f t="shared" si="7"/>
        <v>100</v>
      </c>
      <c r="G62" s="13">
        <f t="shared" si="7"/>
        <v>81.27107603631606</v>
      </c>
      <c r="H62" s="13">
        <f t="shared" si="7"/>
        <v>67.53353320099801</v>
      </c>
      <c r="I62" s="13">
        <f t="shared" si="7"/>
        <v>82.41336165383416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73.726185915055</v>
      </c>
      <c r="P62" s="13">
        <f t="shared" si="7"/>
        <v>44.08789964064294</v>
      </c>
      <c r="Q62" s="13">
        <f t="shared" si="7"/>
        <v>73.57043971191368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85.08363185588522</v>
      </c>
      <c r="W62" s="13">
        <f t="shared" si="7"/>
        <v>67.99999004347889</v>
      </c>
      <c r="X62" s="13">
        <f t="shared" si="7"/>
        <v>0</v>
      </c>
      <c r="Y62" s="13">
        <f t="shared" si="7"/>
        <v>0</v>
      </c>
      <c r="Z62" s="14">
        <f t="shared" si="7"/>
        <v>67.99999004347889</v>
      </c>
    </row>
    <row r="63" spans="1:26" ht="12.75">
      <c r="A63" s="39" t="s">
        <v>105</v>
      </c>
      <c r="B63" s="12">
        <f t="shared" si="7"/>
        <v>99.99997190766612</v>
      </c>
      <c r="C63" s="12">
        <f t="shared" si="7"/>
        <v>0</v>
      </c>
      <c r="D63" s="3">
        <f t="shared" si="7"/>
        <v>67.99985926349275</v>
      </c>
      <c r="E63" s="13">
        <f t="shared" si="7"/>
        <v>67.99985926349275</v>
      </c>
      <c r="F63" s="13">
        <f t="shared" si="7"/>
        <v>100</v>
      </c>
      <c r="G63" s="13">
        <f t="shared" si="7"/>
        <v>98.82881296231068</v>
      </c>
      <c r="H63" s="13">
        <f t="shared" si="7"/>
        <v>62.815233892899656</v>
      </c>
      <c r="I63" s="13">
        <f t="shared" si="7"/>
        <v>85.98747583212466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65.74491610313716</v>
      </c>
      <c r="P63" s="13">
        <f t="shared" si="7"/>
        <v>204.68637324087808</v>
      </c>
      <c r="Q63" s="13">
        <f t="shared" si="7"/>
        <v>123.45817609999739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104.53277691008766</v>
      </c>
      <c r="W63" s="13">
        <f t="shared" si="7"/>
        <v>67.9997587377728</v>
      </c>
      <c r="X63" s="13">
        <f t="shared" si="7"/>
        <v>0</v>
      </c>
      <c r="Y63" s="13">
        <f t="shared" si="7"/>
        <v>0</v>
      </c>
      <c r="Z63" s="14">
        <f t="shared" si="7"/>
        <v>67.99985926349275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100.0002476430572</v>
      </c>
      <c r="E66" s="16">
        <f t="shared" si="7"/>
        <v>100.0002476430572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34.1469682071452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0</v>
      </c>
      <c r="P66" s="16">
        <f t="shared" si="7"/>
        <v>100</v>
      </c>
      <c r="Q66" s="16">
        <f t="shared" si="7"/>
        <v>132.25812989118572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86.85862199523856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100.0002476430572</v>
      </c>
    </row>
    <row r="67" spans="1:26" ht="12.75" hidden="1">
      <c r="A67" s="41" t="s">
        <v>286</v>
      </c>
      <c r="B67" s="24">
        <v>26757966</v>
      </c>
      <c r="C67" s="24"/>
      <c r="D67" s="25">
        <v>25088893</v>
      </c>
      <c r="E67" s="26">
        <v>25088893</v>
      </c>
      <c r="F67" s="26">
        <v>1984026</v>
      </c>
      <c r="G67" s="26">
        <v>1974491</v>
      </c>
      <c r="H67" s="26">
        <v>2243703</v>
      </c>
      <c r="I67" s="26">
        <v>6202220</v>
      </c>
      <c r="J67" s="26">
        <v>2913518</v>
      </c>
      <c r="K67" s="26">
        <v>2412024</v>
      </c>
      <c r="L67" s="26">
        <v>2071302</v>
      </c>
      <c r="M67" s="26">
        <v>7396844</v>
      </c>
      <c r="N67" s="26">
        <v>2905648</v>
      </c>
      <c r="O67" s="26">
        <v>2089439</v>
      </c>
      <c r="P67" s="26">
        <v>2653493</v>
      </c>
      <c r="Q67" s="26">
        <v>7648580</v>
      </c>
      <c r="R67" s="26"/>
      <c r="S67" s="26"/>
      <c r="T67" s="26"/>
      <c r="U67" s="26"/>
      <c r="V67" s="26">
        <v>21247644</v>
      </c>
      <c r="W67" s="26">
        <v>18816678</v>
      </c>
      <c r="X67" s="26"/>
      <c r="Y67" s="25"/>
      <c r="Z67" s="27">
        <v>25088893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24422180</v>
      </c>
      <c r="C69" s="19"/>
      <c r="D69" s="20">
        <v>22666051</v>
      </c>
      <c r="E69" s="21">
        <v>22666051</v>
      </c>
      <c r="F69" s="21">
        <v>1723570</v>
      </c>
      <c r="G69" s="21">
        <v>1731425</v>
      </c>
      <c r="H69" s="21">
        <v>1984475</v>
      </c>
      <c r="I69" s="21">
        <v>5439470</v>
      </c>
      <c r="J69" s="21">
        <v>2648385</v>
      </c>
      <c r="K69" s="21">
        <v>2128111</v>
      </c>
      <c r="L69" s="21">
        <v>1776917</v>
      </c>
      <c r="M69" s="21">
        <v>6553413</v>
      </c>
      <c r="N69" s="21">
        <v>2604892</v>
      </c>
      <c r="O69" s="21">
        <v>2089439</v>
      </c>
      <c r="P69" s="21">
        <v>2312789</v>
      </c>
      <c r="Q69" s="21">
        <v>7007120</v>
      </c>
      <c r="R69" s="21"/>
      <c r="S69" s="21"/>
      <c r="T69" s="21"/>
      <c r="U69" s="21"/>
      <c r="V69" s="21">
        <v>19000003</v>
      </c>
      <c r="W69" s="21">
        <v>16999542</v>
      </c>
      <c r="X69" s="21"/>
      <c r="Y69" s="20"/>
      <c r="Z69" s="23">
        <v>22666051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20862490</v>
      </c>
      <c r="C71" s="19"/>
      <c r="D71" s="20">
        <v>19283844</v>
      </c>
      <c r="E71" s="21">
        <v>19283844</v>
      </c>
      <c r="F71" s="21">
        <v>1539920</v>
      </c>
      <c r="G71" s="21">
        <v>1436169</v>
      </c>
      <c r="H71" s="21">
        <v>1709798</v>
      </c>
      <c r="I71" s="21">
        <v>4685887</v>
      </c>
      <c r="J71" s="21">
        <v>2127306</v>
      </c>
      <c r="K71" s="21">
        <v>1815066</v>
      </c>
      <c r="L71" s="21">
        <v>1536261</v>
      </c>
      <c r="M71" s="21">
        <v>5478633</v>
      </c>
      <c r="N71" s="21">
        <v>2215094</v>
      </c>
      <c r="O71" s="21">
        <v>1800930</v>
      </c>
      <c r="P71" s="21">
        <v>1995230</v>
      </c>
      <c r="Q71" s="21">
        <v>6011254</v>
      </c>
      <c r="R71" s="21"/>
      <c r="S71" s="21"/>
      <c r="T71" s="21"/>
      <c r="U71" s="21"/>
      <c r="V71" s="21">
        <v>16175774</v>
      </c>
      <c r="W71" s="21">
        <v>14462883</v>
      </c>
      <c r="X71" s="21"/>
      <c r="Y71" s="20"/>
      <c r="Z71" s="23">
        <v>19283844</v>
      </c>
    </row>
    <row r="72" spans="1:26" ht="12.75" hidden="1">
      <c r="A72" s="39" t="s">
        <v>105</v>
      </c>
      <c r="B72" s="19">
        <v>3559690</v>
      </c>
      <c r="C72" s="19"/>
      <c r="D72" s="20">
        <v>3382207</v>
      </c>
      <c r="E72" s="21">
        <v>3382207</v>
      </c>
      <c r="F72" s="21">
        <v>183650</v>
      </c>
      <c r="G72" s="21">
        <v>295256</v>
      </c>
      <c r="H72" s="21">
        <v>274677</v>
      </c>
      <c r="I72" s="21">
        <v>753583</v>
      </c>
      <c r="J72" s="21">
        <v>521079</v>
      </c>
      <c r="K72" s="21">
        <v>313045</v>
      </c>
      <c r="L72" s="21">
        <v>240656</v>
      </c>
      <c r="M72" s="21">
        <v>1074780</v>
      </c>
      <c r="N72" s="21">
        <v>389798</v>
      </c>
      <c r="O72" s="21">
        <v>288509</v>
      </c>
      <c r="P72" s="21">
        <v>317559</v>
      </c>
      <c r="Q72" s="21">
        <v>995866</v>
      </c>
      <c r="R72" s="21"/>
      <c r="S72" s="21"/>
      <c r="T72" s="21"/>
      <c r="U72" s="21"/>
      <c r="V72" s="21">
        <v>2824229</v>
      </c>
      <c r="W72" s="21">
        <v>2536659</v>
      </c>
      <c r="X72" s="21"/>
      <c r="Y72" s="20"/>
      <c r="Z72" s="23">
        <v>3382207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2335786</v>
      </c>
      <c r="C75" s="28"/>
      <c r="D75" s="29">
        <v>2422842</v>
      </c>
      <c r="E75" s="30">
        <v>2422842</v>
      </c>
      <c r="F75" s="30">
        <v>260456</v>
      </c>
      <c r="G75" s="30">
        <v>243066</v>
      </c>
      <c r="H75" s="30">
        <v>259228</v>
      </c>
      <c r="I75" s="30">
        <v>762750</v>
      </c>
      <c r="J75" s="30">
        <v>265133</v>
      </c>
      <c r="K75" s="30">
        <v>283913</v>
      </c>
      <c r="L75" s="30">
        <v>294385</v>
      </c>
      <c r="M75" s="30">
        <v>843431</v>
      </c>
      <c r="N75" s="30">
        <v>300756</v>
      </c>
      <c r="O75" s="30"/>
      <c r="P75" s="30">
        <v>340704</v>
      </c>
      <c r="Q75" s="30">
        <v>641460</v>
      </c>
      <c r="R75" s="30"/>
      <c r="S75" s="30"/>
      <c r="T75" s="30"/>
      <c r="U75" s="30"/>
      <c r="V75" s="30">
        <v>2247641</v>
      </c>
      <c r="W75" s="30">
        <v>1817136</v>
      </c>
      <c r="X75" s="30"/>
      <c r="Y75" s="29"/>
      <c r="Z75" s="31">
        <v>2422842</v>
      </c>
    </row>
    <row r="76" spans="1:26" ht="12.75" hidden="1">
      <c r="A76" s="42" t="s">
        <v>287</v>
      </c>
      <c r="B76" s="32">
        <v>26757965</v>
      </c>
      <c r="C76" s="32"/>
      <c r="D76" s="33">
        <v>17835756</v>
      </c>
      <c r="E76" s="34">
        <v>17835756</v>
      </c>
      <c r="F76" s="34">
        <v>1984026</v>
      </c>
      <c r="G76" s="34">
        <v>1458988</v>
      </c>
      <c r="H76" s="34">
        <v>1327226</v>
      </c>
      <c r="I76" s="34">
        <v>4770240</v>
      </c>
      <c r="J76" s="34">
        <v>2913518</v>
      </c>
      <c r="K76" s="34">
        <v>2412024</v>
      </c>
      <c r="L76" s="34">
        <v>2071302</v>
      </c>
      <c r="M76" s="34">
        <v>7396844</v>
      </c>
      <c r="N76" s="34">
        <v>2905648</v>
      </c>
      <c r="O76" s="34">
        <v>1724360</v>
      </c>
      <c r="P76" s="34">
        <v>1870359</v>
      </c>
      <c r="Q76" s="34">
        <v>6500367</v>
      </c>
      <c r="R76" s="34"/>
      <c r="S76" s="34"/>
      <c r="T76" s="34"/>
      <c r="U76" s="34"/>
      <c r="V76" s="34">
        <v>18667451</v>
      </c>
      <c r="W76" s="34">
        <v>13376817</v>
      </c>
      <c r="X76" s="34"/>
      <c r="Y76" s="33"/>
      <c r="Z76" s="35">
        <v>17835756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24422179</v>
      </c>
      <c r="C78" s="19"/>
      <c r="D78" s="20">
        <v>15412908</v>
      </c>
      <c r="E78" s="21">
        <v>15412908</v>
      </c>
      <c r="F78" s="21">
        <v>1723570</v>
      </c>
      <c r="G78" s="21">
        <v>1458988</v>
      </c>
      <c r="H78" s="21">
        <v>1327226</v>
      </c>
      <c r="I78" s="21">
        <v>4509784</v>
      </c>
      <c r="J78" s="21">
        <v>2648385</v>
      </c>
      <c r="K78" s="21">
        <v>2128111</v>
      </c>
      <c r="L78" s="21">
        <v>1776917</v>
      </c>
      <c r="M78" s="21">
        <v>6553413</v>
      </c>
      <c r="N78" s="21">
        <v>2604892</v>
      </c>
      <c r="O78" s="21">
        <v>1517437</v>
      </c>
      <c r="P78" s="21">
        <v>1529655</v>
      </c>
      <c r="Q78" s="21">
        <v>5651984</v>
      </c>
      <c r="R78" s="21"/>
      <c r="S78" s="21"/>
      <c r="T78" s="21"/>
      <c r="U78" s="21"/>
      <c r="V78" s="21">
        <v>16715181</v>
      </c>
      <c r="W78" s="21">
        <v>11559681</v>
      </c>
      <c r="X78" s="21"/>
      <c r="Y78" s="20"/>
      <c r="Z78" s="23">
        <v>15412908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20862490</v>
      </c>
      <c r="C80" s="19"/>
      <c r="D80" s="20">
        <v>13113012</v>
      </c>
      <c r="E80" s="21">
        <v>13113012</v>
      </c>
      <c r="F80" s="21">
        <v>1539920</v>
      </c>
      <c r="G80" s="21">
        <v>1167190</v>
      </c>
      <c r="H80" s="21">
        <v>1154687</v>
      </c>
      <c r="I80" s="21">
        <v>3861797</v>
      </c>
      <c r="J80" s="21">
        <v>2127306</v>
      </c>
      <c r="K80" s="21">
        <v>1815066</v>
      </c>
      <c r="L80" s="21">
        <v>1536261</v>
      </c>
      <c r="M80" s="21">
        <v>5478633</v>
      </c>
      <c r="N80" s="21">
        <v>2215094</v>
      </c>
      <c r="O80" s="21">
        <v>1327757</v>
      </c>
      <c r="P80" s="21">
        <v>879655</v>
      </c>
      <c r="Q80" s="21">
        <v>4422506</v>
      </c>
      <c r="R80" s="21"/>
      <c r="S80" s="21"/>
      <c r="T80" s="21"/>
      <c r="U80" s="21"/>
      <c r="V80" s="21">
        <v>13762936</v>
      </c>
      <c r="W80" s="21">
        <v>9834759</v>
      </c>
      <c r="X80" s="21"/>
      <c r="Y80" s="20"/>
      <c r="Z80" s="23">
        <v>13113012</v>
      </c>
    </row>
    <row r="81" spans="1:26" ht="12.75" hidden="1">
      <c r="A81" s="39" t="s">
        <v>105</v>
      </c>
      <c r="B81" s="19">
        <v>3559689</v>
      </c>
      <c r="C81" s="19"/>
      <c r="D81" s="20">
        <v>2299896</v>
      </c>
      <c r="E81" s="21">
        <v>2299896</v>
      </c>
      <c r="F81" s="21">
        <v>183650</v>
      </c>
      <c r="G81" s="21">
        <v>291798</v>
      </c>
      <c r="H81" s="21">
        <v>172539</v>
      </c>
      <c r="I81" s="21">
        <v>647987</v>
      </c>
      <c r="J81" s="21">
        <v>521079</v>
      </c>
      <c r="K81" s="21">
        <v>313045</v>
      </c>
      <c r="L81" s="21">
        <v>240656</v>
      </c>
      <c r="M81" s="21">
        <v>1074780</v>
      </c>
      <c r="N81" s="21">
        <v>389798</v>
      </c>
      <c r="O81" s="21">
        <v>189680</v>
      </c>
      <c r="P81" s="21">
        <v>650000</v>
      </c>
      <c r="Q81" s="21">
        <v>1229478</v>
      </c>
      <c r="R81" s="21"/>
      <c r="S81" s="21"/>
      <c r="T81" s="21"/>
      <c r="U81" s="21"/>
      <c r="V81" s="21">
        <v>2952245</v>
      </c>
      <c r="W81" s="21">
        <v>1724922</v>
      </c>
      <c r="X81" s="21"/>
      <c r="Y81" s="20"/>
      <c r="Z81" s="23">
        <v>2299896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2335786</v>
      </c>
      <c r="C84" s="28"/>
      <c r="D84" s="29">
        <v>2422848</v>
      </c>
      <c r="E84" s="30">
        <v>2422848</v>
      </c>
      <c r="F84" s="30">
        <v>260456</v>
      </c>
      <c r="G84" s="30"/>
      <c r="H84" s="30"/>
      <c r="I84" s="30">
        <v>260456</v>
      </c>
      <c r="J84" s="30">
        <v>265133</v>
      </c>
      <c r="K84" s="30">
        <v>283913</v>
      </c>
      <c r="L84" s="30">
        <v>294385</v>
      </c>
      <c r="M84" s="30">
        <v>843431</v>
      </c>
      <c r="N84" s="30">
        <v>300756</v>
      </c>
      <c r="O84" s="30">
        <v>206923</v>
      </c>
      <c r="P84" s="30">
        <v>340704</v>
      </c>
      <c r="Q84" s="30">
        <v>848383</v>
      </c>
      <c r="R84" s="30"/>
      <c r="S84" s="30"/>
      <c r="T84" s="30"/>
      <c r="U84" s="30"/>
      <c r="V84" s="30">
        <v>1952270</v>
      </c>
      <c r="W84" s="30">
        <v>1817136</v>
      </c>
      <c r="X84" s="30"/>
      <c r="Y84" s="29"/>
      <c r="Z84" s="31">
        <v>2422848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79150244</v>
      </c>
      <c r="D5" s="153">
        <f>SUM(D6:D8)</f>
        <v>0</v>
      </c>
      <c r="E5" s="154">
        <f t="shared" si="0"/>
        <v>83399230</v>
      </c>
      <c r="F5" s="100">
        <f t="shared" si="0"/>
        <v>83399230</v>
      </c>
      <c r="G5" s="100">
        <f t="shared" si="0"/>
        <v>56517738</v>
      </c>
      <c r="H5" s="100">
        <f t="shared" si="0"/>
        <v>249319</v>
      </c>
      <c r="I5" s="100">
        <f t="shared" si="0"/>
        <v>0</v>
      </c>
      <c r="J5" s="100">
        <f t="shared" si="0"/>
        <v>56767057</v>
      </c>
      <c r="K5" s="100">
        <f t="shared" si="0"/>
        <v>16353</v>
      </c>
      <c r="L5" s="100">
        <f t="shared" si="0"/>
        <v>356295</v>
      </c>
      <c r="M5" s="100">
        <f t="shared" si="0"/>
        <v>35489970</v>
      </c>
      <c r="N5" s="100">
        <f t="shared" si="0"/>
        <v>35862618</v>
      </c>
      <c r="O5" s="100">
        <f t="shared" si="0"/>
        <v>9518410</v>
      </c>
      <c r="P5" s="100">
        <f t="shared" si="0"/>
        <v>553070</v>
      </c>
      <c r="Q5" s="100">
        <f t="shared" si="0"/>
        <v>32306498</v>
      </c>
      <c r="R5" s="100">
        <f t="shared" si="0"/>
        <v>42377978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135007653</v>
      </c>
      <c r="X5" s="100">
        <f t="shared" si="0"/>
        <v>62549415</v>
      </c>
      <c r="Y5" s="100">
        <f t="shared" si="0"/>
        <v>72458238</v>
      </c>
      <c r="Z5" s="137">
        <f>+IF(X5&lt;&gt;0,+(Y5/X5)*100,0)</f>
        <v>115.8415918038562</v>
      </c>
      <c r="AA5" s="153">
        <f>SUM(AA6:AA8)</f>
        <v>83399230</v>
      </c>
    </row>
    <row r="6" spans="1:27" ht="12.75">
      <c r="A6" s="138" t="s">
        <v>75</v>
      </c>
      <c r="B6" s="136"/>
      <c r="C6" s="155">
        <v>13345803</v>
      </c>
      <c r="D6" s="155"/>
      <c r="E6" s="156">
        <v>14020960</v>
      </c>
      <c r="F6" s="60">
        <v>14020960</v>
      </c>
      <c r="G6" s="60"/>
      <c r="H6" s="60"/>
      <c r="I6" s="60"/>
      <c r="J6" s="60"/>
      <c r="K6" s="60"/>
      <c r="L6" s="60"/>
      <c r="M6" s="60"/>
      <c r="N6" s="60"/>
      <c r="O6" s="60">
        <v>2000</v>
      </c>
      <c r="P6" s="60"/>
      <c r="Q6" s="60">
        <v>14020960</v>
      </c>
      <c r="R6" s="60">
        <v>14022960</v>
      </c>
      <c r="S6" s="60"/>
      <c r="T6" s="60"/>
      <c r="U6" s="60"/>
      <c r="V6" s="60"/>
      <c r="W6" s="60">
        <v>14022960</v>
      </c>
      <c r="X6" s="60">
        <v>10515717</v>
      </c>
      <c r="Y6" s="60">
        <v>3507243</v>
      </c>
      <c r="Z6" s="140">
        <v>33.35</v>
      </c>
      <c r="AA6" s="155">
        <v>14020960</v>
      </c>
    </row>
    <row r="7" spans="1:27" ht="12.75">
      <c r="A7" s="138" t="s">
        <v>76</v>
      </c>
      <c r="B7" s="136"/>
      <c r="C7" s="157">
        <v>65128412</v>
      </c>
      <c r="D7" s="157"/>
      <c r="E7" s="158">
        <v>69294770</v>
      </c>
      <c r="F7" s="159">
        <v>69294770</v>
      </c>
      <c r="G7" s="159">
        <v>53833040</v>
      </c>
      <c r="H7" s="159">
        <v>175244</v>
      </c>
      <c r="I7" s="159"/>
      <c r="J7" s="159">
        <v>54008284</v>
      </c>
      <c r="K7" s="159">
        <v>4759</v>
      </c>
      <c r="L7" s="159">
        <v>296579</v>
      </c>
      <c r="M7" s="159">
        <v>35489970</v>
      </c>
      <c r="N7" s="159">
        <v>35791308</v>
      </c>
      <c r="O7" s="159">
        <v>9462086</v>
      </c>
      <c r="P7" s="159">
        <v>553070</v>
      </c>
      <c r="Q7" s="159">
        <v>18285538</v>
      </c>
      <c r="R7" s="159">
        <v>28300694</v>
      </c>
      <c r="S7" s="159"/>
      <c r="T7" s="159"/>
      <c r="U7" s="159"/>
      <c r="V7" s="159"/>
      <c r="W7" s="159">
        <v>118100286</v>
      </c>
      <c r="X7" s="159">
        <v>51971076</v>
      </c>
      <c r="Y7" s="159">
        <v>66129210</v>
      </c>
      <c r="Z7" s="141">
        <v>127.24</v>
      </c>
      <c r="AA7" s="157">
        <v>69294770</v>
      </c>
    </row>
    <row r="8" spans="1:27" ht="12.75">
      <c r="A8" s="138" t="s">
        <v>77</v>
      </c>
      <c r="B8" s="136"/>
      <c r="C8" s="155">
        <v>676029</v>
      </c>
      <c r="D8" s="155"/>
      <c r="E8" s="156">
        <v>83500</v>
      </c>
      <c r="F8" s="60">
        <v>83500</v>
      </c>
      <c r="G8" s="60">
        <v>2684698</v>
      </c>
      <c r="H8" s="60">
        <v>74075</v>
      </c>
      <c r="I8" s="60"/>
      <c r="J8" s="60">
        <v>2758773</v>
      </c>
      <c r="K8" s="60">
        <v>11594</v>
      </c>
      <c r="L8" s="60">
        <v>59716</v>
      </c>
      <c r="M8" s="60"/>
      <c r="N8" s="60">
        <v>71310</v>
      </c>
      <c r="O8" s="60">
        <v>54324</v>
      </c>
      <c r="P8" s="60"/>
      <c r="Q8" s="60"/>
      <c r="R8" s="60">
        <v>54324</v>
      </c>
      <c r="S8" s="60"/>
      <c r="T8" s="60"/>
      <c r="U8" s="60"/>
      <c r="V8" s="60"/>
      <c r="W8" s="60">
        <v>2884407</v>
      </c>
      <c r="X8" s="60">
        <v>62622</v>
      </c>
      <c r="Y8" s="60">
        <v>2821785</v>
      </c>
      <c r="Z8" s="140">
        <v>4506.06</v>
      </c>
      <c r="AA8" s="155">
        <v>83500</v>
      </c>
    </row>
    <row r="9" spans="1:27" ht="12.75">
      <c r="A9" s="135" t="s">
        <v>78</v>
      </c>
      <c r="B9" s="136"/>
      <c r="C9" s="153">
        <f aca="true" t="shared" si="1" ref="C9:Y9">SUM(C10:C14)</f>
        <v>489996</v>
      </c>
      <c r="D9" s="153">
        <f>SUM(D10:D14)</f>
        <v>0</v>
      </c>
      <c r="E9" s="154">
        <f t="shared" si="1"/>
        <v>6631684</v>
      </c>
      <c r="F9" s="100">
        <f t="shared" si="1"/>
        <v>6631684</v>
      </c>
      <c r="G9" s="100">
        <f t="shared" si="1"/>
        <v>27500</v>
      </c>
      <c r="H9" s="100">
        <f t="shared" si="1"/>
        <v>0</v>
      </c>
      <c r="I9" s="100">
        <f t="shared" si="1"/>
        <v>0</v>
      </c>
      <c r="J9" s="100">
        <f t="shared" si="1"/>
        <v>27500</v>
      </c>
      <c r="K9" s="100">
        <f t="shared" si="1"/>
        <v>10400</v>
      </c>
      <c r="L9" s="100">
        <f t="shared" si="1"/>
        <v>16400</v>
      </c>
      <c r="M9" s="100">
        <f t="shared" si="1"/>
        <v>48950</v>
      </c>
      <c r="N9" s="100">
        <f t="shared" si="1"/>
        <v>75750</v>
      </c>
      <c r="O9" s="100">
        <f t="shared" si="1"/>
        <v>18000</v>
      </c>
      <c r="P9" s="100">
        <f t="shared" si="1"/>
        <v>33000</v>
      </c>
      <c r="Q9" s="100">
        <f t="shared" si="1"/>
        <v>28750</v>
      </c>
      <c r="R9" s="100">
        <f t="shared" si="1"/>
        <v>79750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183000</v>
      </c>
      <c r="X9" s="100">
        <f t="shared" si="1"/>
        <v>4973769</v>
      </c>
      <c r="Y9" s="100">
        <f t="shared" si="1"/>
        <v>-4790769</v>
      </c>
      <c r="Z9" s="137">
        <f>+IF(X9&lt;&gt;0,+(Y9/X9)*100,0)</f>
        <v>-96.32069764397984</v>
      </c>
      <c r="AA9" s="153">
        <f>SUM(AA10:AA14)</f>
        <v>6631684</v>
      </c>
    </row>
    <row r="10" spans="1:27" ht="12.75">
      <c r="A10" s="138" t="s">
        <v>79</v>
      </c>
      <c r="B10" s="136"/>
      <c r="C10" s="155">
        <v>489996</v>
      </c>
      <c r="D10" s="155"/>
      <c r="E10" s="156">
        <v>200000</v>
      </c>
      <c r="F10" s="60">
        <v>200000</v>
      </c>
      <c r="G10" s="60">
        <v>27500</v>
      </c>
      <c r="H10" s="60"/>
      <c r="I10" s="60"/>
      <c r="J10" s="60">
        <v>27500</v>
      </c>
      <c r="K10" s="60">
        <v>10400</v>
      </c>
      <c r="L10" s="60">
        <v>16400</v>
      </c>
      <c r="M10" s="60">
        <v>48950</v>
      </c>
      <c r="N10" s="60">
        <v>75750</v>
      </c>
      <c r="O10" s="60">
        <v>18000</v>
      </c>
      <c r="P10" s="60">
        <v>33000</v>
      </c>
      <c r="Q10" s="60">
        <v>28750</v>
      </c>
      <c r="R10" s="60">
        <v>79750</v>
      </c>
      <c r="S10" s="60"/>
      <c r="T10" s="60"/>
      <c r="U10" s="60"/>
      <c r="V10" s="60"/>
      <c r="W10" s="60">
        <v>183000</v>
      </c>
      <c r="X10" s="60">
        <v>150003</v>
      </c>
      <c r="Y10" s="60">
        <v>32997</v>
      </c>
      <c r="Z10" s="140">
        <v>22</v>
      </c>
      <c r="AA10" s="155">
        <v>200000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6431684</v>
      </c>
      <c r="F14" s="159">
        <v>6431684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4823766</v>
      </c>
      <c r="Y14" s="159">
        <v>-4823766</v>
      </c>
      <c r="Z14" s="141">
        <v>-100</v>
      </c>
      <c r="AA14" s="157">
        <v>6431684</v>
      </c>
    </row>
    <row r="15" spans="1:27" ht="12.75">
      <c r="A15" s="135" t="s">
        <v>84</v>
      </c>
      <c r="B15" s="142"/>
      <c r="C15" s="153">
        <f aca="true" t="shared" si="2" ref="C15:Y15">SUM(C16:C18)</f>
        <v>65299197</v>
      </c>
      <c r="D15" s="153">
        <f>SUM(D16:D18)</f>
        <v>0</v>
      </c>
      <c r="E15" s="154">
        <f t="shared" si="2"/>
        <v>1897000</v>
      </c>
      <c r="F15" s="100">
        <f t="shared" si="2"/>
        <v>1897000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2680476</v>
      </c>
      <c r="L15" s="100">
        <f t="shared" si="2"/>
        <v>0</v>
      </c>
      <c r="M15" s="100">
        <f t="shared" si="2"/>
        <v>116316</v>
      </c>
      <c r="N15" s="100">
        <f t="shared" si="2"/>
        <v>2796792</v>
      </c>
      <c r="O15" s="100">
        <f t="shared" si="2"/>
        <v>-76000</v>
      </c>
      <c r="P15" s="100">
        <f t="shared" si="2"/>
        <v>0</v>
      </c>
      <c r="Q15" s="100">
        <f t="shared" si="2"/>
        <v>0</v>
      </c>
      <c r="R15" s="100">
        <f t="shared" si="2"/>
        <v>-76000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2720792</v>
      </c>
      <c r="X15" s="100">
        <f t="shared" si="2"/>
        <v>1422747</v>
      </c>
      <c r="Y15" s="100">
        <f t="shared" si="2"/>
        <v>1298045</v>
      </c>
      <c r="Z15" s="137">
        <f>+IF(X15&lt;&gt;0,+(Y15/X15)*100,0)</f>
        <v>91.23512472702456</v>
      </c>
      <c r="AA15" s="153">
        <f>SUM(AA16:AA18)</f>
        <v>1897000</v>
      </c>
    </row>
    <row r="16" spans="1:27" ht="12.75">
      <c r="A16" s="138" t="s">
        <v>85</v>
      </c>
      <c r="B16" s="136"/>
      <c r="C16" s="155"/>
      <c r="D16" s="155"/>
      <c r="E16" s="156">
        <v>400000</v>
      </c>
      <c r="F16" s="60">
        <v>400000</v>
      </c>
      <c r="G16" s="60"/>
      <c r="H16" s="60"/>
      <c r="I16" s="60"/>
      <c r="J16" s="60"/>
      <c r="K16" s="60"/>
      <c r="L16" s="60"/>
      <c r="M16" s="60">
        <v>116316</v>
      </c>
      <c r="N16" s="60">
        <v>116316</v>
      </c>
      <c r="O16" s="60">
        <v>-76000</v>
      </c>
      <c r="P16" s="60"/>
      <c r="Q16" s="60"/>
      <c r="R16" s="60">
        <v>-76000</v>
      </c>
      <c r="S16" s="60"/>
      <c r="T16" s="60"/>
      <c r="U16" s="60"/>
      <c r="V16" s="60"/>
      <c r="W16" s="60">
        <v>40316</v>
      </c>
      <c r="X16" s="60">
        <v>299997</v>
      </c>
      <c r="Y16" s="60">
        <v>-259681</v>
      </c>
      <c r="Z16" s="140">
        <v>-86.56</v>
      </c>
      <c r="AA16" s="155">
        <v>400000</v>
      </c>
    </row>
    <row r="17" spans="1:27" ht="12.75">
      <c r="A17" s="138" t="s">
        <v>86</v>
      </c>
      <c r="B17" s="136"/>
      <c r="C17" s="155">
        <v>59181864</v>
      </c>
      <c r="D17" s="155"/>
      <c r="E17" s="156">
        <v>1497000</v>
      </c>
      <c r="F17" s="60">
        <v>1497000</v>
      </c>
      <c r="G17" s="60"/>
      <c r="H17" s="60"/>
      <c r="I17" s="60"/>
      <c r="J17" s="60"/>
      <c r="K17" s="60">
        <v>2680476</v>
      </c>
      <c r="L17" s="60"/>
      <c r="M17" s="60"/>
      <c r="N17" s="60">
        <v>2680476</v>
      </c>
      <c r="O17" s="60"/>
      <c r="P17" s="60"/>
      <c r="Q17" s="60"/>
      <c r="R17" s="60"/>
      <c r="S17" s="60"/>
      <c r="T17" s="60"/>
      <c r="U17" s="60"/>
      <c r="V17" s="60"/>
      <c r="W17" s="60">
        <v>2680476</v>
      </c>
      <c r="X17" s="60">
        <v>1122750</v>
      </c>
      <c r="Y17" s="60">
        <v>1557726</v>
      </c>
      <c r="Z17" s="140">
        <v>138.74</v>
      </c>
      <c r="AA17" s="155">
        <v>1497000</v>
      </c>
    </row>
    <row r="18" spans="1:27" ht="12.75">
      <c r="A18" s="138" t="s">
        <v>87</v>
      </c>
      <c r="B18" s="136"/>
      <c r="C18" s="155">
        <v>6117333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85720258</v>
      </c>
      <c r="D19" s="153">
        <f>SUM(D20:D23)</f>
        <v>0</v>
      </c>
      <c r="E19" s="154">
        <f t="shared" si="3"/>
        <v>69853530</v>
      </c>
      <c r="F19" s="100">
        <f t="shared" si="3"/>
        <v>69853530</v>
      </c>
      <c r="G19" s="100">
        <f t="shared" si="3"/>
        <v>1984026</v>
      </c>
      <c r="H19" s="100">
        <f t="shared" si="3"/>
        <v>1974491</v>
      </c>
      <c r="I19" s="100">
        <f t="shared" si="3"/>
        <v>2786430</v>
      </c>
      <c r="J19" s="100">
        <f t="shared" si="3"/>
        <v>6744947</v>
      </c>
      <c r="K19" s="100">
        <f t="shared" si="3"/>
        <v>2913518</v>
      </c>
      <c r="L19" s="100">
        <f t="shared" si="3"/>
        <v>6265539</v>
      </c>
      <c r="M19" s="100">
        <f t="shared" si="3"/>
        <v>15184562</v>
      </c>
      <c r="N19" s="100">
        <f t="shared" si="3"/>
        <v>24363619</v>
      </c>
      <c r="O19" s="100">
        <f t="shared" si="3"/>
        <v>14170017</v>
      </c>
      <c r="P19" s="100">
        <f t="shared" si="3"/>
        <v>3114560</v>
      </c>
      <c r="Q19" s="100">
        <f t="shared" si="3"/>
        <v>9994547</v>
      </c>
      <c r="R19" s="100">
        <f t="shared" si="3"/>
        <v>27279124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58387690</v>
      </c>
      <c r="X19" s="100">
        <f t="shared" si="3"/>
        <v>52390152</v>
      </c>
      <c r="Y19" s="100">
        <f t="shared" si="3"/>
        <v>5997538</v>
      </c>
      <c r="Z19" s="137">
        <f>+IF(X19&lt;&gt;0,+(Y19/X19)*100,0)</f>
        <v>11.447834699926048</v>
      </c>
      <c r="AA19" s="153">
        <f>SUM(AA20:AA23)</f>
        <v>69853530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82160568</v>
      </c>
      <c r="D21" s="155"/>
      <c r="E21" s="156">
        <v>66471323</v>
      </c>
      <c r="F21" s="60">
        <v>66471323</v>
      </c>
      <c r="G21" s="60">
        <v>1800376</v>
      </c>
      <c r="H21" s="60">
        <v>1679235</v>
      </c>
      <c r="I21" s="60">
        <v>2511753</v>
      </c>
      <c r="J21" s="60">
        <v>5991364</v>
      </c>
      <c r="K21" s="60">
        <v>2392439</v>
      </c>
      <c r="L21" s="60">
        <v>5952494</v>
      </c>
      <c r="M21" s="60">
        <v>14943906</v>
      </c>
      <c r="N21" s="60">
        <v>23288839</v>
      </c>
      <c r="O21" s="60">
        <v>13780219</v>
      </c>
      <c r="P21" s="60">
        <v>2826051</v>
      </c>
      <c r="Q21" s="60">
        <v>9676988</v>
      </c>
      <c r="R21" s="60">
        <v>26283258</v>
      </c>
      <c r="S21" s="60"/>
      <c r="T21" s="60"/>
      <c r="U21" s="60"/>
      <c r="V21" s="60"/>
      <c r="W21" s="60">
        <v>55563461</v>
      </c>
      <c r="X21" s="60">
        <v>52390152</v>
      </c>
      <c r="Y21" s="60">
        <v>3173309</v>
      </c>
      <c r="Z21" s="140">
        <v>6.06</v>
      </c>
      <c r="AA21" s="155">
        <v>66471323</v>
      </c>
    </row>
    <row r="22" spans="1:27" ht="12.75">
      <c r="A22" s="138" t="s">
        <v>91</v>
      </c>
      <c r="B22" s="136"/>
      <c r="C22" s="157">
        <v>3559690</v>
      </c>
      <c r="D22" s="157"/>
      <c r="E22" s="158">
        <v>3382207</v>
      </c>
      <c r="F22" s="159">
        <v>3382207</v>
      </c>
      <c r="G22" s="159">
        <v>183650</v>
      </c>
      <c r="H22" s="159">
        <v>295256</v>
      </c>
      <c r="I22" s="159">
        <v>274677</v>
      </c>
      <c r="J22" s="159">
        <v>753583</v>
      </c>
      <c r="K22" s="159">
        <v>521079</v>
      </c>
      <c r="L22" s="159">
        <v>313045</v>
      </c>
      <c r="M22" s="159">
        <v>240656</v>
      </c>
      <c r="N22" s="159">
        <v>1074780</v>
      </c>
      <c r="O22" s="159">
        <v>389798</v>
      </c>
      <c r="P22" s="159">
        <v>288509</v>
      </c>
      <c r="Q22" s="159">
        <v>317559</v>
      </c>
      <c r="R22" s="159">
        <v>995866</v>
      </c>
      <c r="S22" s="159"/>
      <c r="T22" s="159"/>
      <c r="U22" s="159"/>
      <c r="V22" s="159"/>
      <c r="W22" s="159">
        <v>2824229</v>
      </c>
      <c r="X22" s="159"/>
      <c r="Y22" s="159">
        <v>2824229</v>
      </c>
      <c r="Z22" s="141">
        <v>0</v>
      </c>
      <c r="AA22" s="157">
        <v>3382207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230659695</v>
      </c>
      <c r="D25" s="168">
        <f>+D5+D9+D15+D19+D24</f>
        <v>0</v>
      </c>
      <c r="E25" s="169">
        <f t="shared" si="4"/>
        <v>161781444</v>
      </c>
      <c r="F25" s="73">
        <f t="shared" si="4"/>
        <v>161781444</v>
      </c>
      <c r="G25" s="73">
        <f t="shared" si="4"/>
        <v>58529264</v>
      </c>
      <c r="H25" s="73">
        <f t="shared" si="4"/>
        <v>2223810</v>
      </c>
      <c r="I25" s="73">
        <f t="shared" si="4"/>
        <v>2786430</v>
      </c>
      <c r="J25" s="73">
        <f t="shared" si="4"/>
        <v>63539504</v>
      </c>
      <c r="K25" s="73">
        <f t="shared" si="4"/>
        <v>5620747</v>
      </c>
      <c r="L25" s="73">
        <f t="shared" si="4"/>
        <v>6638234</v>
      </c>
      <c r="M25" s="73">
        <f t="shared" si="4"/>
        <v>50839798</v>
      </c>
      <c r="N25" s="73">
        <f t="shared" si="4"/>
        <v>63098779</v>
      </c>
      <c r="O25" s="73">
        <f t="shared" si="4"/>
        <v>23630427</v>
      </c>
      <c r="P25" s="73">
        <f t="shared" si="4"/>
        <v>3700630</v>
      </c>
      <c r="Q25" s="73">
        <f t="shared" si="4"/>
        <v>42329795</v>
      </c>
      <c r="R25" s="73">
        <f t="shared" si="4"/>
        <v>69660852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196299135</v>
      </c>
      <c r="X25" s="73">
        <f t="shared" si="4"/>
        <v>121336083</v>
      </c>
      <c r="Y25" s="73">
        <f t="shared" si="4"/>
        <v>74963052</v>
      </c>
      <c r="Z25" s="170">
        <f>+IF(X25&lt;&gt;0,+(Y25/X25)*100,0)</f>
        <v>61.781335070788465</v>
      </c>
      <c r="AA25" s="168">
        <f>+AA5+AA9+AA15+AA19+AA24</f>
        <v>161781444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68679669</v>
      </c>
      <c r="D28" s="153">
        <f>SUM(D29:D31)</f>
        <v>0</v>
      </c>
      <c r="E28" s="154">
        <f t="shared" si="5"/>
        <v>51990945</v>
      </c>
      <c r="F28" s="100">
        <f t="shared" si="5"/>
        <v>51990945</v>
      </c>
      <c r="G28" s="100">
        <f t="shared" si="5"/>
        <v>5623115</v>
      </c>
      <c r="H28" s="100">
        <f t="shared" si="5"/>
        <v>3417211</v>
      </c>
      <c r="I28" s="100">
        <f t="shared" si="5"/>
        <v>4312870</v>
      </c>
      <c r="J28" s="100">
        <f t="shared" si="5"/>
        <v>13353196</v>
      </c>
      <c r="K28" s="100">
        <f t="shared" si="5"/>
        <v>4677969</v>
      </c>
      <c r="L28" s="100">
        <f t="shared" si="5"/>
        <v>4429158</v>
      </c>
      <c r="M28" s="100">
        <f t="shared" si="5"/>
        <v>4562485</v>
      </c>
      <c r="N28" s="100">
        <f t="shared" si="5"/>
        <v>13669612</v>
      </c>
      <c r="O28" s="100">
        <f t="shared" si="5"/>
        <v>4964200</v>
      </c>
      <c r="P28" s="100">
        <f t="shared" si="5"/>
        <v>3592722</v>
      </c>
      <c r="Q28" s="100">
        <f t="shared" si="5"/>
        <v>4240711</v>
      </c>
      <c r="R28" s="100">
        <f t="shared" si="5"/>
        <v>12797633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39820441</v>
      </c>
      <c r="X28" s="100">
        <f t="shared" si="5"/>
        <v>38993211</v>
      </c>
      <c r="Y28" s="100">
        <f t="shared" si="5"/>
        <v>827230</v>
      </c>
      <c r="Z28" s="137">
        <f>+IF(X28&lt;&gt;0,+(Y28/X28)*100,0)</f>
        <v>2.1214718633969385</v>
      </c>
      <c r="AA28" s="153">
        <f>SUM(AA29:AA31)</f>
        <v>51990945</v>
      </c>
    </row>
    <row r="29" spans="1:27" ht="12.75">
      <c r="A29" s="138" t="s">
        <v>75</v>
      </c>
      <c r="B29" s="136"/>
      <c r="C29" s="155">
        <v>21011450</v>
      </c>
      <c r="D29" s="155"/>
      <c r="E29" s="156">
        <v>14458181</v>
      </c>
      <c r="F29" s="60">
        <v>14458181</v>
      </c>
      <c r="G29" s="60">
        <v>1372022</v>
      </c>
      <c r="H29" s="60">
        <v>963515</v>
      </c>
      <c r="I29" s="60">
        <v>1325306</v>
      </c>
      <c r="J29" s="60">
        <v>3660843</v>
      </c>
      <c r="K29" s="60">
        <v>1452676</v>
      </c>
      <c r="L29" s="60">
        <v>1443381</v>
      </c>
      <c r="M29" s="60">
        <v>1323116</v>
      </c>
      <c r="N29" s="60">
        <v>4219173</v>
      </c>
      <c r="O29" s="60">
        <v>1160433</v>
      </c>
      <c r="P29" s="60">
        <v>1201477</v>
      </c>
      <c r="Q29" s="60">
        <v>1369819</v>
      </c>
      <c r="R29" s="60">
        <v>3731729</v>
      </c>
      <c r="S29" s="60"/>
      <c r="T29" s="60"/>
      <c r="U29" s="60"/>
      <c r="V29" s="60"/>
      <c r="W29" s="60">
        <v>11611745</v>
      </c>
      <c r="X29" s="60">
        <v>10843632</v>
      </c>
      <c r="Y29" s="60">
        <v>768113</v>
      </c>
      <c r="Z29" s="140">
        <v>7.08</v>
      </c>
      <c r="AA29" s="155">
        <v>14458181</v>
      </c>
    </row>
    <row r="30" spans="1:27" ht="12.75">
      <c r="A30" s="138" t="s">
        <v>76</v>
      </c>
      <c r="B30" s="136"/>
      <c r="C30" s="157">
        <v>13225219</v>
      </c>
      <c r="D30" s="157"/>
      <c r="E30" s="158">
        <v>15157062</v>
      </c>
      <c r="F30" s="159">
        <v>15157062</v>
      </c>
      <c r="G30" s="159">
        <v>1509391</v>
      </c>
      <c r="H30" s="159">
        <v>841762</v>
      </c>
      <c r="I30" s="159">
        <v>1183819</v>
      </c>
      <c r="J30" s="159">
        <v>3534972</v>
      </c>
      <c r="K30" s="159">
        <v>1472019</v>
      </c>
      <c r="L30" s="159">
        <v>1127145</v>
      </c>
      <c r="M30" s="159">
        <v>983598</v>
      </c>
      <c r="N30" s="159">
        <v>3582762</v>
      </c>
      <c r="O30" s="159">
        <v>2348022</v>
      </c>
      <c r="P30" s="159">
        <v>791589</v>
      </c>
      <c r="Q30" s="159">
        <v>1190315</v>
      </c>
      <c r="R30" s="159">
        <v>4329926</v>
      </c>
      <c r="S30" s="159"/>
      <c r="T30" s="159"/>
      <c r="U30" s="159"/>
      <c r="V30" s="159"/>
      <c r="W30" s="159">
        <v>11447660</v>
      </c>
      <c r="X30" s="159">
        <v>11367801</v>
      </c>
      <c r="Y30" s="159">
        <v>79859</v>
      </c>
      <c r="Z30" s="141">
        <v>0.7</v>
      </c>
      <c r="AA30" s="157">
        <v>15157062</v>
      </c>
    </row>
    <row r="31" spans="1:27" ht="12.75">
      <c r="A31" s="138" t="s">
        <v>77</v>
      </c>
      <c r="B31" s="136"/>
      <c r="C31" s="155">
        <v>34443000</v>
      </c>
      <c r="D31" s="155"/>
      <c r="E31" s="156">
        <v>22375702</v>
      </c>
      <c r="F31" s="60">
        <v>22375702</v>
      </c>
      <c r="G31" s="60">
        <v>2741702</v>
      </c>
      <c r="H31" s="60">
        <v>1611934</v>
      </c>
      <c r="I31" s="60">
        <v>1803745</v>
      </c>
      <c r="J31" s="60">
        <v>6157381</v>
      </c>
      <c r="K31" s="60">
        <v>1753274</v>
      </c>
      <c r="L31" s="60">
        <v>1858632</v>
      </c>
      <c r="M31" s="60">
        <v>2255771</v>
      </c>
      <c r="N31" s="60">
        <v>5867677</v>
      </c>
      <c r="O31" s="60">
        <v>1455745</v>
      </c>
      <c r="P31" s="60">
        <v>1599656</v>
      </c>
      <c r="Q31" s="60">
        <v>1680577</v>
      </c>
      <c r="R31" s="60">
        <v>4735978</v>
      </c>
      <c r="S31" s="60"/>
      <c r="T31" s="60"/>
      <c r="U31" s="60"/>
      <c r="V31" s="60"/>
      <c r="W31" s="60">
        <v>16761036</v>
      </c>
      <c r="X31" s="60">
        <v>16781778</v>
      </c>
      <c r="Y31" s="60">
        <v>-20742</v>
      </c>
      <c r="Z31" s="140">
        <v>-0.12</v>
      </c>
      <c r="AA31" s="155">
        <v>22375702</v>
      </c>
    </row>
    <row r="32" spans="1:27" ht="12.75">
      <c r="A32" s="135" t="s">
        <v>78</v>
      </c>
      <c r="B32" s="136"/>
      <c r="C32" s="153">
        <f aca="true" t="shared" si="6" ref="C32:Y32">SUM(C33:C37)</f>
        <v>10091070</v>
      </c>
      <c r="D32" s="153">
        <f>SUM(D33:D37)</f>
        <v>0</v>
      </c>
      <c r="E32" s="154">
        <f t="shared" si="6"/>
        <v>14771251</v>
      </c>
      <c r="F32" s="100">
        <f t="shared" si="6"/>
        <v>14771251</v>
      </c>
      <c r="G32" s="100">
        <f t="shared" si="6"/>
        <v>1050504</v>
      </c>
      <c r="H32" s="100">
        <f t="shared" si="6"/>
        <v>746858</v>
      </c>
      <c r="I32" s="100">
        <f t="shared" si="6"/>
        <v>907025</v>
      </c>
      <c r="J32" s="100">
        <f t="shared" si="6"/>
        <v>2704387</v>
      </c>
      <c r="K32" s="100">
        <f t="shared" si="6"/>
        <v>721380</v>
      </c>
      <c r="L32" s="100">
        <f t="shared" si="6"/>
        <v>717574</v>
      </c>
      <c r="M32" s="100">
        <f t="shared" si="6"/>
        <v>723329</v>
      </c>
      <c r="N32" s="100">
        <f t="shared" si="6"/>
        <v>2162283</v>
      </c>
      <c r="O32" s="100">
        <f t="shared" si="6"/>
        <v>813928</v>
      </c>
      <c r="P32" s="100">
        <f t="shared" si="6"/>
        <v>703950</v>
      </c>
      <c r="Q32" s="100">
        <f t="shared" si="6"/>
        <v>687768</v>
      </c>
      <c r="R32" s="100">
        <f t="shared" si="6"/>
        <v>2205646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7072316</v>
      </c>
      <c r="X32" s="100">
        <f t="shared" si="6"/>
        <v>11078442</v>
      </c>
      <c r="Y32" s="100">
        <f t="shared" si="6"/>
        <v>-4006126</v>
      </c>
      <c r="Z32" s="137">
        <f>+IF(X32&lt;&gt;0,+(Y32/X32)*100,0)</f>
        <v>-36.161456638036285</v>
      </c>
      <c r="AA32" s="153">
        <f>SUM(AA33:AA37)</f>
        <v>14771251</v>
      </c>
    </row>
    <row r="33" spans="1:27" ht="12.75">
      <c r="A33" s="138" t="s">
        <v>79</v>
      </c>
      <c r="B33" s="136"/>
      <c r="C33" s="155">
        <v>5970823</v>
      </c>
      <c r="D33" s="155"/>
      <c r="E33" s="156">
        <v>6460437</v>
      </c>
      <c r="F33" s="60">
        <v>6460437</v>
      </c>
      <c r="G33" s="60">
        <v>573434</v>
      </c>
      <c r="H33" s="60">
        <v>406061</v>
      </c>
      <c r="I33" s="60">
        <v>562072</v>
      </c>
      <c r="J33" s="60">
        <v>1541567</v>
      </c>
      <c r="K33" s="60">
        <v>400446</v>
      </c>
      <c r="L33" s="60">
        <v>378315</v>
      </c>
      <c r="M33" s="60">
        <v>370874</v>
      </c>
      <c r="N33" s="60">
        <v>1149635</v>
      </c>
      <c r="O33" s="60">
        <v>416997</v>
      </c>
      <c r="P33" s="60">
        <v>365849</v>
      </c>
      <c r="Q33" s="60">
        <v>358727</v>
      </c>
      <c r="R33" s="60">
        <v>1141573</v>
      </c>
      <c r="S33" s="60"/>
      <c r="T33" s="60"/>
      <c r="U33" s="60"/>
      <c r="V33" s="60"/>
      <c r="W33" s="60">
        <v>3832775</v>
      </c>
      <c r="X33" s="60">
        <v>4845330</v>
      </c>
      <c r="Y33" s="60">
        <v>-1012555</v>
      </c>
      <c r="Z33" s="140">
        <v>-20.9</v>
      </c>
      <c r="AA33" s="155">
        <v>6460437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4120247</v>
      </c>
      <c r="D35" s="155"/>
      <c r="E35" s="156">
        <v>4859760</v>
      </c>
      <c r="F35" s="60">
        <v>4859760</v>
      </c>
      <c r="G35" s="60">
        <v>477070</v>
      </c>
      <c r="H35" s="60">
        <v>340797</v>
      </c>
      <c r="I35" s="60">
        <v>344953</v>
      </c>
      <c r="J35" s="60">
        <v>1162820</v>
      </c>
      <c r="K35" s="60">
        <v>320934</v>
      </c>
      <c r="L35" s="60">
        <v>339259</v>
      </c>
      <c r="M35" s="60">
        <v>352455</v>
      </c>
      <c r="N35" s="60">
        <v>1012648</v>
      </c>
      <c r="O35" s="60">
        <v>396931</v>
      </c>
      <c r="P35" s="60">
        <v>338101</v>
      </c>
      <c r="Q35" s="60">
        <v>329041</v>
      </c>
      <c r="R35" s="60">
        <v>1064073</v>
      </c>
      <c r="S35" s="60"/>
      <c r="T35" s="60"/>
      <c r="U35" s="60"/>
      <c r="V35" s="60"/>
      <c r="W35" s="60">
        <v>3239541</v>
      </c>
      <c r="X35" s="60">
        <v>3644820</v>
      </c>
      <c r="Y35" s="60">
        <v>-405279</v>
      </c>
      <c r="Z35" s="140">
        <v>-11.12</v>
      </c>
      <c r="AA35" s="155">
        <v>4859760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3451054</v>
      </c>
      <c r="F37" s="159">
        <v>3451054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2588292</v>
      </c>
      <c r="Y37" s="159">
        <v>-2588292</v>
      </c>
      <c r="Z37" s="141">
        <v>-100</v>
      </c>
      <c r="AA37" s="157">
        <v>3451054</v>
      </c>
    </row>
    <row r="38" spans="1:27" ht="12.75">
      <c r="A38" s="135" t="s">
        <v>84</v>
      </c>
      <c r="B38" s="142"/>
      <c r="C38" s="153">
        <f aca="true" t="shared" si="7" ref="C38:Y38">SUM(C39:C41)</f>
        <v>31418828</v>
      </c>
      <c r="D38" s="153">
        <f>SUM(D39:D41)</f>
        <v>0</v>
      </c>
      <c r="E38" s="154">
        <f t="shared" si="7"/>
        <v>22482268</v>
      </c>
      <c r="F38" s="100">
        <f t="shared" si="7"/>
        <v>22482268</v>
      </c>
      <c r="G38" s="100">
        <f t="shared" si="7"/>
        <v>2499318</v>
      </c>
      <c r="H38" s="100">
        <f t="shared" si="7"/>
        <v>1962568</v>
      </c>
      <c r="I38" s="100">
        <f t="shared" si="7"/>
        <v>2594149</v>
      </c>
      <c r="J38" s="100">
        <f t="shared" si="7"/>
        <v>7056035</v>
      </c>
      <c r="K38" s="100">
        <f t="shared" si="7"/>
        <v>2270661</v>
      </c>
      <c r="L38" s="100">
        <f t="shared" si="7"/>
        <v>1229678</v>
      </c>
      <c r="M38" s="100">
        <f t="shared" si="7"/>
        <v>1343727</v>
      </c>
      <c r="N38" s="100">
        <f t="shared" si="7"/>
        <v>4844066</v>
      </c>
      <c r="O38" s="100">
        <f t="shared" si="7"/>
        <v>1356598</v>
      </c>
      <c r="P38" s="100">
        <f t="shared" si="7"/>
        <v>1203169</v>
      </c>
      <c r="Q38" s="100">
        <f t="shared" si="7"/>
        <v>1298919</v>
      </c>
      <c r="R38" s="100">
        <f t="shared" si="7"/>
        <v>3858686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15758787</v>
      </c>
      <c r="X38" s="100">
        <f t="shared" si="7"/>
        <v>16861707</v>
      </c>
      <c r="Y38" s="100">
        <f t="shared" si="7"/>
        <v>-1102920</v>
      </c>
      <c r="Z38" s="137">
        <f>+IF(X38&lt;&gt;0,+(Y38/X38)*100,0)</f>
        <v>-6.540974766077954</v>
      </c>
      <c r="AA38" s="153">
        <f>SUM(AA39:AA41)</f>
        <v>22482268</v>
      </c>
    </row>
    <row r="39" spans="1:27" ht="12.75">
      <c r="A39" s="138" t="s">
        <v>85</v>
      </c>
      <c r="B39" s="136"/>
      <c r="C39" s="155">
        <v>16468887</v>
      </c>
      <c r="D39" s="155"/>
      <c r="E39" s="156">
        <v>11273539</v>
      </c>
      <c r="F39" s="60">
        <v>11273539</v>
      </c>
      <c r="G39" s="60">
        <v>1336423</v>
      </c>
      <c r="H39" s="60">
        <v>965742</v>
      </c>
      <c r="I39" s="60">
        <v>1146825</v>
      </c>
      <c r="J39" s="60">
        <v>3448990</v>
      </c>
      <c r="K39" s="60">
        <v>962815</v>
      </c>
      <c r="L39" s="60">
        <v>967412</v>
      </c>
      <c r="M39" s="60">
        <v>1101113</v>
      </c>
      <c r="N39" s="60">
        <v>3031340</v>
      </c>
      <c r="O39" s="60">
        <v>1119102</v>
      </c>
      <c r="P39" s="60">
        <v>921859</v>
      </c>
      <c r="Q39" s="60">
        <v>1015380</v>
      </c>
      <c r="R39" s="60">
        <v>3056341</v>
      </c>
      <c r="S39" s="60"/>
      <c r="T39" s="60"/>
      <c r="U39" s="60"/>
      <c r="V39" s="60"/>
      <c r="W39" s="60">
        <v>9536671</v>
      </c>
      <c r="X39" s="60">
        <v>8455158</v>
      </c>
      <c r="Y39" s="60">
        <v>1081513</v>
      </c>
      <c r="Z39" s="140">
        <v>12.79</v>
      </c>
      <c r="AA39" s="155">
        <v>11273539</v>
      </c>
    </row>
    <row r="40" spans="1:27" ht="12.75">
      <c r="A40" s="138" t="s">
        <v>86</v>
      </c>
      <c r="B40" s="136"/>
      <c r="C40" s="155">
        <v>11949021</v>
      </c>
      <c r="D40" s="155"/>
      <c r="E40" s="156">
        <v>11208729</v>
      </c>
      <c r="F40" s="60">
        <v>11208729</v>
      </c>
      <c r="G40" s="60">
        <v>810653</v>
      </c>
      <c r="H40" s="60">
        <v>735001</v>
      </c>
      <c r="I40" s="60">
        <v>1191075</v>
      </c>
      <c r="J40" s="60">
        <v>2736729</v>
      </c>
      <c r="K40" s="60">
        <v>1025771</v>
      </c>
      <c r="L40" s="60"/>
      <c r="M40" s="60"/>
      <c r="N40" s="60">
        <v>1025771</v>
      </c>
      <c r="O40" s="60"/>
      <c r="P40" s="60"/>
      <c r="Q40" s="60"/>
      <c r="R40" s="60"/>
      <c r="S40" s="60"/>
      <c r="T40" s="60"/>
      <c r="U40" s="60"/>
      <c r="V40" s="60"/>
      <c r="W40" s="60">
        <v>3762500</v>
      </c>
      <c r="X40" s="60">
        <v>8406549</v>
      </c>
      <c r="Y40" s="60">
        <v>-4644049</v>
      </c>
      <c r="Z40" s="140">
        <v>-55.24</v>
      </c>
      <c r="AA40" s="155">
        <v>11208729</v>
      </c>
    </row>
    <row r="41" spans="1:27" ht="12.75">
      <c r="A41" s="138" t="s">
        <v>87</v>
      </c>
      <c r="B41" s="136"/>
      <c r="C41" s="155">
        <v>3000920</v>
      </c>
      <c r="D41" s="155"/>
      <c r="E41" s="156"/>
      <c r="F41" s="60"/>
      <c r="G41" s="60">
        <v>352242</v>
      </c>
      <c r="H41" s="60">
        <v>261825</v>
      </c>
      <c r="I41" s="60">
        <v>256249</v>
      </c>
      <c r="J41" s="60">
        <v>870316</v>
      </c>
      <c r="K41" s="60">
        <v>282075</v>
      </c>
      <c r="L41" s="60">
        <v>262266</v>
      </c>
      <c r="M41" s="60">
        <v>242614</v>
      </c>
      <c r="N41" s="60">
        <v>786955</v>
      </c>
      <c r="O41" s="60">
        <v>237496</v>
      </c>
      <c r="P41" s="60">
        <v>281310</v>
      </c>
      <c r="Q41" s="60">
        <v>283539</v>
      </c>
      <c r="R41" s="60">
        <v>802345</v>
      </c>
      <c r="S41" s="60"/>
      <c r="T41" s="60"/>
      <c r="U41" s="60"/>
      <c r="V41" s="60"/>
      <c r="W41" s="60">
        <v>2459616</v>
      </c>
      <c r="X41" s="60"/>
      <c r="Y41" s="60">
        <v>2459616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123927023</v>
      </c>
      <c r="D42" s="153">
        <f>SUM(D43:D46)</f>
        <v>0</v>
      </c>
      <c r="E42" s="154">
        <f t="shared" si="8"/>
        <v>82924815</v>
      </c>
      <c r="F42" s="100">
        <f t="shared" si="8"/>
        <v>82924815</v>
      </c>
      <c r="G42" s="100">
        <f t="shared" si="8"/>
        <v>2258916</v>
      </c>
      <c r="H42" s="100">
        <f t="shared" si="8"/>
        <v>3788585</v>
      </c>
      <c r="I42" s="100">
        <f t="shared" si="8"/>
        <v>6259792</v>
      </c>
      <c r="J42" s="100">
        <f t="shared" si="8"/>
        <v>12307293</v>
      </c>
      <c r="K42" s="100">
        <f t="shared" si="8"/>
        <v>3312820</v>
      </c>
      <c r="L42" s="100">
        <f t="shared" si="8"/>
        <v>4683838</v>
      </c>
      <c r="M42" s="100">
        <f t="shared" si="8"/>
        <v>18764825</v>
      </c>
      <c r="N42" s="100">
        <f t="shared" si="8"/>
        <v>26761483</v>
      </c>
      <c r="O42" s="100">
        <f t="shared" si="8"/>
        <v>9141259</v>
      </c>
      <c r="P42" s="100">
        <f t="shared" si="8"/>
        <v>6961271</v>
      </c>
      <c r="Q42" s="100">
        <f t="shared" si="8"/>
        <v>8674251</v>
      </c>
      <c r="R42" s="100">
        <f t="shared" si="8"/>
        <v>24776781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63845557</v>
      </c>
      <c r="X42" s="100">
        <f t="shared" si="8"/>
        <v>62193609</v>
      </c>
      <c r="Y42" s="100">
        <f t="shared" si="8"/>
        <v>1651948</v>
      </c>
      <c r="Z42" s="137">
        <f>+IF(X42&lt;&gt;0,+(Y42/X42)*100,0)</f>
        <v>2.656137867799246</v>
      </c>
      <c r="AA42" s="153">
        <f>SUM(AA43:AA46)</f>
        <v>82924815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123927023</v>
      </c>
      <c r="D44" s="155"/>
      <c r="E44" s="156">
        <v>82924815</v>
      </c>
      <c r="F44" s="60">
        <v>82924815</v>
      </c>
      <c r="G44" s="60">
        <v>2258916</v>
      </c>
      <c r="H44" s="60">
        <v>3788585</v>
      </c>
      <c r="I44" s="60">
        <v>6259792</v>
      </c>
      <c r="J44" s="60">
        <v>12307293</v>
      </c>
      <c r="K44" s="60">
        <v>3312820</v>
      </c>
      <c r="L44" s="60">
        <v>4683838</v>
      </c>
      <c r="M44" s="60">
        <v>18764825</v>
      </c>
      <c r="N44" s="60">
        <v>26761483</v>
      </c>
      <c r="O44" s="60">
        <v>9141259</v>
      </c>
      <c r="P44" s="60">
        <v>6961271</v>
      </c>
      <c r="Q44" s="60">
        <v>8674251</v>
      </c>
      <c r="R44" s="60">
        <v>24776781</v>
      </c>
      <c r="S44" s="60"/>
      <c r="T44" s="60"/>
      <c r="U44" s="60"/>
      <c r="V44" s="60"/>
      <c r="W44" s="60">
        <v>63845557</v>
      </c>
      <c r="X44" s="60">
        <v>62193609</v>
      </c>
      <c r="Y44" s="60">
        <v>1651948</v>
      </c>
      <c r="Z44" s="140">
        <v>2.66</v>
      </c>
      <c r="AA44" s="155">
        <v>82924815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234116590</v>
      </c>
      <c r="D48" s="168">
        <f>+D28+D32+D38+D42+D47</f>
        <v>0</v>
      </c>
      <c r="E48" s="169">
        <f t="shared" si="9"/>
        <v>172169279</v>
      </c>
      <c r="F48" s="73">
        <f t="shared" si="9"/>
        <v>172169279</v>
      </c>
      <c r="G48" s="73">
        <f t="shared" si="9"/>
        <v>11431853</v>
      </c>
      <c r="H48" s="73">
        <f t="shared" si="9"/>
        <v>9915222</v>
      </c>
      <c r="I48" s="73">
        <f t="shared" si="9"/>
        <v>14073836</v>
      </c>
      <c r="J48" s="73">
        <f t="shared" si="9"/>
        <v>35420911</v>
      </c>
      <c r="K48" s="73">
        <f t="shared" si="9"/>
        <v>10982830</v>
      </c>
      <c r="L48" s="73">
        <f t="shared" si="9"/>
        <v>11060248</v>
      </c>
      <c r="M48" s="73">
        <f t="shared" si="9"/>
        <v>25394366</v>
      </c>
      <c r="N48" s="73">
        <f t="shared" si="9"/>
        <v>47437444</v>
      </c>
      <c r="O48" s="73">
        <f t="shared" si="9"/>
        <v>16275985</v>
      </c>
      <c r="P48" s="73">
        <f t="shared" si="9"/>
        <v>12461112</v>
      </c>
      <c r="Q48" s="73">
        <f t="shared" si="9"/>
        <v>14901649</v>
      </c>
      <c r="R48" s="73">
        <f t="shared" si="9"/>
        <v>43638746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126497101</v>
      </c>
      <c r="X48" s="73">
        <f t="shared" si="9"/>
        <v>129126969</v>
      </c>
      <c r="Y48" s="73">
        <f t="shared" si="9"/>
        <v>-2629868</v>
      </c>
      <c r="Z48" s="170">
        <f>+IF(X48&lt;&gt;0,+(Y48/X48)*100,0)</f>
        <v>-2.0366527770043144</v>
      </c>
      <c r="AA48" s="168">
        <f>+AA28+AA32+AA38+AA42+AA47</f>
        <v>172169279</v>
      </c>
    </row>
    <row r="49" spans="1:27" ht="12.75">
      <c r="A49" s="148" t="s">
        <v>49</v>
      </c>
      <c r="B49" s="149"/>
      <c r="C49" s="171">
        <f aca="true" t="shared" si="10" ref="C49:Y49">+C25-C48</f>
        <v>-3456895</v>
      </c>
      <c r="D49" s="171">
        <f>+D25-D48</f>
        <v>0</v>
      </c>
      <c r="E49" s="172">
        <f t="shared" si="10"/>
        <v>-10387835</v>
      </c>
      <c r="F49" s="173">
        <f t="shared" si="10"/>
        <v>-10387835</v>
      </c>
      <c r="G49" s="173">
        <f t="shared" si="10"/>
        <v>47097411</v>
      </c>
      <c r="H49" s="173">
        <f t="shared" si="10"/>
        <v>-7691412</v>
      </c>
      <c r="I49" s="173">
        <f t="shared" si="10"/>
        <v>-11287406</v>
      </c>
      <c r="J49" s="173">
        <f t="shared" si="10"/>
        <v>28118593</v>
      </c>
      <c r="K49" s="173">
        <f t="shared" si="10"/>
        <v>-5362083</v>
      </c>
      <c r="L49" s="173">
        <f t="shared" si="10"/>
        <v>-4422014</v>
      </c>
      <c r="M49" s="173">
        <f t="shared" si="10"/>
        <v>25445432</v>
      </c>
      <c r="N49" s="173">
        <f t="shared" si="10"/>
        <v>15661335</v>
      </c>
      <c r="O49" s="173">
        <f t="shared" si="10"/>
        <v>7354442</v>
      </c>
      <c r="P49" s="173">
        <f t="shared" si="10"/>
        <v>-8760482</v>
      </c>
      <c r="Q49" s="173">
        <f t="shared" si="10"/>
        <v>27428146</v>
      </c>
      <c r="R49" s="173">
        <f t="shared" si="10"/>
        <v>26022106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69802034</v>
      </c>
      <c r="X49" s="173">
        <f>IF(F25=F48,0,X25-X48)</f>
        <v>-7790886</v>
      </c>
      <c r="Y49" s="173">
        <f t="shared" si="10"/>
        <v>77592920</v>
      </c>
      <c r="Z49" s="174">
        <f>+IF(X49&lt;&gt;0,+(Y49/X49)*100,0)</f>
        <v>-995.9447487744013</v>
      </c>
      <c r="AA49" s="171">
        <f>+AA25-AA48</f>
        <v>-10387835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20862490</v>
      </c>
      <c r="D8" s="155">
        <v>0</v>
      </c>
      <c r="E8" s="156">
        <v>19283844</v>
      </c>
      <c r="F8" s="60">
        <v>19283844</v>
      </c>
      <c r="G8" s="60">
        <v>1539920</v>
      </c>
      <c r="H8" s="60">
        <v>1436169</v>
      </c>
      <c r="I8" s="60">
        <v>1709798</v>
      </c>
      <c r="J8" s="60">
        <v>4685887</v>
      </c>
      <c r="K8" s="60">
        <v>2127306</v>
      </c>
      <c r="L8" s="60">
        <v>1815066</v>
      </c>
      <c r="M8" s="60">
        <v>1536261</v>
      </c>
      <c r="N8" s="60">
        <v>5478633</v>
      </c>
      <c r="O8" s="60">
        <v>2215094</v>
      </c>
      <c r="P8" s="60">
        <v>1800930</v>
      </c>
      <c r="Q8" s="60">
        <v>1995230</v>
      </c>
      <c r="R8" s="60">
        <v>6011254</v>
      </c>
      <c r="S8" s="60">
        <v>0</v>
      </c>
      <c r="T8" s="60">
        <v>0</v>
      </c>
      <c r="U8" s="60">
        <v>0</v>
      </c>
      <c r="V8" s="60">
        <v>0</v>
      </c>
      <c r="W8" s="60">
        <v>16175774</v>
      </c>
      <c r="X8" s="60">
        <v>14462883</v>
      </c>
      <c r="Y8" s="60">
        <v>1712891</v>
      </c>
      <c r="Z8" s="140">
        <v>11.84</v>
      </c>
      <c r="AA8" s="155">
        <v>19283844</v>
      </c>
    </row>
    <row r="9" spans="1:27" ht="12.75">
      <c r="A9" s="183" t="s">
        <v>105</v>
      </c>
      <c r="B9" s="182"/>
      <c r="C9" s="155">
        <v>3559690</v>
      </c>
      <c r="D9" s="155">
        <v>0</v>
      </c>
      <c r="E9" s="156">
        <v>3382207</v>
      </c>
      <c r="F9" s="60">
        <v>3382207</v>
      </c>
      <c r="G9" s="60">
        <v>183650</v>
      </c>
      <c r="H9" s="60">
        <v>295256</v>
      </c>
      <c r="I9" s="60">
        <v>274677</v>
      </c>
      <c r="J9" s="60">
        <v>753583</v>
      </c>
      <c r="K9" s="60">
        <v>521079</v>
      </c>
      <c r="L9" s="60">
        <v>313045</v>
      </c>
      <c r="M9" s="60">
        <v>240656</v>
      </c>
      <c r="N9" s="60">
        <v>1074780</v>
      </c>
      <c r="O9" s="60">
        <v>389798</v>
      </c>
      <c r="P9" s="60">
        <v>288509</v>
      </c>
      <c r="Q9" s="60">
        <v>317559</v>
      </c>
      <c r="R9" s="60">
        <v>995866</v>
      </c>
      <c r="S9" s="60">
        <v>0</v>
      </c>
      <c r="T9" s="60">
        <v>0</v>
      </c>
      <c r="U9" s="60">
        <v>0</v>
      </c>
      <c r="V9" s="60">
        <v>0</v>
      </c>
      <c r="W9" s="60">
        <v>2824229</v>
      </c>
      <c r="X9" s="60">
        <v>2536659</v>
      </c>
      <c r="Y9" s="60">
        <v>287570</v>
      </c>
      <c r="Z9" s="140">
        <v>11.34</v>
      </c>
      <c r="AA9" s="155">
        <v>3382207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272356</v>
      </c>
      <c r="D12" s="155">
        <v>0</v>
      </c>
      <c r="E12" s="156">
        <v>200000</v>
      </c>
      <c r="F12" s="60">
        <v>200000</v>
      </c>
      <c r="G12" s="60">
        <v>55152</v>
      </c>
      <c r="H12" s="60">
        <v>0</v>
      </c>
      <c r="I12" s="60">
        <v>0</v>
      </c>
      <c r="J12" s="60">
        <v>55152</v>
      </c>
      <c r="K12" s="60">
        <v>0</v>
      </c>
      <c r="L12" s="60">
        <v>16400</v>
      </c>
      <c r="M12" s="60">
        <v>48950</v>
      </c>
      <c r="N12" s="60">
        <v>65350</v>
      </c>
      <c r="O12" s="60">
        <v>18000</v>
      </c>
      <c r="P12" s="60">
        <v>33000</v>
      </c>
      <c r="Q12" s="60">
        <v>28750</v>
      </c>
      <c r="R12" s="60">
        <v>79750</v>
      </c>
      <c r="S12" s="60">
        <v>0</v>
      </c>
      <c r="T12" s="60">
        <v>0</v>
      </c>
      <c r="U12" s="60">
        <v>0</v>
      </c>
      <c r="V12" s="60">
        <v>0</v>
      </c>
      <c r="W12" s="60">
        <v>200252</v>
      </c>
      <c r="X12" s="60">
        <v>150003</v>
      </c>
      <c r="Y12" s="60">
        <v>50249</v>
      </c>
      <c r="Z12" s="140">
        <v>33.5</v>
      </c>
      <c r="AA12" s="155">
        <v>200000</v>
      </c>
    </row>
    <row r="13" spans="1:27" ht="12.75">
      <c r="A13" s="181" t="s">
        <v>109</v>
      </c>
      <c r="B13" s="185"/>
      <c r="C13" s="155">
        <v>1788345</v>
      </c>
      <c r="D13" s="155">
        <v>0</v>
      </c>
      <c r="E13" s="156">
        <v>800000</v>
      </c>
      <c r="F13" s="60">
        <v>800000</v>
      </c>
      <c r="G13" s="60">
        <v>7931</v>
      </c>
      <c r="H13" s="60">
        <v>174560</v>
      </c>
      <c r="I13" s="60">
        <v>0</v>
      </c>
      <c r="J13" s="60">
        <v>182491</v>
      </c>
      <c r="K13" s="60">
        <v>0</v>
      </c>
      <c r="L13" s="60">
        <v>74844</v>
      </c>
      <c r="M13" s="60">
        <v>1085747</v>
      </c>
      <c r="N13" s="60">
        <v>1160591</v>
      </c>
      <c r="O13" s="60">
        <v>770834</v>
      </c>
      <c r="P13" s="60">
        <v>360957</v>
      </c>
      <c r="Q13" s="60">
        <v>13864</v>
      </c>
      <c r="R13" s="60">
        <v>1145655</v>
      </c>
      <c r="S13" s="60">
        <v>0</v>
      </c>
      <c r="T13" s="60">
        <v>0</v>
      </c>
      <c r="U13" s="60">
        <v>0</v>
      </c>
      <c r="V13" s="60">
        <v>0</v>
      </c>
      <c r="W13" s="60">
        <v>2488737</v>
      </c>
      <c r="X13" s="60">
        <v>600003</v>
      </c>
      <c r="Y13" s="60">
        <v>1888734</v>
      </c>
      <c r="Z13" s="140">
        <v>314.79</v>
      </c>
      <c r="AA13" s="155">
        <v>800000</v>
      </c>
    </row>
    <row r="14" spans="1:27" ht="12.75">
      <c r="A14" s="181" t="s">
        <v>110</v>
      </c>
      <c r="B14" s="185"/>
      <c r="C14" s="155">
        <v>2335786</v>
      </c>
      <c r="D14" s="155">
        <v>0</v>
      </c>
      <c r="E14" s="156">
        <v>2422842</v>
      </c>
      <c r="F14" s="60">
        <v>2422842</v>
      </c>
      <c r="G14" s="60">
        <v>260456</v>
      </c>
      <c r="H14" s="60">
        <v>243066</v>
      </c>
      <c r="I14" s="60">
        <v>259228</v>
      </c>
      <c r="J14" s="60">
        <v>762750</v>
      </c>
      <c r="K14" s="60">
        <v>265133</v>
      </c>
      <c r="L14" s="60">
        <v>283913</v>
      </c>
      <c r="M14" s="60">
        <v>294385</v>
      </c>
      <c r="N14" s="60">
        <v>843431</v>
      </c>
      <c r="O14" s="60">
        <v>300756</v>
      </c>
      <c r="P14" s="60">
        <v>0</v>
      </c>
      <c r="Q14" s="60">
        <v>340704</v>
      </c>
      <c r="R14" s="60">
        <v>641460</v>
      </c>
      <c r="S14" s="60">
        <v>0</v>
      </c>
      <c r="T14" s="60">
        <v>0</v>
      </c>
      <c r="U14" s="60">
        <v>0</v>
      </c>
      <c r="V14" s="60">
        <v>0</v>
      </c>
      <c r="W14" s="60">
        <v>2247641</v>
      </c>
      <c r="X14" s="60">
        <v>1817136</v>
      </c>
      <c r="Y14" s="60">
        <v>430505</v>
      </c>
      <c r="Z14" s="140">
        <v>23.69</v>
      </c>
      <c r="AA14" s="155">
        <v>2422842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30000</v>
      </c>
      <c r="I17" s="60">
        <v>0</v>
      </c>
      <c r="J17" s="60">
        <v>30000</v>
      </c>
      <c r="K17" s="60">
        <v>0</v>
      </c>
      <c r="L17" s="60">
        <v>0</v>
      </c>
      <c r="M17" s="60">
        <v>116316</v>
      </c>
      <c r="N17" s="60">
        <v>116316</v>
      </c>
      <c r="O17" s="60">
        <v>-76000</v>
      </c>
      <c r="P17" s="60">
        <v>0</v>
      </c>
      <c r="Q17" s="60">
        <v>0</v>
      </c>
      <c r="R17" s="60">
        <v>-76000</v>
      </c>
      <c r="S17" s="60">
        <v>0</v>
      </c>
      <c r="T17" s="60">
        <v>0</v>
      </c>
      <c r="U17" s="60">
        <v>0</v>
      </c>
      <c r="V17" s="60">
        <v>0</v>
      </c>
      <c r="W17" s="60">
        <v>70316</v>
      </c>
      <c r="X17" s="60"/>
      <c r="Y17" s="60">
        <v>70316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190394934</v>
      </c>
      <c r="D19" s="155">
        <v>0</v>
      </c>
      <c r="E19" s="156">
        <v>133598000</v>
      </c>
      <c r="F19" s="60">
        <v>133598000</v>
      </c>
      <c r="G19" s="60">
        <v>53816000</v>
      </c>
      <c r="H19" s="60">
        <v>0</v>
      </c>
      <c r="I19" s="60">
        <v>0</v>
      </c>
      <c r="J19" s="60">
        <v>53816000</v>
      </c>
      <c r="K19" s="60">
        <v>2680476</v>
      </c>
      <c r="L19" s="60">
        <v>3650507</v>
      </c>
      <c r="M19" s="60">
        <v>46525027</v>
      </c>
      <c r="N19" s="60">
        <v>52856010</v>
      </c>
      <c r="O19" s="60">
        <v>18574235</v>
      </c>
      <c r="P19" s="60">
        <v>812279</v>
      </c>
      <c r="Q19" s="60">
        <v>32291000</v>
      </c>
      <c r="R19" s="60">
        <v>51677514</v>
      </c>
      <c r="S19" s="60">
        <v>0</v>
      </c>
      <c r="T19" s="60">
        <v>0</v>
      </c>
      <c r="U19" s="60">
        <v>0</v>
      </c>
      <c r="V19" s="60">
        <v>0</v>
      </c>
      <c r="W19" s="60">
        <v>158349524</v>
      </c>
      <c r="X19" s="60">
        <v>100198503</v>
      </c>
      <c r="Y19" s="60">
        <v>58151021</v>
      </c>
      <c r="Z19" s="140">
        <v>58.04</v>
      </c>
      <c r="AA19" s="155">
        <v>133598000</v>
      </c>
    </row>
    <row r="20" spans="1:27" ht="12.75">
      <c r="A20" s="181" t="s">
        <v>35</v>
      </c>
      <c r="B20" s="185"/>
      <c r="C20" s="155">
        <v>8492155</v>
      </c>
      <c r="D20" s="155">
        <v>0</v>
      </c>
      <c r="E20" s="156">
        <v>2094551</v>
      </c>
      <c r="F20" s="54">
        <v>2094551</v>
      </c>
      <c r="G20" s="54">
        <v>36609</v>
      </c>
      <c r="H20" s="54">
        <v>684</v>
      </c>
      <c r="I20" s="54">
        <v>586802</v>
      </c>
      <c r="J20" s="54">
        <v>624095</v>
      </c>
      <c r="K20" s="54">
        <v>26753</v>
      </c>
      <c r="L20" s="54">
        <v>484459</v>
      </c>
      <c r="M20" s="54">
        <v>992456</v>
      </c>
      <c r="N20" s="54">
        <v>1503668</v>
      </c>
      <c r="O20" s="54">
        <v>1437710</v>
      </c>
      <c r="P20" s="54">
        <v>404955</v>
      </c>
      <c r="Q20" s="54">
        <v>2278688</v>
      </c>
      <c r="R20" s="54">
        <v>4121353</v>
      </c>
      <c r="S20" s="54">
        <v>0</v>
      </c>
      <c r="T20" s="54">
        <v>0</v>
      </c>
      <c r="U20" s="54">
        <v>0</v>
      </c>
      <c r="V20" s="54">
        <v>0</v>
      </c>
      <c r="W20" s="54">
        <v>6249116</v>
      </c>
      <c r="X20" s="54">
        <v>1570914</v>
      </c>
      <c r="Y20" s="54">
        <v>4678202</v>
      </c>
      <c r="Z20" s="184">
        <v>297.8</v>
      </c>
      <c r="AA20" s="130">
        <v>2094551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2629546</v>
      </c>
      <c r="H21" s="60">
        <v>44075</v>
      </c>
      <c r="I21" s="82">
        <v>-44075</v>
      </c>
      <c r="J21" s="60">
        <v>2629546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2629546</v>
      </c>
      <c r="X21" s="60"/>
      <c r="Y21" s="60">
        <v>2629546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227705756</v>
      </c>
      <c r="D22" s="188">
        <f>SUM(D5:D21)</f>
        <v>0</v>
      </c>
      <c r="E22" s="189">
        <f t="shared" si="0"/>
        <v>161781444</v>
      </c>
      <c r="F22" s="190">
        <f t="shared" si="0"/>
        <v>161781444</v>
      </c>
      <c r="G22" s="190">
        <f t="shared" si="0"/>
        <v>58529264</v>
      </c>
      <c r="H22" s="190">
        <f t="shared" si="0"/>
        <v>2223810</v>
      </c>
      <c r="I22" s="190">
        <f t="shared" si="0"/>
        <v>2786430</v>
      </c>
      <c r="J22" s="190">
        <f t="shared" si="0"/>
        <v>63539504</v>
      </c>
      <c r="K22" s="190">
        <f t="shared" si="0"/>
        <v>5620747</v>
      </c>
      <c r="L22" s="190">
        <f t="shared" si="0"/>
        <v>6638234</v>
      </c>
      <c r="M22" s="190">
        <f t="shared" si="0"/>
        <v>50839798</v>
      </c>
      <c r="N22" s="190">
        <f t="shared" si="0"/>
        <v>63098779</v>
      </c>
      <c r="O22" s="190">
        <f t="shared" si="0"/>
        <v>23630427</v>
      </c>
      <c r="P22" s="190">
        <f t="shared" si="0"/>
        <v>3700630</v>
      </c>
      <c r="Q22" s="190">
        <f t="shared" si="0"/>
        <v>37265795</v>
      </c>
      <c r="R22" s="190">
        <f t="shared" si="0"/>
        <v>64596852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191235135</v>
      </c>
      <c r="X22" s="190">
        <f t="shared" si="0"/>
        <v>121336101</v>
      </c>
      <c r="Y22" s="190">
        <f t="shared" si="0"/>
        <v>69899034</v>
      </c>
      <c r="Z22" s="191">
        <f>+IF(X22&lt;&gt;0,+(Y22/X22)*100,0)</f>
        <v>57.607779897262404</v>
      </c>
      <c r="AA22" s="188">
        <f>SUM(AA5:AA21)</f>
        <v>161781444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76241773</v>
      </c>
      <c r="D25" s="155">
        <v>0</v>
      </c>
      <c r="E25" s="156">
        <v>78897445</v>
      </c>
      <c r="F25" s="60">
        <v>78897445</v>
      </c>
      <c r="G25" s="60">
        <v>8312087</v>
      </c>
      <c r="H25" s="60">
        <v>6494344</v>
      </c>
      <c r="I25" s="60">
        <v>7166516</v>
      </c>
      <c r="J25" s="60">
        <v>21972947</v>
      </c>
      <c r="K25" s="60">
        <v>6484900</v>
      </c>
      <c r="L25" s="60">
        <v>6567458</v>
      </c>
      <c r="M25" s="60">
        <v>6306292</v>
      </c>
      <c r="N25" s="60">
        <v>19358650</v>
      </c>
      <c r="O25" s="60">
        <v>6722044</v>
      </c>
      <c r="P25" s="60">
        <v>6408619</v>
      </c>
      <c r="Q25" s="60">
        <v>6367710</v>
      </c>
      <c r="R25" s="60">
        <v>19498373</v>
      </c>
      <c r="S25" s="60">
        <v>0</v>
      </c>
      <c r="T25" s="60">
        <v>0</v>
      </c>
      <c r="U25" s="60">
        <v>0</v>
      </c>
      <c r="V25" s="60">
        <v>0</v>
      </c>
      <c r="W25" s="60">
        <v>60829970</v>
      </c>
      <c r="X25" s="60">
        <v>59173083</v>
      </c>
      <c r="Y25" s="60">
        <v>1656887</v>
      </c>
      <c r="Z25" s="140">
        <v>2.8</v>
      </c>
      <c r="AA25" s="155">
        <v>78897445</v>
      </c>
    </row>
    <row r="26" spans="1:27" ht="12.75">
      <c r="A26" s="183" t="s">
        <v>38</v>
      </c>
      <c r="B26" s="182"/>
      <c r="C26" s="155">
        <v>4346061</v>
      </c>
      <c r="D26" s="155">
        <v>0</v>
      </c>
      <c r="E26" s="156">
        <v>5173833</v>
      </c>
      <c r="F26" s="60">
        <v>5173833</v>
      </c>
      <c r="G26" s="60">
        <v>344900</v>
      </c>
      <c r="H26" s="60">
        <v>345716</v>
      </c>
      <c r="I26" s="60">
        <v>380758</v>
      </c>
      <c r="J26" s="60">
        <v>1071374</v>
      </c>
      <c r="K26" s="60">
        <v>434614</v>
      </c>
      <c r="L26" s="60">
        <v>547375</v>
      </c>
      <c r="M26" s="60">
        <v>404422</v>
      </c>
      <c r="N26" s="60">
        <v>1386411</v>
      </c>
      <c r="O26" s="60">
        <v>350738</v>
      </c>
      <c r="P26" s="60">
        <v>380550</v>
      </c>
      <c r="Q26" s="60">
        <v>416064</v>
      </c>
      <c r="R26" s="60">
        <v>1147352</v>
      </c>
      <c r="S26" s="60">
        <v>0</v>
      </c>
      <c r="T26" s="60">
        <v>0</v>
      </c>
      <c r="U26" s="60">
        <v>0</v>
      </c>
      <c r="V26" s="60">
        <v>0</v>
      </c>
      <c r="W26" s="60">
        <v>3605137</v>
      </c>
      <c r="X26" s="60">
        <v>3880377</v>
      </c>
      <c r="Y26" s="60">
        <v>-275240</v>
      </c>
      <c r="Z26" s="140">
        <v>-7.09</v>
      </c>
      <c r="AA26" s="155">
        <v>5173833</v>
      </c>
    </row>
    <row r="27" spans="1:27" ht="12.75">
      <c r="A27" s="183" t="s">
        <v>118</v>
      </c>
      <c r="B27" s="182"/>
      <c r="C27" s="155">
        <v>15850580</v>
      </c>
      <c r="D27" s="155">
        <v>0</v>
      </c>
      <c r="E27" s="156">
        <v>5820000</v>
      </c>
      <c r="F27" s="60">
        <v>5820000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4365000</v>
      </c>
      <c r="Y27" s="60">
        <v>-4365000</v>
      </c>
      <c r="Z27" s="140">
        <v>-100</v>
      </c>
      <c r="AA27" s="155">
        <v>5820000</v>
      </c>
    </row>
    <row r="28" spans="1:27" ht="12.75">
      <c r="A28" s="183" t="s">
        <v>39</v>
      </c>
      <c r="B28" s="182"/>
      <c r="C28" s="155">
        <v>28791452</v>
      </c>
      <c r="D28" s="155">
        <v>0</v>
      </c>
      <c r="E28" s="156">
        <v>26367000</v>
      </c>
      <c r="F28" s="60">
        <v>26367000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13183500</v>
      </c>
      <c r="N28" s="60">
        <v>13183500</v>
      </c>
      <c r="O28" s="60">
        <v>2197249</v>
      </c>
      <c r="P28" s="60">
        <v>2197249</v>
      </c>
      <c r="Q28" s="60">
        <v>2094416</v>
      </c>
      <c r="R28" s="60">
        <v>6488914</v>
      </c>
      <c r="S28" s="60">
        <v>0</v>
      </c>
      <c r="T28" s="60">
        <v>0</v>
      </c>
      <c r="U28" s="60">
        <v>0</v>
      </c>
      <c r="V28" s="60">
        <v>0</v>
      </c>
      <c r="W28" s="60">
        <v>19672414</v>
      </c>
      <c r="X28" s="60">
        <v>19775250</v>
      </c>
      <c r="Y28" s="60">
        <v>-102836</v>
      </c>
      <c r="Z28" s="140">
        <v>-0.52</v>
      </c>
      <c r="AA28" s="155">
        <v>26367000</v>
      </c>
    </row>
    <row r="29" spans="1:27" ht="12.75">
      <c r="A29" s="183" t="s">
        <v>40</v>
      </c>
      <c r="B29" s="182"/>
      <c r="C29" s="155">
        <v>935897</v>
      </c>
      <c r="D29" s="155">
        <v>0</v>
      </c>
      <c r="E29" s="156">
        <v>761566</v>
      </c>
      <c r="F29" s="60">
        <v>761566</v>
      </c>
      <c r="G29" s="60">
        <v>0</v>
      </c>
      <c r="H29" s="60">
        <v>779645</v>
      </c>
      <c r="I29" s="60">
        <v>776057</v>
      </c>
      <c r="J29" s="60">
        <v>1555702</v>
      </c>
      <c r="K29" s="60">
        <v>3589</v>
      </c>
      <c r="L29" s="60">
        <v>0</v>
      </c>
      <c r="M29" s="60">
        <v>0</v>
      </c>
      <c r="N29" s="60">
        <v>3589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1559291</v>
      </c>
      <c r="X29" s="60">
        <v>571176</v>
      </c>
      <c r="Y29" s="60">
        <v>988115</v>
      </c>
      <c r="Z29" s="140">
        <v>173</v>
      </c>
      <c r="AA29" s="155">
        <v>761566</v>
      </c>
    </row>
    <row r="30" spans="1:27" ht="12.75">
      <c r="A30" s="183" t="s">
        <v>119</v>
      </c>
      <c r="B30" s="182"/>
      <c r="C30" s="155">
        <v>13517542</v>
      </c>
      <c r="D30" s="155">
        <v>0</v>
      </c>
      <c r="E30" s="156">
        <v>20000000</v>
      </c>
      <c r="F30" s="60">
        <v>20000000</v>
      </c>
      <c r="G30" s="60">
        <v>0</v>
      </c>
      <c r="H30" s="60">
        <v>0</v>
      </c>
      <c r="I30" s="60">
        <v>2528713</v>
      </c>
      <c r="J30" s="60">
        <v>2528713</v>
      </c>
      <c r="K30" s="60">
        <v>1207682</v>
      </c>
      <c r="L30" s="60">
        <v>1154951</v>
      </c>
      <c r="M30" s="60">
        <v>1435477</v>
      </c>
      <c r="N30" s="60">
        <v>3798110</v>
      </c>
      <c r="O30" s="60">
        <v>736313</v>
      </c>
      <c r="P30" s="60">
        <v>1057911</v>
      </c>
      <c r="Q30" s="60">
        <v>1028891</v>
      </c>
      <c r="R30" s="60">
        <v>2823115</v>
      </c>
      <c r="S30" s="60">
        <v>0</v>
      </c>
      <c r="T30" s="60">
        <v>0</v>
      </c>
      <c r="U30" s="60">
        <v>0</v>
      </c>
      <c r="V30" s="60">
        <v>0</v>
      </c>
      <c r="W30" s="60">
        <v>9149938</v>
      </c>
      <c r="X30" s="60">
        <v>15000003</v>
      </c>
      <c r="Y30" s="60">
        <v>-5850065</v>
      </c>
      <c r="Z30" s="140">
        <v>-39</v>
      </c>
      <c r="AA30" s="155">
        <v>20000000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69823</v>
      </c>
      <c r="H31" s="60">
        <v>372269</v>
      </c>
      <c r="I31" s="60">
        <v>300617</v>
      </c>
      <c r="J31" s="60">
        <v>742709</v>
      </c>
      <c r="K31" s="60">
        <v>82728</v>
      </c>
      <c r="L31" s="60">
        <v>0</v>
      </c>
      <c r="M31" s="60">
        <v>0</v>
      </c>
      <c r="N31" s="60">
        <v>82728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825437</v>
      </c>
      <c r="X31" s="60"/>
      <c r="Y31" s="60">
        <v>825437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19655398</v>
      </c>
      <c r="D32" s="155">
        <v>0</v>
      </c>
      <c r="E32" s="156">
        <v>10350000</v>
      </c>
      <c r="F32" s="60">
        <v>10350000</v>
      </c>
      <c r="G32" s="60">
        <v>0</v>
      </c>
      <c r="H32" s="60">
        <v>0</v>
      </c>
      <c r="I32" s="60">
        <v>0</v>
      </c>
      <c r="J32" s="60">
        <v>0</v>
      </c>
      <c r="K32" s="60">
        <v>380589</v>
      </c>
      <c r="L32" s="60">
        <v>858389</v>
      </c>
      <c r="M32" s="60">
        <v>2895522</v>
      </c>
      <c r="N32" s="60">
        <v>4134500</v>
      </c>
      <c r="O32" s="60">
        <v>2863142</v>
      </c>
      <c r="P32" s="60">
        <v>554244</v>
      </c>
      <c r="Q32" s="60">
        <v>3374166</v>
      </c>
      <c r="R32" s="60">
        <v>6791552</v>
      </c>
      <c r="S32" s="60">
        <v>0</v>
      </c>
      <c r="T32" s="60">
        <v>0</v>
      </c>
      <c r="U32" s="60">
        <v>0</v>
      </c>
      <c r="V32" s="60">
        <v>0</v>
      </c>
      <c r="W32" s="60">
        <v>10926052</v>
      </c>
      <c r="X32" s="60">
        <v>7762500</v>
      </c>
      <c r="Y32" s="60">
        <v>3163552</v>
      </c>
      <c r="Z32" s="140">
        <v>40.75</v>
      </c>
      <c r="AA32" s="155">
        <v>10350000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74347627</v>
      </c>
      <c r="D34" s="155">
        <v>0</v>
      </c>
      <c r="E34" s="156">
        <v>24799435</v>
      </c>
      <c r="F34" s="60">
        <v>24799435</v>
      </c>
      <c r="G34" s="60">
        <v>2705043</v>
      </c>
      <c r="H34" s="60">
        <v>1923248</v>
      </c>
      <c r="I34" s="60">
        <v>2921175</v>
      </c>
      <c r="J34" s="60">
        <v>7549466</v>
      </c>
      <c r="K34" s="60">
        <v>2388728</v>
      </c>
      <c r="L34" s="60">
        <v>1932075</v>
      </c>
      <c r="M34" s="60">
        <v>1169153</v>
      </c>
      <c r="N34" s="60">
        <v>5489956</v>
      </c>
      <c r="O34" s="60">
        <v>3406499</v>
      </c>
      <c r="P34" s="60">
        <v>1862539</v>
      </c>
      <c r="Q34" s="60">
        <v>1620402</v>
      </c>
      <c r="R34" s="60">
        <v>6889440</v>
      </c>
      <c r="S34" s="60">
        <v>0</v>
      </c>
      <c r="T34" s="60">
        <v>0</v>
      </c>
      <c r="U34" s="60">
        <v>0</v>
      </c>
      <c r="V34" s="60">
        <v>0</v>
      </c>
      <c r="W34" s="60">
        <v>19928862</v>
      </c>
      <c r="X34" s="60">
        <v>18599580</v>
      </c>
      <c r="Y34" s="60">
        <v>1329282</v>
      </c>
      <c r="Z34" s="140">
        <v>7.15</v>
      </c>
      <c r="AA34" s="155">
        <v>24799435</v>
      </c>
    </row>
    <row r="35" spans="1:27" ht="12.75">
      <c r="A35" s="181" t="s">
        <v>122</v>
      </c>
      <c r="B35" s="185"/>
      <c r="C35" s="155">
        <v>430260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234116590</v>
      </c>
      <c r="D36" s="188">
        <f>SUM(D25:D35)</f>
        <v>0</v>
      </c>
      <c r="E36" s="189">
        <f t="shared" si="1"/>
        <v>172169279</v>
      </c>
      <c r="F36" s="190">
        <f t="shared" si="1"/>
        <v>172169279</v>
      </c>
      <c r="G36" s="190">
        <f t="shared" si="1"/>
        <v>11431853</v>
      </c>
      <c r="H36" s="190">
        <f t="shared" si="1"/>
        <v>9915222</v>
      </c>
      <c r="I36" s="190">
        <f t="shared" si="1"/>
        <v>14073836</v>
      </c>
      <c r="J36" s="190">
        <f t="shared" si="1"/>
        <v>35420911</v>
      </c>
      <c r="K36" s="190">
        <f t="shared" si="1"/>
        <v>10982830</v>
      </c>
      <c r="L36" s="190">
        <f t="shared" si="1"/>
        <v>11060248</v>
      </c>
      <c r="M36" s="190">
        <f t="shared" si="1"/>
        <v>25394366</v>
      </c>
      <c r="N36" s="190">
        <f t="shared" si="1"/>
        <v>47437444</v>
      </c>
      <c r="O36" s="190">
        <f t="shared" si="1"/>
        <v>16275985</v>
      </c>
      <c r="P36" s="190">
        <f t="shared" si="1"/>
        <v>12461112</v>
      </c>
      <c r="Q36" s="190">
        <f t="shared" si="1"/>
        <v>14901649</v>
      </c>
      <c r="R36" s="190">
        <f t="shared" si="1"/>
        <v>43638746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126497101</v>
      </c>
      <c r="X36" s="190">
        <f t="shared" si="1"/>
        <v>129126969</v>
      </c>
      <c r="Y36" s="190">
        <f t="shared" si="1"/>
        <v>-2629868</v>
      </c>
      <c r="Z36" s="191">
        <f>+IF(X36&lt;&gt;0,+(Y36/X36)*100,0)</f>
        <v>-2.0366527770043144</v>
      </c>
      <c r="AA36" s="188">
        <f>SUM(AA25:AA35)</f>
        <v>172169279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-6410834</v>
      </c>
      <c r="D38" s="199">
        <f>+D22-D36</f>
        <v>0</v>
      </c>
      <c r="E38" s="200">
        <f t="shared" si="2"/>
        <v>-10387835</v>
      </c>
      <c r="F38" s="106">
        <f t="shared" si="2"/>
        <v>-10387835</v>
      </c>
      <c r="G38" s="106">
        <f t="shared" si="2"/>
        <v>47097411</v>
      </c>
      <c r="H38" s="106">
        <f t="shared" si="2"/>
        <v>-7691412</v>
      </c>
      <c r="I38" s="106">
        <f t="shared" si="2"/>
        <v>-11287406</v>
      </c>
      <c r="J38" s="106">
        <f t="shared" si="2"/>
        <v>28118593</v>
      </c>
      <c r="K38" s="106">
        <f t="shared" si="2"/>
        <v>-5362083</v>
      </c>
      <c r="L38" s="106">
        <f t="shared" si="2"/>
        <v>-4422014</v>
      </c>
      <c r="M38" s="106">
        <f t="shared" si="2"/>
        <v>25445432</v>
      </c>
      <c r="N38" s="106">
        <f t="shared" si="2"/>
        <v>15661335</v>
      </c>
      <c r="O38" s="106">
        <f t="shared" si="2"/>
        <v>7354442</v>
      </c>
      <c r="P38" s="106">
        <f t="shared" si="2"/>
        <v>-8760482</v>
      </c>
      <c r="Q38" s="106">
        <f t="shared" si="2"/>
        <v>22364146</v>
      </c>
      <c r="R38" s="106">
        <f t="shared" si="2"/>
        <v>20958106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64738034</v>
      </c>
      <c r="X38" s="106">
        <f>IF(F22=F36,0,X22-X36)</f>
        <v>-7790868</v>
      </c>
      <c r="Y38" s="106">
        <f t="shared" si="2"/>
        <v>72528902</v>
      </c>
      <c r="Z38" s="201">
        <f>+IF(X38&lt;&gt;0,+(Y38/X38)*100,0)</f>
        <v>-930.9476428043704</v>
      </c>
      <c r="AA38" s="199">
        <f>+AA22-AA36</f>
        <v>-10387835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5064000</v>
      </c>
      <c r="R39" s="60">
        <v>5064000</v>
      </c>
      <c r="S39" s="60">
        <v>0</v>
      </c>
      <c r="T39" s="60">
        <v>0</v>
      </c>
      <c r="U39" s="60">
        <v>0</v>
      </c>
      <c r="V39" s="60">
        <v>0</v>
      </c>
      <c r="W39" s="60">
        <v>5064000</v>
      </c>
      <c r="X39" s="60">
        <v>68280750</v>
      </c>
      <c r="Y39" s="60">
        <v>-63216750</v>
      </c>
      <c r="Z39" s="140">
        <v>-92.58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2953939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-68280750</v>
      </c>
      <c r="Y41" s="202">
        <v>68280750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-3456895</v>
      </c>
      <c r="D42" s="206">
        <f>SUM(D38:D41)</f>
        <v>0</v>
      </c>
      <c r="E42" s="207">
        <f t="shared" si="3"/>
        <v>-10387835</v>
      </c>
      <c r="F42" s="88">
        <f t="shared" si="3"/>
        <v>-10387835</v>
      </c>
      <c r="G42" s="88">
        <f t="shared" si="3"/>
        <v>47097411</v>
      </c>
      <c r="H42" s="88">
        <f t="shared" si="3"/>
        <v>-7691412</v>
      </c>
      <c r="I42" s="88">
        <f t="shared" si="3"/>
        <v>-11287406</v>
      </c>
      <c r="J42" s="88">
        <f t="shared" si="3"/>
        <v>28118593</v>
      </c>
      <c r="K42" s="88">
        <f t="shared" si="3"/>
        <v>-5362083</v>
      </c>
      <c r="L42" s="88">
        <f t="shared" si="3"/>
        <v>-4422014</v>
      </c>
      <c r="M42" s="88">
        <f t="shared" si="3"/>
        <v>25445432</v>
      </c>
      <c r="N42" s="88">
        <f t="shared" si="3"/>
        <v>15661335</v>
      </c>
      <c r="O42" s="88">
        <f t="shared" si="3"/>
        <v>7354442</v>
      </c>
      <c r="P42" s="88">
        <f t="shared" si="3"/>
        <v>-8760482</v>
      </c>
      <c r="Q42" s="88">
        <f t="shared" si="3"/>
        <v>27428146</v>
      </c>
      <c r="R42" s="88">
        <f t="shared" si="3"/>
        <v>26022106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69802034</v>
      </c>
      <c r="X42" s="88">
        <f t="shared" si="3"/>
        <v>-7790868</v>
      </c>
      <c r="Y42" s="88">
        <f t="shared" si="3"/>
        <v>77592902</v>
      </c>
      <c r="Z42" s="208">
        <f>+IF(X42&lt;&gt;0,+(Y42/X42)*100,0)</f>
        <v>-995.9468187626846</v>
      </c>
      <c r="AA42" s="206">
        <f>SUM(AA38:AA41)</f>
        <v>-10387835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-3456895</v>
      </c>
      <c r="D44" s="210">
        <f>+D42-D43</f>
        <v>0</v>
      </c>
      <c r="E44" s="211">
        <f t="shared" si="4"/>
        <v>-10387835</v>
      </c>
      <c r="F44" s="77">
        <f t="shared" si="4"/>
        <v>-10387835</v>
      </c>
      <c r="G44" s="77">
        <f t="shared" si="4"/>
        <v>47097411</v>
      </c>
      <c r="H44" s="77">
        <f t="shared" si="4"/>
        <v>-7691412</v>
      </c>
      <c r="I44" s="77">
        <f t="shared" si="4"/>
        <v>-11287406</v>
      </c>
      <c r="J44" s="77">
        <f t="shared" si="4"/>
        <v>28118593</v>
      </c>
      <c r="K44" s="77">
        <f t="shared" si="4"/>
        <v>-5362083</v>
      </c>
      <c r="L44" s="77">
        <f t="shared" si="4"/>
        <v>-4422014</v>
      </c>
      <c r="M44" s="77">
        <f t="shared" si="4"/>
        <v>25445432</v>
      </c>
      <c r="N44" s="77">
        <f t="shared" si="4"/>
        <v>15661335</v>
      </c>
      <c r="O44" s="77">
        <f t="shared" si="4"/>
        <v>7354442</v>
      </c>
      <c r="P44" s="77">
        <f t="shared" si="4"/>
        <v>-8760482</v>
      </c>
      <c r="Q44" s="77">
        <f t="shared" si="4"/>
        <v>27428146</v>
      </c>
      <c r="R44" s="77">
        <f t="shared" si="4"/>
        <v>26022106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69802034</v>
      </c>
      <c r="X44" s="77">
        <f t="shared" si="4"/>
        <v>-7790868</v>
      </c>
      <c r="Y44" s="77">
        <f t="shared" si="4"/>
        <v>77592902</v>
      </c>
      <c r="Z44" s="212">
        <f>+IF(X44&lt;&gt;0,+(Y44/X44)*100,0)</f>
        <v>-995.9468187626846</v>
      </c>
      <c r="AA44" s="210">
        <f>+AA42-AA43</f>
        <v>-10387835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-3456895</v>
      </c>
      <c r="D46" s="206">
        <f>SUM(D44:D45)</f>
        <v>0</v>
      </c>
      <c r="E46" s="207">
        <f t="shared" si="5"/>
        <v>-10387835</v>
      </c>
      <c r="F46" s="88">
        <f t="shared" si="5"/>
        <v>-10387835</v>
      </c>
      <c r="G46" s="88">
        <f t="shared" si="5"/>
        <v>47097411</v>
      </c>
      <c r="H46" s="88">
        <f t="shared" si="5"/>
        <v>-7691412</v>
      </c>
      <c r="I46" s="88">
        <f t="shared" si="5"/>
        <v>-11287406</v>
      </c>
      <c r="J46" s="88">
        <f t="shared" si="5"/>
        <v>28118593</v>
      </c>
      <c r="K46" s="88">
        <f t="shared" si="5"/>
        <v>-5362083</v>
      </c>
      <c r="L46" s="88">
        <f t="shared" si="5"/>
        <v>-4422014</v>
      </c>
      <c r="M46" s="88">
        <f t="shared" si="5"/>
        <v>25445432</v>
      </c>
      <c r="N46" s="88">
        <f t="shared" si="5"/>
        <v>15661335</v>
      </c>
      <c r="O46" s="88">
        <f t="shared" si="5"/>
        <v>7354442</v>
      </c>
      <c r="P46" s="88">
        <f t="shared" si="5"/>
        <v>-8760482</v>
      </c>
      <c r="Q46" s="88">
        <f t="shared" si="5"/>
        <v>27428146</v>
      </c>
      <c r="R46" s="88">
        <f t="shared" si="5"/>
        <v>26022106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69802034</v>
      </c>
      <c r="X46" s="88">
        <f t="shared" si="5"/>
        <v>-7790868</v>
      </c>
      <c r="Y46" s="88">
        <f t="shared" si="5"/>
        <v>77592902</v>
      </c>
      <c r="Z46" s="208">
        <f>+IF(X46&lt;&gt;0,+(Y46/X46)*100,0)</f>
        <v>-995.9468187626846</v>
      </c>
      <c r="AA46" s="206">
        <f>SUM(AA44:AA45)</f>
        <v>-10387835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-3456895</v>
      </c>
      <c r="D48" s="217">
        <f>SUM(D46:D47)</f>
        <v>0</v>
      </c>
      <c r="E48" s="218">
        <f t="shared" si="6"/>
        <v>-10387835</v>
      </c>
      <c r="F48" s="219">
        <f t="shared" si="6"/>
        <v>-10387835</v>
      </c>
      <c r="G48" s="219">
        <f t="shared" si="6"/>
        <v>47097411</v>
      </c>
      <c r="H48" s="220">
        <f t="shared" si="6"/>
        <v>-7691412</v>
      </c>
      <c r="I48" s="220">
        <f t="shared" si="6"/>
        <v>-11287406</v>
      </c>
      <c r="J48" s="220">
        <f t="shared" si="6"/>
        <v>28118593</v>
      </c>
      <c r="K48" s="220">
        <f t="shared" si="6"/>
        <v>-5362083</v>
      </c>
      <c r="L48" s="220">
        <f t="shared" si="6"/>
        <v>-4422014</v>
      </c>
      <c r="M48" s="219">
        <f t="shared" si="6"/>
        <v>25445432</v>
      </c>
      <c r="N48" s="219">
        <f t="shared" si="6"/>
        <v>15661335</v>
      </c>
      <c r="O48" s="220">
        <f t="shared" si="6"/>
        <v>7354442</v>
      </c>
      <c r="P48" s="220">
        <f t="shared" si="6"/>
        <v>-8760482</v>
      </c>
      <c r="Q48" s="220">
        <f t="shared" si="6"/>
        <v>27428146</v>
      </c>
      <c r="R48" s="220">
        <f t="shared" si="6"/>
        <v>26022106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69802034</v>
      </c>
      <c r="X48" s="220">
        <f t="shared" si="6"/>
        <v>-7790868</v>
      </c>
      <c r="Y48" s="220">
        <f t="shared" si="6"/>
        <v>77592902</v>
      </c>
      <c r="Z48" s="221">
        <f>+IF(X48&lt;&gt;0,+(Y48/X48)*100,0)</f>
        <v>-995.9468187626846</v>
      </c>
      <c r="AA48" s="222">
        <f>SUM(AA46:AA47)</f>
        <v>-10387835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4137613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52074</v>
      </c>
      <c r="H5" s="100">
        <f t="shared" si="0"/>
        <v>0</v>
      </c>
      <c r="I5" s="100">
        <f t="shared" si="0"/>
        <v>0</v>
      </c>
      <c r="J5" s="100">
        <f t="shared" si="0"/>
        <v>52074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52074</v>
      </c>
      <c r="X5" s="100">
        <f t="shared" si="0"/>
        <v>0</v>
      </c>
      <c r="Y5" s="100">
        <f t="shared" si="0"/>
        <v>52074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4137613</v>
      </c>
      <c r="D8" s="155"/>
      <c r="E8" s="156"/>
      <c r="F8" s="60"/>
      <c r="G8" s="60">
        <v>52074</v>
      </c>
      <c r="H8" s="60"/>
      <c r="I8" s="60"/>
      <c r="J8" s="60">
        <v>52074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52074</v>
      </c>
      <c r="X8" s="60"/>
      <c r="Y8" s="60">
        <v>52074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12847070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399584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12447486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135080</v>
      </c>
      <c r="H15" s="100">
        <f t="shared" si="2"/>
        <v>292818</v>
      </c>
      <c r="I15" s="100">
        <f t="shared" si="2"/>
        <v>351406</v>
      </c>
      <c r="J15" s="100">
        <f t="shared" si="2"/>
        <v>779304</v>
      </c>
      <c r="K15" s="100">
        <f t="shared" si="2"/>
        <v>120</v>
      </c>
      <c r="L15" s="100">
        <f t="shared" si="2"/>
        <v>0</v>
      </c>
      <c r="M15" s="100">
        <f t="shared" si="2"/>
        <v>0</v>
      </c>
      <c r="N15" s="100">
        <f t="shared" si="2"/>
        <v>120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779424</v>
      </c>
      <c r="X15" s="100">
        <f t="shared" si="2"/>
        <v>0</v>
      </c>
      <c r="Y15" s="100">
        <f t="shared" si="2"/>
        <v>779424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135080</v>
      </c>
      <c r="H17" s="60">
        <v>292818</v>
      </c>
      <c r="I17" s="60">
        <v>351406</v>
      </c>
      <c r="J17" s="60">
        <v>779304</v>
      </c>
      <c r="K17" s="60">
        <v>120</v>
      </c>
      <c r="L17" s="60"/>
      <c r="M17" s="60"/>
      <c r="N17" s="60">
        <v>120</v>
      </c>
      <c r="O17" s="60"/>
      <c r="P17" s="60"/>
      <c r="Q17" s="60"/>
      <c r="R17" s="60"/>
      <c r="S17" s="60"/>
      <c r="T17" s="60"/>
      <c r="U17" s="60"/>
      <c r="V17" s="60"/>
      <c r="W17" s="60">
        <v>779424</v>
      </c>
      <c r="X17" s="60"/>
      <c r="Y17" s="60">
        <v>779424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20748078</v>
      </c>
      <c r="D19" s="153">
        <f>SUM(D20:D23)</f>
        <v>0</v>
      </c>
      <c r="E19" s="154">
        <f t="shared" si="3"/>
        <v>91041000</v>
      </c>
      <c r="F19" s="100">
        <f t="shared" si="3"/>
        <v>91041000</v>
      </c>
      <c r="G19" s="100">
        <f t="shared" si="3"/>
        <v>0</v>
      </c>
      <c r="H19" s="100">
        <f t="shared" si="3"/>
        <v>3533196</v>
      </c>
      <c r="I19" s="100">
        <f t="shared" si="3"/>
        <v>3006018</v>
      </c>
      <c r="J19" s="100">
        <f t="shared" si="3"/>
        <v>6539214</v>
      </c>
      <c r="K19" s="100">
        <f t="shared" si="3"/>
        <v>3050802</v>
      </c>
      <c r="L19" s="100">
        <f t="shared" si="3"/>
        <v>8152469</v>
      </c>
      <c r="M19" s="100">
        <f t="shared" si="3"/>
        <v>11205812</v>
      </c>
      <c r="N19" s="100">
        <f t="shared" si="3"/>
        <v>22409083</v>
      </c>
      <c r="O19" s="100">
        <f t="shared" si="3"/>
        <v>621000</v>
      </c>
      <c r="P19" s="100">
        <f t="shared" si="3"/>
        <v>7066000</v>
      </c>
      <c r="Q19" s="100">
        <f t="shared" si="3"/>
        <v>9211197</v>
      </c>
      <c r="R19" s="100">
        <f t="shared" si="3"/>
        <v>16898197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45846494</v>
      </c>
      <c r="X19" s="100">
        <f t="shared" si="3"/>
        <v>68280750</v>
      </c>
      <c r="Y19" s="100">
        <f t="shared" si="3"/>
        <v>-22434256</v>
      </c>
      <c r="Z19" s="137">
        <f>+IF(X19&lt;&gt;0,+(Y19/X19)*100,0)</f>
        <v>-32.85590155351252</v>
      </c>
      <c r="AA19" s="102">
        <f>SUM(AA20:AA23)</f>
        <v>91041000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20748078</v>
      </c>
      <c r="D21" s="155"/>
      <c r="E21" s="156">
        <v>91041000</v>
      </c>
      <c r="F21" s="60">
        <v>91041000</v>
      </c>
      <c r="G21" s="60"/>
      <c r="H21" s="60">
        <v>3533196</v>
      </c>
      <c r="I21" s="60">
        <v>3006018</v>
      </c>
      <c r="J21" s="60">
        <v>6539214</v>
      </c>
      <c r="K21" s="60">
        <v>3050802</v>
      </c>
      <c r="L21" s="60">
        <v>8152469</v>
      </c>
      <c r="M21" s="60">
        <v>11205812</v>
      </c>
      <c r="N21" s="60">
        <v>22409083</v>
      </c>
      <c r="O21" s="60">
        <v>621000</v>
      </c>
      <c r="P21" s="60">
        <v>7066000</v>
      </c>
      <c r="Q21" s="60">
        <v>9211197</v>
      </c>
      <c r="R21" s="60">
        <v>16898197</v>
      </c>
      <c r="S21" s="60"/>
      <c r="T21" s="60"/>
      <c r="U21" s="60"/>
      <c r="V21" s="60"/>
      <c r="W21" s="60">
        <v>45846494</v>
      </c>
      <c r="X21" s="60">
        <v>68280750</v>
      </c>
      <c r="Y21" s="60">
        <v>-22434256</v>
      </c>
      <c r="Z21" s="140">
        <v>-32.86</v>
      </c>
      <c r="AA21" s="62">
        <v>91041000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37732761</v>
      </c>
      <c r="D25" s="217">
        <f>+D5+D9+D15+D19+D24</f>
        <v>0</v>
      </c>
      <c r="E25" s="230">
        <f t="shared" si="4"/>
        <v>91041000</v>
      </c>
      <c r="F25" s="219">
        <f t="shared" si="4"/>
        <v>91041000</v>
      </c>
      <c r="G25" s="219">
        <f t="shared" si="4"/>
        <v>187154</v>
      </c>
      <c r="H25" s="219">
        <f t="shared" si="4"/>
        <v>3826014</v>
      </c>
      <c r="I25" s="219">
        <f t="shared" si="4"/>
        <v>3357424</v>
      </c>
      <c r="J25" s="219">
        <f t="shared" si="4"/>
        <v>7370592</v>
      </c>
      <c r="K25" s="219">
        <f t="shared" si="4"/>
        <v>3050922</v>
      </c>
      <c r="L25" s="219">
        <f t="shared" si="4"/>
        <v>8152469</v>
      </c>
      <c r="M25" s="219">
        <f t="shared" si="4"/>
        <v>11205812</v>
      </c>
      <c r="N25" s="219">
        <f t="shared" si="4"/>
        <v>22409203</v>
      </c>
      <c r="O25" s="219">
        <f t="shared" si="4"/>
        <v>621000</v>
      </c>
      <c r="P25" s="219">
        <f t="shared" si="4"/>
        <v>7066000</v>
      </c>
      <c r="Q25" s="219">
        <f t="shared" si="4"/>
        <v>9211197</v>
      </c>
      <c r="R25" s="219">
        <f t="shared" si="4"/>
        <v>16898197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46677992</v>
      </c>
      <c r="X25" s="219">
        <f t="shared" si="4"/>
        <v>68280750</v>
      </c>
      <c r="Y25" s="219">
        <f t="shared" si="4"/>
        <v>-21602758</v>
      </c>
      <c r="Z25" s="231">
        <f>+IF(X25&lt;&gt;0,+(Y25/X25)*100,0)</f>
        <v>-31.638138128242588</v>
      </c>
      <c r="AA25" s="232">
        <f>+AA5+AA9+AA15+AA19+AA24</f>
        <v>91041000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33138850</v>
      </c>
      <c r="D28" s="155"/>
      <c r="E28" s="156">
        <v>91041000</v>
      </c>
      <c r="F28" s="60">
        <v>91041000</v>
      </c>
      <c r="G28" s="60"/>
      <c r="H28" s="60">
        <v>3826014</v>
      </c>
      <c r="I28" s="60">
        <v>3006018</v>
      </c>
      <c r="J28" s="60">
        <v>6832032</v>
      </c>
      <c r="K28" s="60">
        <v>3050802</v>
      </c>
      <c r="L28" s="60">
        <v>8152469</v>
      </c>
      <c r="M28" s="60">
        <v>11205812</v>
      </c>
      <c r="N28" s="60">
        <v>22409083</v>
      </c>
      <c r="O28" s="60">
        <v>621000</v>
      </c>
      <c r="P28" s="60">
        <v>7066000</v>
      </c>
      <c r="Q28" s="60">
        <v>9211197</v>
      </c>
      <c r="R28" s="60">
        <v>16898197</v>
      </c>
      <c r="S28" s="60"/>
      <c r="T28" s="60"/>
      <c r="U28" s="60"/>
      <c r="V28" s="60"/>
      <c r="W28" s="60">
        <v>46139312</v>
      </c>
      <c r="X28" s="60">
        <v>68280750</v>
      </c>
      <c r="Y28" s="60">
        <v>-22141438</v>
      </c>
      <c r="Z28" s="140">
        <v>-32.43</v>
      </c>
      <c r="AA28" s="155">
        <v>91041000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33138850</v>
      </c>
      <c r="D32" s="210">
        <f>SUM(D28:D31)</f>
        <v>0</v>
      </c>
      <c r="E32" s="211">
        <f t="shared" si="5"/>
        <v>91041000</v>
      </c>
      <c r="F32" s="77">
        <f t="shared" si="5"/>
        <v>91041000</v>
      </c>
      <c r="G32" s="77">
        <f t="shared" si="5"/>
        <v>0</v>
      </c>
      <c r="H32" s="77">
        <f t="shared" si="5"/>
        <v>3826014</v>
      </c>
      <c r="I32" s="77">
        <f t="shared" si="5"/>
        <v>3006018</v>
      </c>
      <c r="J32" s="77">
        <f t="shared" si="5"/>
        <v>6832032</v>
      </c>
      <c r="K32" s="77">
        <f t="shared" si="5"/>
        <v>3050802</v>
      </c>
      <c r="L32" s="77">
        <f t="shared" si="5"/>
        <v>8152469</v>
      </c>
      <c r="M32" s="77">
        <f t="shared" si="5"/>
        <v>11205812</v>
      </c>
      <c r="N32" s="77">
        <f t="shared" si="5"/>
        <v>22409083</v>
      </c>
      <c r="O32" s="77">
        <f t="shared" si="5"/>
        <v>621000</v>
      </c>
      <c r="P32" s="77">
        <f t="shared" si="5"/>
        <v>7066000</v>
      </c>
      <c r="Q32" s="77">
        <f t="shared" si="5"/>
        <v>9211197</v>
      </c>
      <c r="R32" s="77">
        <f t="shared" si="5"/>
        <v>16898197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46139312</v>
      </c>
      <c r="X32" s="77">
        <f t="shared" si="5"/>
        <v>68280750</v>
      </c>
      <c r="Y32" s="77">
        <f t="shared" si="5"/>
        <v>-22141438</v>
      </c>
      <c r="Z32" s="212">
        <f>+IF(X32&lt;&gt;0,+(Y32/X32)*100,0)</f>
        <v>-32.427057406370025</v>
      </c>
      <c r="AA32" s="79">
        <f>SUM(AA28:AA31)</f>
        <v>91041000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4593911</v>
      </c>
      <c r="D35" s="155"/>
      <c r="E35" s="156"/>
      <c r="F35" s="60"/>
      <c r="G35" s="60">
        <v>187154</v>
      </c>
      <c r="H35" s="60"/>
      <c r="I35" s="60">
        <v>351406</v>
      </c>
      <c r="J35" s="60">
        <v>538560</v>
      </c>
      <c r="K35" s="60">
        <v>120</v>
      </c>
      <c r="L35" s="60"/>
      <c r="M35" s="60"/>
      <c r="N35" s="60">
        <v>120</v>
      </c>
      <c r="O35" s="60"/>
      <c r="P35" s="60"/>
      <c r="Q35" s="60"/>
      <c r="R35" s="60"/>
      <c r="S35" s="60"/>
      <c r="T35" s="60"/>
      <c r="U35" s="60"/>
      <c r="V35" s="60"/>
      <c r="W35" s="60">
        <v>538680</v>
      </c>
      <c r="X35" s="60"/>
      <c r="Y35" s="60">
        <v>538680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37732761</v>
      </c>
      <c r="D36" s="222">
        <f>SUM(D32:D35)</f>
        <v>0</v>
      </c>
      <c r="E36" s="218">
        <f t="shared" si="6"/>
        <v>91041000</v>
      </c>
      <c r="F36" s="220">
        <f t="shared" si="6"/>
        <v>91041000</v>
      </c>
      <c r="G36" s="220">
        <f t="shared" si="6"/>
        <v>187154</v>
      </c>
      <c r="H36" s="220">
        <f t="shared" si="6"/>
        <v>3826014</v>
      </c>
      <c r="I36" s="220">
        <f t="shared" si="6"/>
        <v>3357424</v>
      </c>
      <c r="J36" s="220">
        <f t="shared" si="6"/>
        <v>7370592</v>
      </c>
      <c r="K36" s="220">
        <f t="shared" si="6"/>
        <v>3050922</v>
      </c>
      <c r="L36" s="220">
        <f t="shared" si="6"/>
        <v>8152469</v>
      </c>
      <c r="M36" s="220">
        <f t="shared" si="6"/>
        <v>11205812</v>
      </c>
      <c r="N36" s="220">
        <f t="shared" si="6"/>
        <v>22409203</v>
      </c>
      <c r="O36" s="220">
        <f t="shared" si="6"/>
        <v>621000</v>
      </c>
      <c r="P36" s="220">
        <f t="shared" si="6"/>
        <v>7066000</v>
      </c>
      <c r="Q36" s="220">
        <f t="shared" si="6"/>
        <v>9211197</v>
      </c>
      <c r="R36" s="220">
        <f t="shared" si="6"/>
        <v>16898197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46677992</v>
      </c>
      <c r="X36" s="220">
        <f t="shared" si="6"/>
        <v>68280750</v>
      </c>
      <c r="Y36" s="220">
        <f t="shared" si="6"/>
        <v>-21602758</v>
      </c>
      <c r="Z36" s="221">
        <f>+IF(X36&lt;&gt;0,+(Y36/X36)*100,0)</f>
        <v>-31.638138128242588</v>
      </c>
      <c r="AA36" s="239">
        <f>SUM(AA32:AA35)</f>
        <v>91041000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658189</v>
      </c>
      <c r="D6" s="155"/>
      <c r="E6" s="59">
        <v>1000000</v>
      </c>
      <c r="F6" s="60">
        <v>1000000</v>
      </c>
      <c r="G6" s="60">
        <v>1409943</v>
      </c>
      <c r="H6" s="60">
        <v>1445400</v>
      </c>
      <c r="I6" s="60">
        <v>46019834</v>
      </c>
      <c r="J6" s="60">
        <v>46019834</v>
      </c>
      <c r="K6" s="60">
        <v>-32418</v>
      </c>
      <c r="L6" s="60">
        <v>2082486</v>
      </c>
      <c r="M6" s="60">
        <v>16287492</v>
      </c>
      <c r="N6" s="60">
        <v>16287492</v>
      </c>
      <c r="O6" s="60">
        <v>1804919</v>
      </c>
      <c r="P6" s="60">
        <v>4850140</v>
      </c>
      <c r="Q6" s="60">
        <v>20284876</v>
      </c>
      <c r="R6" s="60">
        <v>20284876</v>
      </c>
      <c r="S6" s="60"/>
      <c r="T6" s="60"/>
      <c r="U6" s="60"/>
      <c r="V6" s="60"/>
      <c r="W6" s="60">
        <v>20284876</v>
      </c>
      <c r="X6" s="60">
        <v>750000</v>
      </c>
      <c r="Y6" s="60">
        <v>19534876</v>
      </c>
      <c r="Z6" s="140">
        <v>2604.65</v>
      </c>
      <c r="AA6" s="62">
        <v>1000000</v>
      </c>
    </row>
    <row r="7" spans="1:27" ht="12.75">
      <c r="A7" s="249" t="s">
        <v>144</v>
      </c>
      <c r="B7" s="182"/>
      <c r="C7" s="155">
        <v>17331483</v>
      </c>
      <c r="D7" s="155"/>
      <c r="E7" s="59">
        <v>6000000</v>
      </c>
      <c r="F7" s="60">
        <v>6000000</v>
      </c>
      <c r="G7" s="60">
        <v>67705642</v>
      </c>
      <c r="H7" s="60">
        <v>52008495</v>
      </c>
      <c r="I7" s="60">
        <v>460572208</v>
      </c>
      <c r="J7" s="60">
        <v>460572208</v>
      </c>
      <c r="K7" s="60">
        <v>62968062</v>
      </c>
      <c r="L7" s="60">
        <v>45849277</v>
      </c>
      <c r="M7" s="60">
        <v>53895365</v>
      </c>
      <c r="N7" s="60">
        <v>53895365</v>
      </c>
      <c r="O7" s="60">
        <v>70885570</v>
      </c>
      <c r="P7" s="60">
        <v>57509814</v>
      </c>
      <c r="Q7" s="60">
        <v>46612490</v>
      </c>
      <c r="R7" s="60">
        <v>46612490</v>
      </c>
      <c r="S7" s="60"/>
      <c r="T7" s="60"/>
      <c r="U7" s="60"/>
      <c r="V7" s="60"/>
      <c r="W7" s="60">
        <v>46612490</v>
      </c>
      <c r="X7" s="60">
        <v>4500000</v>
      </c>
      <c r="Y7" s="60">
        <v>42112490</v>
      </c>
      <c r="Z7" s="140">
        <v>935.83</v>
      </c>
      <c r="AA7" s="62">
        <v>6000000</v>
      </c>
    </row>
    <row r="8" spans="1:27" ht="12.75">
      <c r="A8" s="249" t="s">
        <v>145</v>
      </c>
      <c r="B8" s="182"/>
      <c r="C8" s="155">
        <v>11889959</v>
      </c>
      <c r="D8" s="155"/>
      <c r="E8" s="59">
        <v>22004821</v>
      </c>
      <c r="F8" s="60">
        <v>22004821</v>
      </c>
      <c r="G8" s="60">
        <v>33980154</v>
      </c>
      <c r="H8" s="60">
        <v>33980154</v>
      </c>
      <c r="I8" s="60">
        <v>34661000</v>
      </c>
      <c r="J8" s="60">
        <v>34661000</v>
      </c>
      <c r="K8" s="60">
        <v>36425000</v>
      </c>
      <c r="L8" s="60">
        <v>37799718</v>
      </c>
      <c r="M8" s="60">
        <v>38753000</v>
      </c>
      <c r="N8" s="60">
        <v>38753000</v>
      </c>
      <c r="O8" s="60">
        <v>40732412</v>
      </c>
      <c r="P8" s="60">
        <v>41682077</v>
      </c>
      <c r="Q8" s="60">
        <v>43196505</v>
      </c>
      <c r="R8" s="60">
        <v>43196505</v>
      </c>
      <c r="S8" s="60"/>
      <c r="T8" s="60"/>
      <c r="U8" s="60"/>
      <c r="V8" s="60"/>
      <c r="W8" s="60">
        <v>43196505</v>
      </c>
      <c r="X8" s="60">
        <v>16503616</v>
      </c>
      <c r="Y8" s="60">
        <v>26692889</v>
      </c>
      <c r="Z8" s="140">
        <v>161.74</v>
      </c>
      <c r="AA8" s="62">
        <v>22004821</v>
      </c>
    </row>
    <row r="9" spans="1:27" ht="12.75">
      <c r="A9" s="249" t="s">
        <v>146</v>
      </c>
      <c r="B9" s="182"/>
      <c r="C9" s="155">
        <v>8040076</v>
      </c>
      <c r="D9" s="155"/>
      <c r="E9" s="59">
        <v>2500000</v>
      </c>
      <c r="F9" s="60">
        <v>2500000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8362081</v>
      </c>
      <c r="R9" s="60">
        <v>8362081</v>
      </c>
      <c r="S9" s="60"/>
      <c r="T9" s="60"/>
      <c r="U9" s="60"/>
      <c r="V9" s="60"/>
      <c r="W9" s="60">
        <v>8362081</v>
      </c>
      <c r="X9" s="60">
        <v>1875000</v>
      </c>
      <c r="Y9" s="60">
        <v>6487081</v>
      </c>
      <c r="Z9" s="140">
        <v>345.98</v>
      </c>
      <c r="AA9" s="62">
        <v>2500000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5483245</v>
      </c>
      <c r="D11" s="155"/>
      <c r="E11" s="59">
        <v>5793653</v>
      </c>
      <c r="F11" s="60">
        <v>5793653</v>
      </c>
      <c r="G11" s="60">
        <v>5483245</v>
      </c>
      <c r="H11" s="60">
        <v>5483245</v>
      </c>
      <c r="I11" s="60">
        <v>5483245</v>
      </c>
      <c r="J11" s="60">
        <v>5483245</v>
      </c>
      <c r="K11" s="60">
        <v>5483245</v>
      </c>
      <c r="L11" s="60">
        <v>5483245</v>
      </c>
      <c r="M11" s="60">
        <v>5483245</v>
      </c>
      <c r="N11" s="60">
        <v>5483245</v>
      </c>
      <c r="O11" s="60">
        <v>5483245</v>
      </c>
      <c r="P11" s="60">
        <v>5483245</v>
      </c>
      <c r="Q11" s="60">
        <v>5483245</v>
      </c>
      <c r="R11" s="60">
        <v>5483245</v>
      </c>
      <c r="S11" s="60"/>
      <c r="T11" s="60"/>
      <c r="U11" s="60"/>
      <c r="V11" s="60"/>
      <c r="W11" s="60">
        <v>5483245</v>
      </c>
      <c r="X11" s="60">
        <v>4345240</v>
      </c>
      <c r="Y11" s="60">
        <v>1138005</v>
      </c>
      <c r="Z11" s="140">
        <v>26.19</v>
      </c>
      <c r="AA11" s="62">
        <v>5793653</v>
      </c>
    </row>
    <row r="12" spans="1:27" ht="12.75">
      <c r="A12" s="250" t="s">
        <v>56</v>
      </c>
      <c r="B12" s="251"/>
      <c r="C12" s="168">
        <f aca="true" t="shared" si="0" ref="C12:Y12">SUM(C6:C11)</f>
        <v>43402952</v>
      </c>
      <c r="D12" s="168">
        <f>SUM(D6:D11)</f>
        <v>0</v>
      </c>
      <c r="E12" s="72">
        <f t="shared" si="0"/>
        <v>37298474</v>
      </c>
      <c r="F12" s="73">
        <f t="shared" si="0"/>
        <v>37298474</v>
      </c>
      <c r="G12" s="73">
        <f t="shared" si="0"/>
        <v>108578984</v>
      </c>
      <c r="H12" s="73">
        <f t="shared" si="0"/>
        <v>92917294</v>
      </c>
      <c r="I12" s="73">
        <f t="shared" si="0"/>
        <v>546736287</v>
      </c>
      <c r="J12" s="73">
        <f t="shared" si="0"/>
        <v>546736287</v>
      </c>
      <c r="K12" s="73">
        <f t="shared" si="0"/>
        <v>104843889</v>
      </c>
      <c r="L12" s="73">
        <f t="shared" si="0"/>
        <v>91214726</v>
      </c>
      <c r="M12" s="73">
        <f t="shared" si="0"/>
        <v>114419102</v>
      </c>
      <c r="N12" s="73">
        <f t="shared" si="0"/>
        <v>114419102</v>
      </c>
      <c r="O12" s="73">
        <f t="shared" si="0"/>
        <v>118906146</v>
      </c>
      <c r="P12" s="73">
        <f t="shared" si="0"/>
        <v>109525276</v>
      </c>
      <c r="Q12" s="73">
        <f t="shared" si="0"/>
        <v>123939197</v>
      </c>
      <c r="R12" s="73">
        <f t="shared" si="0"/>
        <v>123939197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123939197</v>
      </c>
      <c r="X12" s="73">
        <f t="shared" si="0"/>
        <v>27973856</v>
      </c>
      <c r="Y12" s="73">
        <f t="shared" si="0"/>
        <v>95965341</v>
      </c>
      <c r="Z12" s="170">
        <f>+IF(X12&lt;&gt;0,+(Y12/X12)*100,0)</f>
        <v>343.05367483124246</v>
      </c>
      <c r="AA12" s="74">
        <f>SUM(AA6:AA11)</f>
        <v>37298474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485045</v>
      </c>
      <c r="D17" s="155"/>
      <c r="E17" s="59"/>
      <c r="F17" s="60"/>
      <c r="G17" s="60">
        <v>485045</v>
      </c>
      <c r="H17" s="60">
        <v>485045</v>
      </c>
      <c r="I17" s="60">
        <v>485045</v>
      </c>
      <c r="J17" s="60">
        <v>485045</v>
      </c>
      <c r="K17" s="60">
        <v>485045</v>
      </c>
      <c r="L17" s="60">
        <v>485045</v>
      </c>
      <c r="M17" s="60">
        <v>485045</v>
      </c>
      <c r="N17" s="60">
        <v>485045</v>
      </c>
      <c r="O17" s="60">
        <v>485045</v>
      </c>
      <c r="P17" s="60">
        <v>485045</v>
      </c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>
        <v>289848367</v>
      </c>
      <c r="D18" s="155"/>
      <c r="E18" s="59">
        <v>355636131</v>
      </c>
      <c r="F18" s="60">
        <v>355636131</v>
      </c>
      <c r="G18" s="60">
        <v>355636131</v>
      </c>
      <c r="H18" s="60">
        <v>355636131</v>
      </c>
      <c r="I18" s="60">
        <v>355636131</v>
      </c>
      <c r="J18" s="60">
        <v>355636131</v>
      </c>
      <c r="K18" s="60">
        <v>355636131</v>
      </c>
      <c r="L18" s="60">
        <v>355636131</v>
      </c>
      <c r="M18" s="60">
        <v>355636131</v>
      </c>
      <c r="N18" s="60">
        <v>355636131</v>
      </c>
      <c r="O18" s="60">
        <v>355636131</v>
      </c>
      <c r="P18" s="60">
        <v>355636131</v>
      </c>
      <c r="Q18" s="60">
        <v>289848367</v>
      </c>
      <c r="R18" s="60">
        <v>289848367</v>
      </c>
      <c r="S18" s="60"/>
      <c r="T18" s="60"/>
      <c r="U18" s="60"/>
      <c r="V18" s="60"/>
      <c r="W18" s="60">
        <v>289848367</v>
      </c>
      <c r="X18" s="60">
        <v>266727098</v>
      </c>
      <c r="Y18" s="60">
        <v>23121269</v>
      </c>
      <c r="Z18" s="140">
        <v>8.67</v>
      </c>
      <c r="AA18" s="62">
        <v>355636131</v>
      </c>
    </row>
    <row r="19" spans="1:27" ht="12.75">
      <c r="A19" s="249" t="s">
        <v>154</v>
      </c>
      <c r="B19" s="182"/>
      <c r="C19" s="155">
        <v>319879438</v>
      </c>
      <c r="D19" s="155"/>
      <c r="E19" s="59">
        <v>420953756</v>
      </c>
      <c r="F19" s="60">
        <v>420953756</v>
      </c>
      <c r="G19" s="60">
        <v>319879438</v>
      </c>
      <c r="H19" s="60">
        <v>319879438</v>
      </c>
      <c r="I19" s="60">
        <v>319879438</v>
      </c>
      <c r="J19" s="60">
        <v>319879438</v>
      </c>
      <c r="K19" s="60">
        <v>319879438</v>
      </c>
      <c r="L19" s="60">
        <v>319879438</v>
      </c>
      <c r="M19" s="60">
        <v>309089631</v>
      </c>
      <c r="N19" s="60">
        <v>309089631</v>
      </c>
      <c r="O19" s="60">
        <v>307171071</v>
      </c>
      <c r="P19" s="60">
        <v>307171071</v>
      </c>
      <c r="Q19" s="60">
        <v>332116570</v>
      </c>
      <c r="R19" s="60">
        <v>332116570</v>
      </c>
      <c r="S19" s="60"/>
      <c r="T19" s="60"/>
      <c r="U19" s="60"/>
      <c r="V19" s="60"/>
      <c r="W19" s="60">
        <v>332116570</v>
      </c>
      <c r="X19" s="60">
        <v>315715317</v>
      </c>
      <c r="Y19" s="60">
        <v>16401253</v>
      </c>
      <c r="Z19" s="140">
        <v>5.19</v>
      </c>
      <c r="AA19" s="62">
        <v>420953756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1592909</v>
      </c>
      <c r="D22" s="155"/>
      <c r="E22" s="59">
        <v>7241290</v>
      </c>
      <c r="F22" s="60">
        <v>7241290</v>
      </c>
      <c r="G22" s="60">
        <v>1592909</v>
      </c>
      <c r="H22" s="60">
        <v>1592909</v>
      </c>
      <c r="I22" s="60">
        <v>1592909</v>
      </c>
      <c r="J22" s="60">
        <v>1592909</v>
      </c>
      <c r="K22" s="60">
        <v>1592909</v>
      </c>
      <c r="L22" s="60">
        <v>1592909</v>
      </c>
      <c r="M22" s="60">
        <v>1592909</v>
      </c>
      <c r="N22" s="60">
        <v>1592909</v>
      </c>
      <c r="O22" s="60">
        <v>1592909</v>
      </c>
      <c r="P22" s="60">
        <v>1592909</v>
      </c>
      <c r="Q22" s="60">
        <v>1592909</v>
      </c>
      <c r="R22" s="60">
        <v>1592909</v>
      </c>
      <c r="S22" s="60"/>
      <c r="T22" s="60"/>
      <c r="U22" s="60"/>
      <c r="V22" s="60"/>
      <c r="W22" s="60">
        <v>1592909</v>
      </c>
      <c r="X22" s="60">
        <v>5430968</v>
      </c>
      <c r="Y22" s="60">
        <v>-3838059</v>
      </c>
      <c r="Z22" s="140">
        <v>-70.67</v>
      </c>
      <c r="AA22" s="62">
        <v>7241290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611805759</v>
      </c>
      <c r="D24" s="168">
        <f>SUM(D15:D23)</f>
        <v>0</v>
      </c>
      <c r="E24" s="76">
        <f t="shared" si="1"/>
        <v>783831177</v>
      </c>
      <c r="F24" s="77">
        <f t="shared" si="1"/>
        <v>783831177</v>
      </c>
      <c r="G24" s="77">
        <f t="shared" si="1"/>
        <v>677593523</v>
      </c>
      <c r="H24" s="77">
        <f t="shared" si="1"/>
        <v>677593523</v>
      </c>
      <c r="I24" s="77">
        <f t="shared" si="1"/>
        <v>677593523</v>
      </c>
      <c r="J24" s="77">
        <f t="shared" si="1"/>
        <v>677593523</v>
      </c>
      <c r="K24" s="77">
        <f t="shared" si="1"/>
        <v>677593523</v>
      </c>
      <c r="L24" s="77">
        <f t="shared" si="1"/>
        <v>677593523</v>
      </c>
      <c r="M24" s="77">
        <f t="shared" si="1"/>
        <v>666803716</v>
      </c>
      <c r="N24" s="77">
        <f t="shared" si="1"/>
        <v>666803716</v>
      </c>
      <c r="O24" s="77">
        <f t="shared" si="1"/>
        <v>664885156</v>
      </c>
      <c r="P24" s="77">
        <f t="shared" si="1"/>
        <v>664885156</v>
      </c>
      <c r="Q24" s="77">
        <f t="shared" si="1"/>
        <v>623557846</v>
      </c>
      <c r="R24" s="77">
        <f t="shared" si="1"/>
        <v>623557846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623557846</v>
      </c>
      <c r="X24" s="77">
        <f t="shared" si="1"/>
        <v>587873383</v>
      </c>
      <c r="Y24" s="77">
        <f t="shared" si="1"/>
        <v>35684463</v>
      </c>
      <c r="Z24" s="212">
        <f>+IF(X24&lt;&gt;0,+(Y24/X24)*100,0)</f>
        <v>6.070093328243098</v>
      </c>
      <c r="AA24" s="79">
        <f>SUM(AA15:AA23)</f>
        <v>783831177</v>
      </c>
    </row>
    <row r="25" spans="1:27" ht="12.75">
      <c r="A25" s="250" t="s">
        <v>159</v>
      </c>
      <c r="B25" s="251"/>
      <c r="C25" s="168">
        <f aca="true" t="shared" si="2" ref="C25:Y25">+C12+C24</f>
        <v>655208711</v>
      </c>
      <c r="D25" s="168">
        <f>+D12+D24</f>
        <v>0</v>
      </c>
      <c r="E25" s="72">
        <f t="shared" si="2"/>
        <v>821129651</v>
      </c>
      <c r="F25" s="73">
        <f t="shared" si="2"/>
        <v>821129651</v>
      </c>
      <c r="G25" s="73">
        <f t="shared" si="2"/>
        <v>786172507</v>
      </c>
      <c r="H25" s="73">
        <f t="shared" si="2"/>
        <v>770510817</v>
      </c>
      <c r="I25" s="73">
        <f t="shared" si="2"/>
        <v>1224329810</v>
      </c>
      <c r="J25" s="73">
        <f t="shared" si="2"/>
        <v>1224329810</v>
      </c>
      <c r="K25" s="73">
        <f t="shared" si="2"/>
        <v>782437412</v>
      </c>
      <c r="L25" s="73">
        <f t="shared" si="2"/>
        <v>768808249</v>
      </c>
      <c r="M25" s="73">
        <f t="shared" si="2"/>
        <v>781222818</v>
      </c>
      <c r="N25" s="73">
        <f t="shared" si="2"/>
        <v>781222818</v>
      </c>
      <c r="O25" s="73">
        <f t="shared" si="2"/>
        <v>783791302</v>
      </c>
      <c r="P25" s="73">
        <f t="shared" si="2"/>
        <v>774410432</v>
      </c>
      <c r="Q25" s="73">
        <f t="shared" si="2"/>
        <v>747497043</v>
      </c>
      <c r="R25" s="73">
        <f t="shared" si="2"/>
        <v>747497043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747497043</v>
      </c>
      <c r="X25" s="73">
        <f t="shared" si="2"/>
        <v>615847239</v>
      </c>
      <c r="Y25" s="73">
        <f t="shared" si="2"/>
        <v>131649804</v>
      </c>
      <c r="Z25" s="170">
        <f>+IF(X25&lt;&gt;0,+(Y25/X25)*100,0)</f>
        <v>21.37702268727716</v>
      </c>
      <c r="AA25" s="74">
        <f>+AA12+AA24</f>
        <v>821129651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16933630</v>
      </c>
      <c r="F29" s="60">
        <v>16933630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12700223</v>
      </c>
      <c r="Y29" s="60">
        <v>-12700223</v>
      </c>
      <c r="Z29" s="140">
        <v>-100</v>
      </c>
      <c r="AA29" s="62">
        <v>16933630</v>
      </c>
    </row>
    <row r="30" spans="1:27" ht="12.75">
      <c r="A30" s="249" t="s">
        <v>52</v>
      </c>
      <c r="B30" s="182"/>
      <c r="C30" s="155">
        <v>1445548</v>
      </c>
      <c r="D30" s="155"/>
      <c r="E30" s="59">
        <v>1432486</v>
      </c>
      <c r="F30" s="60">
        <v>1432486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1074365</v>
      </c>
      <c r="Y30" s="60">
        <v>-1074365</v>
      </c>
      <c r="Z30" s="140">
        <v>-100</v>
      </c>
      <c r="AA30" s="62">
        <v>1432486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88784931</v>
      </c>
      <c r="D32" s="155"/>
      <c r="E32" s="59">
        <v>26507837</v>
      </c>
      <c r="F32" s="60">
        <v>26507837</v>
      </c>
      <c r="G32" s="60">
        <v>37084883</v>
      </c>
      <c r="H32" s="60">
        <v>30687371</v>
      </c>
      <c r="I32" s="60">
        <v>32418003</v>
      </c>
      <c r="J32" s="60">
        <v>32418003</v>
      </c>
      <c r="K32" s="60">
        <v>32418003</v>
      </c>
      <c r="L32" s="60">
        <v>35100936</v>
      </c>
      <c r="M32" s="60">
        <v>30152000</v>
      </c>
      <c r="N32" s="60">
        <v>30152000</v>
      </c>
      <c r="O32" s="60">
        <v>35394000</v>
      </c>
      <c r="P32" s="60">
        <v>37865092</v>
      </c>
      <c r="Q32" s="60">
        <v>38261561</v>
      </c>
      <c r="R32" s="60">
        <v>38261561</v>
      </c>
      <c r="S32" s="60"/>
      <c r="T32" s="60"/>
      <c r="U32" s="60"/>
      <c r="V32" s="60"/>
      <c r="W32" s="60">
        <v>38261561</v>
      </c>
      <c r="X32" s="60">
        <v>19880878</v>
      </c>
      <c r="Y32" s="60">
        <v>18380683</v>
      </c>
      <c r="Z32" s="140">
        <v>92.45</v>
      </c>
      <c r="AA32" s="62">
        <v>26507837</v>
      </c>
    </row>
    <row r="33" spans="1:27" ht="12.75">
      <c r="A33" s="249" t="s">
        <v>165</v>
      </c>
      <c r="B33" s="182"/>
      <c r="C33" s="155">
        <v>16170868</v>
      </c>
      <c r="D33" s="155"/>
      <c r="E33" s="59">
        <v>1781435</v>
      </c>
      <c r="F33" s="60">
        <v>1781435</v>
      </c>
      <c r="G33" s="60">
        <v>16170868</v>
      </c>
      <c r="H33" s="60">
        <v>16170868</v>
      </c>
      <c r="I33" s="60">
        <v>16170868</v>
      </c>
      <c r="J33" s="60">
        <v>16170868</v>
      </c>
      <c r="K33" s="60">
        <v>16170868</v>
      </c>
      <c r="L33" s="60">
        <v>16170868</v>
      </c>
      <c r="M33" s="60">
        <v>16170868</v>
      </c>
      <c r="N33" s="60">
        <v>16170868</v>
      </c>
      <c r="O33" s="60">
        <v>16170868</v>
      </c>
      <c r="P33" s="60">
        <v>16170868</v>
      </c>
      <c r="Q33" s="60">
        <v>16170868</v>
      </c>
      <c r="R33" s="60">
        <v>16170868</v>
      </c>
      <c r="S33" s="60"/>
      <c r="T33" s="60"/>
      <c r="U33" s="60"/>
      <c r="V33" s="60"/>
      <c r="W33" s="60">
        <v>16170868</v>
      </c>
      <c r="X33" s="60">
        <v>1336076</v>
      </c>
      <c r="Y33" s="60">
        <v>14834792</v>
      </c>
      <c r="Z33" s="140">
        <v>1110.33</v>
      </c>
      <c r="AA33" s="62">
        <v>1781435</v>
      </c>
    </row>
    <row r="34" spans="1:27" ht="12.75">
      <c r="A34" s="250" t="s">
        <v>58</v>
      </c>
      <c r="B34" s="251"/>
      <c r="C34" s="168">
        <f aca="true" t="shared" si="3" ref="C34:Y34">SUM(C29:C33)</f>
        <v>106401347</v>
      </c>
      <c r="D34" s="168">
        <f>SUM(D29:D33)</f>
        <v>0</v>
      </c>
      <c r="E34" s="72">
        <f t="shared" si="3"/>
        <v>46655388</v>
      </c>
      <c r="F34" s="73">
        <f t="shared" si="3"/>
        <v>46655388</v>
      </c>
      <c r="G34" s="73">
        <f t="shared" si="3"/>
        <v>53255751</v>
      </c>
      <c r="H34" s="73">
        <f t="shared" si="3"/>
        <v>46858239</v>
      </c>
      <c r="I34" s="73">
        <f t="shared" si="3"/>
        <v>48588871</v>
      </c>
      <c r="J34" s="73">
        <f t="shared" si="3"/>
        <v>48588871</v>
      </c>
      <c r="K34" s="73">
        <f t="shared" si="3"/>
        <v>48588871</v>
      </c>
      <c r="L34" s="73">
        <f t="shared" si="3"/>
        <v>51271804</v>
      </c>
      <c r="M34" s="73">
        <f t="shared" si="3"/>
        <v>46322868</v>
      </c>
      <c r="N34" s="73">
        <f t="shared" si="3"/>
        <v>46322868</v>
      </c>
      <c r="O34" s="73">
        <f t="shared" si="3"/>
        <v>51564868</v>
      </c>
      <c r="P34" s="73">
        <f t="shared" si="3"/>
        <v>54035960</v>
      </c>
      <c r="Q34" s="73">
        <f t="shared" si="3"/>
        <v>54432429</v>
      </c>
      <c r="R34" s="73">
        <f t="shared" si="3"/>
        <v>54432429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54432429</v>
      </c>
      <c r="X34" s="73">
        <f t="shared" si="3"/>
        <v>34991542</v>
      </c>
      <c r="Y34" s="73">
        <f t="shared" si="3"/>
        <v>19440887</v>
      </c>
      <c r="Z34" s="170">
        <f>+IF(X34&lt;&gt;0,+(Y34/X34)*100,0)</f>
        <v>55.558817613696476</v>
      </c>
      <c r="AA34" s="74">
        <f>SUM(AA29:AA33)</f>
        <v>46655388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8162341</v>
      </c>
      <c r="D37" s="155"/>
      <c r="E37" s="59">
        <v>9225503</v>
      </c>
      <c r="F37" s="60">
        <v>9225503</v>
      </c>
      <c r="G37" s="60">
        <v>8164341</v>
      </c>
      <c r="H37" s="60">
        <v>8164341</v>
      </c>
      <c r="I37" s="60">
        <v>8164341</v>
      </c>
      <c r="J37" s="60">
        <v>8164341</v>
      </c>
      <c r="K37" s="60">
        <v>8164341</v>
      </c>
      <c r="L37" s="60">
        <v>8164341</v>
      </c>
      <c r="M37" s="60">
        <v>8164341</v>
      </c>
      <c r="N37" s="60">
        <v>8164341</v>
      </c>
      <c r="O37" s="60">
        <v>8164341</v>
      </c>
      <c r="P37" s="60">
        <v>8164341</v>
      </c>
      <c r="Q37" s="60">
        <v>8164341</v>
      </c>
      <c r="R37" s="60">
        <v>8164341</v>
      </c>
      <c r="S37" s="60"/>
      <c r="T37" s="60"/>
      <c r="U37" s="60"/>
      <c r="V37" s="60"/>
      <c r="W37" s="60">
        <v>8164341</v>
      </c>
      <c r="X37" s="60">
        <v>6919127</v>
      </c>
      <c r="Y37" s="60">
        <v>1245214</v>
      </c>
      <c r="Z37" s="140">
        <v>18</v>
      </c>
      <c r="AA37" s="62">
        <v>9225503</v>
      </c>
    </row>
    <row r="38" spans="1:27" ht="12.75">
      <c r="A38" s="249" t="s">
        <v>165</v>
      </c>
      <c r="B38" s="182"/>
      <c r="C38" s="155"/>
      <c r="D38" s="155"/>
      <c r="E38" s="59">
        <v>1304814</v>
      </c>
      <c r="F38" s="60">
        <v>1304814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978611</v>
      </c>
      <c r="Y38" s="60">
        <v>-978611</v>
      </c>
      <c r="Z38" s="140">
        <v>-100</v>
      </c>
      <c r="AA38" s="62">
        <v>1304814</v>
      </c>
    </row>
    <row r="39" spans="1:27" ht="12.75">
      <c r="A39" s="250" t="s">
        <v>59</v>
      </c>
      <c r="B39" s="253"/>
      <c r="C39" s="168">
        <f aca="true" t="shared" si="4" ref="C39:Y39">SUM(C37:C38)</f>
        <v>8162341</v>
      </c>
      <c r="D39" s="168">
        <f>SUM(D37:D38)</f>
        <v>0</v>
      </c>
      <c r="E39" s="76">
        <f t="shared" si="4"/>
        <v>10530317</v>
      </c>
      <c r="F39" s="77">
        <f t="shared" si="4"/>
        <v>10530317</v>
      </c>
      <c r="G39" s="77">
        <f t="shared" si="4"/>
        <v>8164341</v>
      </c>
      <c r="H39" s="77">
        <f t="shared" si="4"/>
        <v>8164341</v>
      </c>
      <c r="I39" s="77">
        <f t="shared" si="4"/>
        <v>8164341</v>
      </c>
      <c r="J39" s="77">
        <f t="shared" si="4"/>
        <v>8164341</v>
      </c>
      <c r="K39" s="77">
        <f t="shared" si="4"/>
        <v>8164341</v>
      </c>
      <c r="L39" s="77">
        <f t="shared" si="4"/>
        <v>8164341</v>
      </c>
      <c r="M39" s="77">
        <f t="shared" si="4"/>
        <v>8164341</v>
      </c>
      <c r="N39" s="77">
        <f t="shared" si="4"/>
        <v>8164341</v>
      </c>
      <c r="O39" s="77">
        <f t="shared" si="4"/>
        <v>8164341</v>
      </c>
      <c r="P39" s="77">
        <f t="shared" si="4"/>
        <v>8164341</v>
      </c>
      <c r="Q39" s="77">
        <f t="shared" si="4"/>
        <v>8164341</v>
      </c>
      <c r="R39" s="77">
        <f t="shared" si="4"/>
        <v>8164341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8164341</v>
      </c>
      <c r="X39" s="77">
        <f t="shared" si="4"/>
        <v>7897738</v>
      </c>
      <c r="Y39" s="77">
        <f t="shared" si="4"/>
        <v>266603</v>
      </c>
      <c r="Z39" s="212">
        <f>+IF(X39&lt;&gt;0,+(Y39/X39)*100,0)</f>
        <v>3.3756880767632453</v>
      </c>
      <c r="AA39" s="79">
        <f>SUM(AA37:AA38)</f>
        <v>10530317</v>
      </c>
    </row>
    <row r="40" spans="1:27" ht="12.75">
      <c r="A40" s="250" t="s">
        <v>167</v>
      </c>
      <c r="B40" s="251"/>
      <c r="C40" s="168">
        <f aca="true" t="shared" si="5" ref="C40:Y40">+C34+C39</f>
        <v>114563688</v>
      </c>
      <c r="D40" s="168">
        <f>+D34+D39</f>
        <v>0</v>
      </c>
      <c r="E40" s="72">
        <f t="shared" si="5"/>
        <v>57185705</v>
      </c>
      <c r="F40" s="73">
        <f t="shared" si="5"/>
        <v>57185705</v>
      </c>
      <c r="G40" s="73">
        <f t="shared" si="5"/>
        <v>61420092</v>
      </c>
      <c r="H40" s="73">
        <f t="shared" si="5"/>
        <v>55022580</v>
      </c>
      <c r="I40" s="73">
        <f t="shared" si="5"/>
        <v>56753212</v>
      </c>
      <c r="J40" s="73">
        <f t="shared" si="5"/>
        <v>56753212</v>
      </c>
      <c r="K40" s="73">
        <f t="shared" si="5"/>
        <v>56753212</v>
      </c>
      <c r="L40" s="73">
        <f t="shared" si="5"/>
        <v>59436145</v>
      </c>
      <c r="M40" s="73">
        <f t="shared" si="5"/>
        <v>54487209</v>
      </c>
      <c r="N40" s="73">
        <f t="shared" si="5"/>
        <v>54487209</v>
      </c>
      <c r="O40" s="73">
        <f t="shared" si="5"/>
        <v>59729209</v>
      </c>
      <c r="P40" s="73">
        <f t="shared" si="5"/>
        <v>62200301</v>
      </c>
      <c r="Q40" s="73">
        <f t="shared" si="5"/>
        <v>62596770</v>
      </c>
      <c r="R40" s="73">
        <f t="shared" si="5"/>
        <v>62596770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62596770</v>
      </c>
      <c r="X40" s="73">
        <f t="shared" si="5"/>
        <v>42889280</v>
      </c>
      <c r="Y40" s="73">
        <f t="shared" si="5"/>
        <v>19707490</v>
      </c>
      <c r="Z40" s="170">
        <f>+IF(X40&lt;&gt;0,+(Y40/X40)*100,0)</f>
        <v>45.94968719456237</v>
      </c>
      <c r="AA40" s="74">
        <f>+AA34+AA39</f>
        <v>57185705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540645023</v>
      </c>
      <c r="D42" s="257">
        <f>+D25-D40</f>
        <v>0</v>
      </c>
      <c r="E42" s="258">
        <f t="shared" si="6"/>
        <v>763943946</v>
      </c>
      <c r="F42" s="259">
        <f t="shared" si="6"/>
        <v>763943946</v>
      </c>
      <c r="G42" s="259">
        <f t="shared" si="6"/>
        <v>724752415</v>
      </c>
      <c r="H42" s="259">
        <f t="shared" si="6"/>
        <v>715488237</v>
      </c>
      <c r="I42" s="259">
        <f t="shared" si="6"/>
        <v>1167576598</v>
      </c>
      <c r="J42" s="259">
        <f t="shared" si="6"/>
        <v>1167576598</v>
      </c>
      <c r="K42" s="259">
        <f t="shared" si="6"/>
        <v>725684200</v>
      </c>
      <c r="L42" s="259">
        <f t="shared" si="6"/>
        <v>709372104</v>
      </c>
      <c r="M42" s="259">
        <f t="shared" si="6"/>
        <v>726735609</v>
      </c>
      <c r="N42" s="259">
        <f t="shared" si="6"/>
        <v>726735609</v>
      </c>
      <c r="O42" s="259">
        <f t="shared" si="6"/>
        <v>724062093</v>
      </c>
      <c r="P42" s="259">
        <f t="shared" si="6"/>
        <v>712210131</v>
      </c>
      <c r="Q42" s="259">
        <f t="shared" si="6"/>
        <v>684900273</v>
      </c>
      <c r="R42" s="259">
        <f t="shared" si="6"/>
        <v>684900273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684900273</v>
      </c>
      <c r="X42" s="259">
        <f t="shared" si="6"/>
        <v>572957959</v>
      </c>
      <c r="Y42" s="259">
        <f t="shared" si="6"/>
        <v>111942314</v>
      </c>
      <c r="Z42" s="260">
        <f>+IF(X42&lt;&gt;0,+(Y42/X42)*100,0)</f>
        <v>19.53761392814512</v>
      </c>
      <c r="AA42" s="261">
        <f>+AA25-AA40</f>
        <v>763943946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540645023</v>
      </c>
      <c r="D45" s="155"/>
      <c r="E45" s="59">
        <v>763943945</v>
      </c>
      <c r="F45" s="60">
        <v>763943945</v>
      </c>
      <c r="G45" s="60">
        <v>724752415</v>
      </c>
      <c r="H45" s="60">
        <v>715488237</v>
      </c>
      <c r="I45" s="60">
        <v>1167576598</v>
      </c>
      <c r="J45" s="60">
        <v>1167576598</v>
      </c>
      <c r="K45" s="60">
        <v>725684200</v>
      </c>
      <c r="L45" s="60">
        <v>709372104</v>
      </c>
      <c r="M45" s="60">
        <v>726735609</v>
      </c>
      <c r="N45" s="60">
        <v>726735609</v>
      </c>
      <c r="O45" s="60">
        <v>724062093</v>
      </c>
      <c r="P45" s="60">
        <v>712210131</v>
      </c>
      <c r="Q45" s="60">
        <v>684900273</v>
      </c>
      <c r="R45" s="60">
        <v>684900273</v>
      </c>
      <c r="S45" s="60"/>
      <c r="T45" s="60"/>
      <c r="U45" s="60"/>
      <c r="V45" s="60"/>
      <c r="W45" s="60">
        <v>684900273</v>
      </c>
      <c r="X45" s="60">
        <v>572957959</v>
      </c>
      <c r="Y45" s="60">
        <v>111942314</v>
      </c>
      <c r="Z45" s="139">
        <v>19.54</v>
      </c>
      <c r="AA45" s="62">
        <v>763943945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540645023</v>
      </c>
      <c r="D48" s="217">
        <f>SUM(D45:D47)</f>
        <v>0</v>
      </c>
      <c r="E48" s="264">
        <f t="shared" si="7"/>
        <v>763943945</v>
      </c>
      <c r="F48" s="219">
        <f t="shared" si="7"/>
        <v>763943945</v>
      </c>
      <c r="G48" s="219">
        <f t="shared" si="7"/>
        <v>724752415</v>
      </c>
      <c r="H48" s="219">
        <f t="shared" si="7"/>
        <v>715488237</v>
      </c>
      <c r="I48" s="219">
        <f t="shared" si="7"/>
        <v>1167576598</v>
      </c>
      <c r="J48" s="219">
        <f t="shared" si="7"/>
        <v>1167576598</v>
      </c>
      <c r="K48" s="219">
        <f t="shared" si="7"/>
        <v>725684200</v>
      </c>
      <c r="L48" s="219">
        <f t="shared" si="7"/>
        <v>709372104</v>
      </c>
      <c r="M48" s="219">
        <f t="shared" si="7"/>
        <v>726735609</v>
      </c>
      <c r="N48" s="219">
        <f t="shared" si="7"/>
        <v>726735609</v>
      </c>
      <c r="O48" s="219">
        <f t="shared" si="7"/>
        <v>724062093</v>
      </c>
      <c r="P48" s="219">
        <f t="shared" si="7"/>
        <v>712210131</v>
      </c>
      <c r="Q48" s="219">
        <f t="shared" si="7"/>
        <v>684900273</v>
      </c>
      <c r="R48" s="219">
        <f t="shared" si="7"/>
        <v>684900273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684900273</v>
      </c>
      <c r="X48" s="219">
        <f t="shared" si="7"/>
        <v>572957959</v>
      </c>
      <c r="Y48" s="219">
        <f t="shared" si="7"/>
        <v>111942314</v>
      </c>
      <c r="Z48" s="265">
        <f>+IF(X48&lt;&gt;0,+(Y48/X48)*100,0)</f>
        <v>19.53761392814512</v>
      </c>
      <c r="AA48" s="232">
        <f>SUM(AA45:AA47)</f>
        <v>763943945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24422179</v>
      </c>
      <c r="D7" s="155"/>
      <c r="E7" s="59">
        <v>15412908</v>
      </c>
      <c r="F7" s="60">
        <v>15412908</v>
      </c>
      <c r="G7" s="60">
        <v>1723570</v>
      </c>
      <c r="H7" s="60">
        <v>1458988</v>
      </c>
      <c r="I7" s="60">
        <v>1327226</v>
      </c>
      <c r="J7" s="60">
        <v>4509784</v>
      </c>
      <c r="K7" s="60">
        <v>2648385</v>
      </c>
      <c r="L7" s="60">
        <v>2128111</v>
      </c>
      <c r="M7" s="60">
        <v>1776917</v>
      </c>
      <c r="N7" s="60">
        <v>6553413</v>
      </c>
      <c r="O7" s="60">
        <v>2604892</v>
      </c>
      <c r="P7" s="60">
        <v>1517437</v>
      </c>
      <c r="Q7" s="60">
        <v>1529655</v>
      </c>
      <c r="R7" s="60">
        <v>5651984</v>
      </c>
      <c r="S7" s="60"/>
      <c r="T7" s="60"/>
      <c r="U7" s="60"/>
      <c r="V7" s="60"/>
      <c r="W7" s="60">
        <v>16715181</v>
      </c>
      <c r="X7" s="60">
        <v>11559681</v>
      </c>
      <c r="Y7" s="60">
        <v>5155500</v>
      </c>
      <c r="Z7" s="140">
        <v>44.6</v>
      </c>
      <c r="AA7" s="62">
        <v>15412908</v>
      </c>
    </row>
    <row r="8" spans="1:27" ht="12.75">
      <c r="A8" s="249" t="s">
        <v>178</v>
      </c>
      <c r="B8" s="182"/>
      <c r="C8" s="155">
        <v>8272552</v>
      </c>
      <c r="D8" s="155"/>
      <c r="E8" s="59">
        <v>8966316</v>
      </c>
      <c r="F8" s="60">
        <v>8966316</v>
      </c>
      <c r="G8" s="60">
        <v>105352</v>
      </c>
      <c r="H8" s="60">
        <v>100654</v>
      </c>
      <c r="I8" s="60">
        <v>4732224</v>
      </c>
      <c r="J8" s="60">
        <v>4938230</v>
      </c>
      <c r="K8" s="60">
        <v>52981</v>
      </c>
      <c r="L8" s="60">
        <v>152654</v>
      </c>
      <c r="M8" s="60">
        <v>128091</v>
      </c>
      <c r="N8" s="60">
        <v>333726</v>
      </c>
      <c r="O8" s="60">
        <v>1835518</v>
      </c>
      <c r="P8" s="60">
        <v>2106500</v>
      </c>
      <c r="Q8" s="60">
        <v>7371545</v>
      </c>
      <c r="R8" s="60">
        <v>11313563</v>
      </c>
      <c r="S8" s="60"/>
      <c r="T8" s="60"/>
      <c r="U8" s="60"/>
      <c r="V8" s="60"/>
      <c r="W8" s="60">
        <v>16585519</v>
      </c>
      <c r="X8" s="60">
        <v>6724737</v>
      </c>
      <c r="Y8" s="60">
        <v>9860782</v>
      </c>
      <c r="Z8" s="140">
        <v>146.63</v>
      </c>
      <c r="AA8" s="62">
        <v>8966316</v>
      </c>
    </row>
    <row r="9" spans="1:27" ht="12.75">
      <c r="A9" s="249" t="s">
        <v>179</v>
      </c>
      <c r="B9" s="182"/>
      <c r="C9" s="155">
        <v>190394937</v>
      </c>
      <c r="D9" s="155"/>
      <c r="E9" s="59">
        <v>133598001</v>
      </c>
      <c r="F9" s="60">
        <v>133598001</v>
      </c>
      <c r="G9" s="60">
        <v>53816000</v>
      </c>
      <c r="H9" s="60">
        <v>2275000</v>
      </c>
      <c r="I9" s="60">
        <v>1064000</v>
      </c>
      <c r="J9" s="60">
        <v>57155000</v>
      </c>
      <c r="K9" s="60"/>
      <c r="L9" s="60">
        <v>673000</v>
      </c>
      <c r="M9" s="60">
        <v>34403000</v>
      </c>
      <c r="N9" s="60">
        <v>35076000</v>
      </c>
      <c r="O9" s="60">
        <v>350000</v>
      </c>
      <c r="P9" s="60">
        <v>449000</v>
      </c>
      <c r="Q9" s="60">
        <v>32291000</v>
      </c>
      <c r="R9" s="60">
        <v>33090000</v>
      </c>
      <c r="S9" s="60"/>
      <c r="T9" s="60"/>
      <c r="U9" s="60"/>
      <c r="V9" s="60"/>
      <c r="W9" s="60">
        <v>125321000</v>
      </c>
      <c r="X9" s="60">
        <v>133598001</v>
      </c>
      <c r="Y9" s="60">
        <v>-8277001</v>
      </c>
      <c r="Z9" s="140">
        <v>-6.2</v>
      </c>
      <c r="AA9" s="62">
        <v>133598001</v>
      </c>
    </row>
    <row r="10" spans="1:27" ht="12.75">
      <c r="A10" s="249" t="s">
        <v>180</v>
      </c>
      <c r="B10" s="182"/>
      <c r="C10" s="155">
        <v>33138850</v>
      </c>
      <c r="D10" s="155"/>
      <c r="E10" s="59">
        <v>91041000</v>
      </c>
      <c r="F10" s="60">
        <v>91041000</v>
      </c>
      <c r="G10" s="60">
        <v>32820000</v>
      </c>
      <c r="H10" s="60"/>
      <c r="I10" s="60"/>
      <c r="J10" s="60">
        <v>32820000</v>
      </c>
      <c r="K10" s="60">
        <v>24700000</v>
      </c>
      <c r="L10" s="60"/>
      <c r="M10" s="60"/>
      <c r="N10" s="60">
        <v>24700000</v>
      </c>
      <c r="O10" s="60">
        <v>9880000</v>
      </c>
      <c r="P10" s="60"/>
      <c r="Q10" s="60">
        <v>5064000</v>
      </c>
      <c r="R10" s="60">
        <v>14944000</v>
      </c>
      <c r="S10" s="60"/>
      <c r="T10" s="60"/>
      <c r="U10" s="60"/>
      <c r="V10" s="60"/>
      <c r="W10" s="60">
        <v>72464000</v>
      </c>
      <c r="X10" s="60">
        <v>74574333</v>
      </c>
      <c r="Y10" s="60">
        <v>-2110333</v>
      </c>
      <c r="Z10" s="140">
        <v>-2.83</v>
      </c>
      <c r="AA10" s="62">
        <v>91041000</v>
      </c>
    </row>
    <row r="11" spans="1:27" ht="12.75">
      <c r="A11" s="249" t="s">
        <v>181</v>
      </c>
      <c r="B11" s="182"/>
      <c r="C11" s="155">
        <v>4124131</v>
      </c>
      <c r="D11" s="155"/>
      <c r="E11" s="59">
        <v>3222852</v>
      </c>
      <c r="F11" s="60">
        <v>3222852</v>
      </c>
      <c r="G11" s="60">
        <v>268387</v>
      </c>
      <c r="H11" s="60">
        <v>186827</v>
      </c>
      <c r="I11" s="60">
        <v>119818</v>
      </c>
      <c r="J11" s="60">
        <v>575032</v>
      </c>
      <c r="K11" s="60">
        <v>342155</v>
      </c>
      <c r="L11" s="60">
        <v>358757</v>
      </c>
      <c r="M11" s="60">
        <v>301963</v>
      </c>
      <c r="N11" s="60">
        <v>1002875</v>
      </c>
      <c r="O11" s="60">
        <v>1001590</v>
      </c>
      <c r="P11" s="60">
        <v>228855</v>
      </c>
      <c r="Q11" s="60">
        <v>354568</v>
      </c>
      <c r="R11" s="60">
        <v>1585013</v>
      </c>
      <c r="S11" s="60"/>
      <c r="T11" s="60"/>
      <c r="U11" s="60"/>
      <c r="V11" s="60"/>
      <c r="W11" s="60">
        <v>3162920</v>
      </c>
      <c r="X11" s="60">
        <v>2417139</v>
      </c>
      <c r="Y11" s="60">
        <v>745781</v>
      </c>
      <c r="Z11" s="140">
        <v>30.85</v>
      </c>
      <c r="AA11" s="62">
        <v>3222852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-208458648</v>
      </c>
      <c r="D14" s="155"/>
      <c r="E14" s="59">
        <v>-171407724</v>
      </c>
      <c r="F14" s="60">
        <v>-171407724</v>
      </c>
      <c r="G14" s="60">
        <v>-40417924</v>
      </c>
      <c r="H14" s="60">
        <v>-15201957</v>
      </c>
      <c r="I14" s="60">
        <v>-11975093</v>
      </c>
      <c r="J14" s="60">
        <v>-67594974</v>
      </c>
      <c r="K14" s="60">
        <v>-11367108</v>
      </c>
      <c r="L14" s="60">
        <v>-11120200</v>
      </c>
      <c r="M14" s="60">
        <v>-10298287</v>
      </c>
      <c r="N14" s="60">
        <v>-32785595</v>
      </c>
      <c r="O14" s="60">
        <v>-16921000</v>
      </c>
      <c r="P14" s="60">
        <v>-12452000</v>
      </c>
      <c r="Q14" s="60">
        <v>-24798522</v>
      </c>
      <c r="R14" s="60">
        <v>-54171522</v>
      </c>
      <c r="S14" s="60"/>
      <c r="T14" s="60"/>
      <c r="U14" s="60"/>
      <c r="V14" s="60"/>
      <c r="W14" s="60">
        <v>-154552091</v>
      </c>
      <c r="X14" s="60">
        <v>-128555793</v>
      </c>
      <c r="Y14" s="60">
        <v>-25996298</v>
      </c>
      <c r="Z14" s="140">
        <v>20.22</v>
      </c>
      <c r="AA14" s="62">
        <v>-171407724</v>
      </c>
    </row>
    <row r="15" spans="1:27" ht="12.75">
      <c r="A15" s="249" t="s">
        <v>40</v>
      </c>
      <c r="B15" s="182"/>
      <c r="C15" s="155">
        <v>-935897</v>
      </c>
      <c r="D15" s="155"/>
      <c r="E15" s="59">
        <v>-761568</v>
      </c>
      <c r="F15" s="60">
        <v>-761568</v>
      </c>
      <c r="G15" s="60"/>
      <c r="H15" s="60"/>
      <c r="I15" s="60"/>
      <c r="J15" s="60"/>
      <c r="K15" s="60">
        <v>-3589</v>
      </c>
      <c r="L15" s="60"/>
      <c r="M15" s="60"/>
      <c r="N15" s="60">
        <v>-3589</v>
      </c>
      <c r="O15" s="60"/>
      <c r="P15" s="60"/>
      <c r="Q15" s="60"/>
      <c r="R15" s="60"/>
      <c r="S15" s="60"/>
      <c r="T15" s="60"/>
      <c r="U15" s="60"/>
      <c r="V15" s="60"/>
      <c r="W15" s="60">
        <v>-3589</v>
      </c>
      <c r="X15" s="60">
        <v>-571176</v>
      </c>
      <c r="Y15" s="60">
        <v>567587</v>
      </c>
      <c r="Z15" s="140">
        <v>-99.37</v>
      </c>
      <c r="AA15" s="62">
        <v>-761568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50958104</v>
      </c>
      <c r="D17" s="168">
        <f t="shared" si="0"/>
        <v>0</v>
      </c>
      <c r="E17" s="72">
        <f t="shared" si="0"/>
        <v>80071785</v>
      </c>
      <c r="F17" s="73">
        <f t="shared" si="0"/>
        <v>80071785</v>
      </c>
      <c r="G17" s="73">
        <f t="shared" si="0"/>
        <v>48315385</v>
      </c>
      <c r="H17" s="73">
        <f t="shared" si="0"/>
        <v>-11180488</v>
      </c>
      <c r="I17" s="73">
        <f t="shared" si="0"/>
        <v>-4731825</v>
      </c>
      <c r="J17" s="73">
        <f t="shared" si="0"/>
        <v>32403072</v>
      </c>
      <c r="K17" s="73">
        <f t="shared" si="0"/>
        <v>16372824</v>
      </c>
      <c r="L17" s="73">
        <f t="shared" si="0"/>
        <v>-7807678</v>
      </c>
      <c r="M17" s="73">
        <f t="shared" si="0"/>
        <v>26311684</v>
      </c>
      <c r="N17" s="73">
        <f t="shared" si="0"/>
        <v>34876830</v>
      </c>
      <c r="O17" s="73">
        <f t="shared" si="0"/>
        <v>-1249000</v>
      </c>
      <c r="P17" s="73">
        <f t="shared" si="0"/>
        <v>-8150208</v>
      </c>
      <c r="Q17" s="73">
        <f t="shared" si="0"/>
        <v>21812246</v>
      </c>
      <c r="R17" s="73">
        <f t="shared" si="0"/>
        <v>12413038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79692940</v>
      </c>
      <c r="X17" s="73">
        <f t="shared" si="0"/>
        <v>99746922</v>
      </c>
      <c r="Y17" s="73">
        <f t="shared" si="0"/>
        <v>-20053982</v>
      </c>
      <c r="Z17" s="170">
        <f>+IF(X17&lt;&gt;0,+(Y17/X17)*100,0)</f>
        <v>-20.104862985145548</v>
      </c>
      <c r="AA17" s="74">
        <f>SUM(AA6:AA16)</f>
        <v>80071785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4682811</v>
      </c>
      <c r="D21" s="155"/>
      <c r="E21" s="59"/>
      <c r="F21" s="60"/>
      <c r="G21" s="159">
        <v>2997682</v>
      </c>
      <c r="H21" s="159"/>
      <c r="I21" s="159"/>
      <c r="J21" s="60">
        <v>2997682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2997682</v>
      </c>
      <c r="X21" s="60"/>
      <c r="Y21" s="159">
        <v>2997682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-37732761</v>
      </c>
      <c r="D26" s="155"/>
      <c r="E26" s="59">
        <v>-91041000</v>
      </c>
      <c r="F26" s="60">
        <v>-91041000</v>
      </c>
      <c r="G26" s="60">
        <v>-187154</v>
      </c>
      <c r="H26" s="60">
        <v>-3826014</v>
      </c>
      <c r="I26" s="60">
        <v>-3357424</v>
      </c>
      <c r="J26" s="60">
        <v>-7370592</v>
      </c>
      <c r="K26" s="60">
        <v>-3050922</v>
      </c>
      <c r="L26" s="60">
        <v>-3602295</v>
      </c>
      <c r="M26" s="60">
        <v>-4057590</v>
      </c>
      <c r="N26" s="60">
        <v>-10710807</v>
      </c>
      <c r="O26" s="60">
        <v>-621000</v>
      </c>
      <c r="P26" s="60"/>
      <c r="Q26" s="60">
        <v>-6189269</v>
      </c>
      <c r="R26" s="60">
        <v>-6810269</v>
      </c>
      <c r="S26" s="60"/>
      <c r="T26" s="60"/>
      <c r="U26" s="60"/>
      <c r="V26" s="60"/>
      <c r="W26" s="60">
        <v>-24891668</v>
      </c>
      <c r="X26" s="60">
        <v>-68280750</v>
      </c>
      <c r="Y26" s="60">
        <v>43389082</v>
      </c>
      <c r="Z26" s="140">
        <v>-63.55</v>
      </c>
      <c r="AA26" s="62">
        <v>-91041000</v>
      </c>
    </row>
    <row r="27" spans="1:27" ht="12.75">
      <c r="A27" s="250" t="s">
        <v>192</v>
      </c>
      <c r="B27" s="251"/>
      <c r="C27" s="168">
        <f aca="true" t="shared" si="1" ref="C27:Y27">SUM(C21:C26)</f>
        <v>-33049950</v>
      </c>
      <c r="D27" s="168">
        <f>SUM(D21:D26)</f>
        <v>0</v>
      </c>
      <c r="E27" s="72">
        <f t="shared" si="1"/>
        <v>-91041000</v>
      </c>
      <c r="F27" s="73">
        <f t="shared" si="1"/>
        <v>-91041000</v>
      </c>
      <c r="G27" s="73">
        <f t="shared" si="1"/>
        <v>2810528</v>
      </c>
      <c r="H27" s="73">
        <f t="shared" si="1"/>
        <v>-3826014</v>
      </c>
      <c r="I27" s="73">
        <f t="shared" si="1"/>
        <v>-3357424</v>
      </c>
      <c r="J27" s="73">
        <f t="shared" si="1"/>
        <v>-4372910</v>
      </c>
      <c r="K27" s="73">
        <f t="shared" si="1"/>
        <v>-3050922</v>
      </c>
      <c r="L27" s="73">
        <f t="shared" si="1"/>
        <v>-3602295</v>
      </c>
      <c r="M27" s="73">
        <f t="shared" si="1"/>
        <v>-4057590</v>
      </c>
      <c r="N27" s="73">
        <f t="shared" si="1"/>
        <v>-10710807</v>
      </c>
      <c r="O27" s="73">
        <f t="shared" si="1"/>
        <v>-621000</v>
      </c>
      <c r="P27" s="73">
        <f t="shared" si="1"/>
        <v>0</v>
      </c>
      <c r="Q27" s="73">
        <f t="shared" si="1"/>
        <v>-6189269</v>
      </c>
      <c r="R27" s="73">
        <f t="shared" si="1"/>
        <v>-6810269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-21893986</v>
      </c>
      <c r="X27" s="73">
        <f t="shared" si="1"/>
        <v>-68280750</v>
      </c>
      <c r="Y27" s="73">
        <f t="shared" si="1"/>
        <v>46386764</v>
      </c>
      <c r="Z27" s="170">
        <f>+IF(X27&lt;&gt;0,+(Y27/X27)*100,0)</f>
        <v>-67.9353463457856</v>
      </c>
      <c r="AA27" s="74">
        <f>SUM(AA21:AA26)</f>
        <v>-91041000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-66352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>
        <v>-764314</v>
      </c>
      <c r="P35" s="60"/>
      <c r="Q35" s="60"/>
      <c r="R35" s="60">
        <v>-764314</v>
      </c>
      <c r="S35" s="60"/>
      <c r="T35" s="60"/>
      <c r="U35" s="60"/>
      <c r="V35" s="60"/>
      <c r="W35" s="60">
        <v>-764314</v>
      </c>
      <c r="X35" s="60"/>
      <c r="Y35" s="60">
        <v>-764314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-66352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-764314</v>
      </c>
      <c r="P36" s="73">
        <f t="shared" si="2"/>
        <v>0</v>
      </c>
      <c r="Q36" s="73">
        <f t="shared" si="2"/>
        <v>0</v>
      </c>
      <c r="R36" s="73">
        <f t="shared" si="2"/>
        <v>-764314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-764314</v>
      </c>
      <c r="X36" s="73">
        <f t="shared" si="2"/>
        <v>0</v>
      </c>
      <c r="Y36" s="73">
        <f t="shared" si="2"/>
        <v>-764314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17841802</v>
      </c>
      <c r="D38" s="153">
        <f>+D17+D27+D36</f>
        <v>0</v>
      </c>
      <c r="E38" s="99">
        <f t="shared" si="3"/>
        <v>-10969215</v>
      </c>
      <c r="F38" s="100">
        <f t="shared" si="3"/>
        <v>-10969215</v>
      </c>
      <c r="G38" s="100">
        <f t="shared" si="3"/>
        <v>51125913</v>
      </c>
      <c r="H38" s="100">
        <f t="shared" si="3"/>
        <v>-15006502</v>
      </c>
      <c r="I38" s="100">
        <f t="shared" si="3"/>
        <v>-8089249</v>
      </c>
      <c r="J38" s="100">
        <f t="shared" si="3"/>
        <v>28030162</v>
      </c>
      <c r="K38" s="100">
        <f t="shared" si="3"/>
        <v>13321902</v>
      </c>
      <c r="L38" s="100">
        <f t="shared" si="3"/>
        <v>-11409973</v>
      </c>
      <c r="M38" s="100">
        <f t="shared" si="3"/>
        <v>22254094</v>
      </c>
      <c r="N38" s="100">
        <f t="shared" si="3"/>
        <v>24166023</v>
      </c>
      <c r="O38" s="100">
        <f t="shared" si="3"/>
        <v>-2634314</v>
      </c>
      <c r="P38" s="100">
        <f t="shared" si="3"/>
        <v>-8150208</v>
      </c>
      <c r="Q38" s="100">
        <f t="shared" si="3"/>
        <v>15622977</v>
      </c>
      <c r="R38" s="100">
        <f t="shared" si="3"/>
        <v>4838455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57034640</v>
      </c>
      <c r="X38" s="100">
        <f t="shared" si="3"/>
        <v>31466172</v>
      </c>
      <c r="Y38" s="100">
        <f t="shared" si="3"/>
        <v>25568468</v>
      </c>
      <c r="Z38" s="137">
        <f>+IF(X38&lt;&gt;0,+(Y38/X38)*100,0)</f>
        <v>81.25700196388681</v>
      </c>
      <c r="AA38" s="102">
        <f>+AA17+AA27+AA36</f>
        <v>-10969215</v>
      </c>
    </row>
    <row r="39" spans="1:27" ht="12.75">
      <c r="A39" s="249" t="s">
        <v>200</v>
      </c>
      <c r="B39" s="182"/>
      <c r="C39" s="153">
        <v>147870</v>
      </c>
      <c r="D39" s="153"/>
      <c r="E39" s="99">
        <v>-16933630</v>
      </c>
      <c r="F39" s="100">
        <v>-16933630</v>
      </c>
      <c r="G39" s="100">
        <v>17989672</v>
      </c>
      <c r="H39" s="100">
        <v>69115585</v>
      </c>
      <c r="I39" s="100">
        <v>54109083</v>
      </c>
      <c r="J39" s="100">
        <v>17989672</v>
      </c>
      <c r="K39" s="100">
        <v>46019834</v>
      </c>
      <c r="L39" s="100">
        <v>59341736</v>
      </c>
      <c r="M39" s="100">
        <v>47931763</v>
      </c>
      <c r="N39" s="100">
        <v>46019834</v>
      </c>
      <c r="O39" s="100">
        <v>70185857</v>
      </c>
      <c r="P39" s="100">
        <v>67551543</v>
      </c>
      <c r="Q39" s="100">
        <v>59401335</v>
      </c>
      <c r="R39" s="100">
        <v>70185857</v>
      </c>
      <c r="S39" s="100"/>
      <c r="T39" s="100"/>
      <c r="U39" s="100"/>
      <c r="V39" s="100"/>
      <c r="W39" s="100">
        <v>17989672</v>
      </c>
      <c r="X39" s="100">
        <v>-16933630</v>
      </c>
      <c r="Y39" s="100">
        <v>34923302</v>
      </c>
      <c r="Z39" s="137">
        <v>-206.24</v>
      </c>
      <c r="AA39" s="102">
        <v>-16933630</v>
      </c>
    </row>
    <row r="40" spans="1:27" ht="12.75">
      <c r="A40" s="269" t="s">
        <v>201</v>
      </c>
      <c r="B40" s="256"/>
      <c r="C40" s="257">
        <v>17989672</v>
      </c>
      <c r="D40" s="257"/>
      <c r="E40" s="258">
        <v>-27902845</v>
      </c>
      <c r="F40" s="259">
        <v>-27902845</v>
      </c>
      <c r="G40" s="259">
        <v>69115585</v>
      </c>
      <c r="H40" s="259">
        <v>54109083</v>
      </c>
      <c r="I40" s="259">
        <v>46019834</v>
      </c>
      <c r="J40" s="259">
        <v>46019834</v>
      </c>
      <c r="K40" s="259">
        <v>59341736</v>
      </c>
      <c r="L40" s="259">
        <v>47931763</v>
      </c>
      <c r="M40" s="259">
        <v>70185857</v>
      </c>
      <c r="N40" s="259">
        <v>70185857</v>
      </c>
      <c r="O40" s="259">
        <v>67551543</v>
      </c>
      <c r="P40" s="259">
        <v>59401335</v>
      </c>
      <c r="Q40" s="259">
        <v>75024312</v>
      </c>
      <c r="R40" s="259">
        <v>75024312</v>
      </c>
      <c r="S40" s="259"/>
      <c r="T40" s="259"/>
      <c r="U40" s="259"/>
      <c r="V40" s="259"/>
      <c r="W40" s="259">
        <v>75024312</v>
      </c>
      <c r="X40" s="259">
        <v>14532542</v>
      </c>
      <c r="Y40" s="259">
        <v>60491770</v>
      </c>
      <c r="Z40" s="260">
        <v>416.25</v>
      </c>
      <c r="AA40" s="261">
        <v>-27902845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37732761</v>
      </c>
      <c r="D5" s="200">
        <f t="shared" si="0"/>
        <v>0</v>
      </c>
      <c r="E5" s="106">
        <f t="shared" si="0"/>
        <v>91041000</v>
      </c>
      <c r="F5" s="106">
        <f t="shared" si="0"/>
        <v>91041000</v>
      </c>
      <c r="G5" s="106">
        <f t="shared" si="0"/>
        <v>187154</v>
      </c>
      <c r="H5" s="106">
        <f t="shared" si="0"/>
        <v>3826014</v>
      </c>
      <c r="I5" s="106">
        <f t="shared" si="0"/>
        <v>3357424</v>
      </c>
      <c r="J5" s="106">
        <f t="shared" si="0"/>
        <v>7370592</v>
      </c>
      <c r="K5" s="106">
        <f t="shared" si="0"/>
        <v>3050922</v>
      </c>
      <c r="L5" s="106">
        <f t="shared" si="0"/>
        <v>8152469</v>
      </c>
      <c r="M5" s="106">
        <f t="shared" si="0"/>
        <v>11205812</v>
      </c>
      <c r="N5" s="106">
        <f t="shared" si="0"/>
        <v>22409203</v>
      </c>
      <c r="O5" s="106">
        <f t="shared" si="0"/>
        <v>621000</v>
      </c>
      <c r="P5" s="106">
        <f t="shared" si="0"/>
        <v>7066000</v>
      </c>
      <c r="Q5" s="106">
        <f t="shared" si="0"/>
        <v>9211197</v>
      </c>
      <c r="R5" s="106">
        <f t="shared" si="0"/>
        <v>16898197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46677992</v>
      </c>
      <c r="X5" s="106">
        <f t="shared" si="0"/>
        <v>68280750</v>
      </c>
      <c r="Y5" s="106">
        <f t="shared" si="0"/>
        <v>-21602758</v>
      </c>
      <c r="Z5" s="201">
        <f>+IF(X5&lt;&gt;0,+(Y5/X5)*100,0)</f>
        <v>-31.638138128242588</v>
      </c>
      <c r="AA5" s="199">
        <f>SUM(AA11:AA18)</f>
        <v>91041000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20291780</v>
      </c>
      <c r="D8" s="156"/>
      <c r="E8" s="60">
        <v>59165916</v>
      </c>
      <c r="F8" s="60">
        <v>59165916</v>
      </c>
      <c r="G8" s="60"/>
      <c r="H8" s="60">
        <v>2322688</v>
      </c>
      <c r="I8" s="60"/>
      <c r="J8" s="60">
        <v>2322688</v>
      </c>
      <c r="K8" s="60">
        <v>1194690</v>
      </c>
      <c r="L8" s="60">
        <v>283500</v>
      </c>
      <c r="M8" s="60"/>
      <c r="N8" s="60">
        <v>1478190</v>
      </c>
      <c r="O8" s="60"/>
      <c r="P8" s="60">
        <v>7066000</v>
      </c>
      <c r="Q8" s="60">
        <v>9211197</v>
      </c>
      <c r="R8" s="60">
        <v>16277197</v>
      </c>
      <c r="S8" s="60"/>
      <c r="T8" s="60"/>
      <c r="U8" s="60"/>
      <c r="V8" s="60"/>
      <c r="W8" s="60">
        <v>20078075</v>
      </c>
      <c r="X8" s="60">
        <v>44374437</v>
      </c>
      <c r="Y8" s="60">
        <v>-24296362</v>
      </c>
      <c r="Z8" s="140">
        <v>-54.75</v>
      </c>
      <c r="AA8" s="155">
        <v>59165916</v>
      </c>
    </row>
    <row r="9" spans="1:27" ht="12.75">
      <c r="A9" s="291" t="s">
        <v>208</v>
      </c>
      <c r="B9" s="142"/>
      <c r="C9" s="62"/>
      <c r="D9" s="156"/>
      <c r="E9" s="60">
        <v>17811084</v>
      </c>
      <c r="F9" s="60">
        <v>17811084</v>
      </c>
      <c r="G9" s="60"/>
      <c r="H9" s="60">
        <v>1210508</v>
      </c>
      <c r="I9" s="60">
        <v>3006018</v>
      </c>
      <c r="J9" s="60">
        <v>4216526</v>
      </c>
      <c r="K9" s="60">
        <v>1856112</v>
      </c>
      <c r="L9" s="60">
        <v>7868969</v>
      </c>
      <c r="M9" s="60">
        <v>11205812</v>
      </c>
      <c r="N9" s="60">
        <v>20930893</v>
      </c>
      <c r="O9" s="60"/>
      <c r="P9" s="60"/>
      <c r="Q9" s="60"/>
      <c r="R9" s="60"/>
      <c r="S9" s="60"/>
      <c r="T9" s="60"/>
      <c r="U9" s="60"/>
      <c r="V9" s="60"/>
      <c r="W9" s="60">
        <v>25147419</v>
      </c>
      <c r="X9" s="60">
        <v>13358313</v>
      </c>
      <c r="Y9" s="60">
        <v>11789106</v>
      </c>
      <c r="Z9" s="140">
        <v>88.25</v>
      </c>
      <c r="AA9" s="155">
        <v>17811084</v>
      </c>
    </row>
    <row r="10" spans="1:27" ht="12.75">
      <c r="A10" s="291" t="s">
        <v>209</v>
      </c>
      <c r="B10" s="142"/>
      <c r="C10" s="62"/>
      <c r="D10" s="156"/>
      <c r="E10" s="60">
        <v>2064000</v>
      </c>
      <c r="F10" s="60">
        <v>2064000</v>
      </c>
      <c r="G10" s="60"/>
      <c r="H10" s="60">
        <v>292818</v>
      </c>
      <c r="I10" s="60">
        <v>350546</v>
      </c>
      <c r="J10" s="60">
        <v>643364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643364</v>
      </c>
      <c r="X10" s="60">
        <v>1548000</v>
      </c>
      <c r="Y10" s="60">
        <v>-904636</v>
      </c>
      <c r="Z10" s="140">
        <v>-58.44</v>
      </c>
      <c r="AA10" s="155">
        <v>2064000</v>
      </c>
    </row>
    <row r="11" spans="1:27" ht="12.75">
      <c r="A11" s="292" t="s">
        <v>210</v>
      </c>
      <c r="B11" s="142"/>
      <c r="C11" s="293">
        <f aca="true" t="shared" si="1" ref="C11:Y11">SUM(C6:C10)</f>
        <v>20291780</v>
      </c>
      <c r="D11" s="294">
        <f t="shared" si="1"/>
        <v>0</v>
      </c>
      <c r="E11" s="295">
        <f t="shared" si="1"/>
        <v>79041000</v>
      </c>
      <c r="F11" s="295">
        <f t="shared" si="1"/>
        <v>79041000</v>
      </c>
      <c r="G11" s="295">
        <f t="shared" si="1"/>
        <v>0</v>
      </c>
      <c r="H11" s="295">
        <f t="shared" si="1"/>
        <v>3826014</v>
      </c>
      <c r="I11" s="295">
        <f t="shared" si="1"/>
        <v>3356564</v>
      </c>
      <c r="J11" s="295">
        <f t="shared" si="1"/>
        <v>7182578</v>
      </c>
      <c r="K11" s="295">
        <f t="shared" si="1"/>
        <v>3050802</v>
      </c>
      <c r="L11" s="295">
        <f t="shared" si="1"/>
        <v>8152469</v>
      </c>
      <c r="M11" s="295">
        <f t="shared" si="1"/>
        <v>11205812</v>
      </c>
      <c r="N11" s="295">
        <f t="shared" si="1"/>
        <v>22409083</v>
      </c>
      <c r="O11" s="295">
        <f t="shared" si="1"/>
        <v>0</v>
      </c>
      <c r="P11" s="295">
        <f t="shared" si="1"/>
        <v>7066000</v>
      </c>
      <c r="Q11" s="295">
        <f t="shared" si="1"/>
        <v>9211197</v>
      </c>
      <c r="R11" s="295">
        <f t="shared" si="1"/>
        <v>16277197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45868858</v>
      </c>
      <c r="X11" s="295">
        <f t="shared" si="1"/>
        <v>59280750</v>
      </c>
      <c r="Y11" s="295">
        <f t="shared" si="1"/>
        <v>-13411892</v>
      </c>
      <c r="Z11" s="296">
        <f>+IF(X11&lt;&gt;0,+(Y11/X11)*100,0)</f>
        <v>-22.624362883398067</v>
      </c>
      <c r="AA11" s="297">
        <f>SUM(AA6:AA10)</f>
        <v>79041000</v>
      </c>
    </row>
    <row r="12" spans="1:27" ht="12.75">
      <c r="A12" s="298" t="s">
        <v>211</v>
      </c>
      <c r="B12" s="136"/>
      <c r="C12" s="62">
        <v>399584</v>
      </c>
      <c r="D12" s="156"/>
      <c r="E12" s="60">
        <v>12000000</v>
      </c>
      <c r="F12" s="60">
        <v>12000000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9000000</v>
      </c>
      <c r="Y12" s="60">
        <v>-9000000</v>
      </c>
      <c r="Z12" s="140">
        <v>-100</v>
      </c>
      <c r="AA12" s="155">
        <v>12000000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17041397</v>
      </c>
      <c r="D15" s="156"/>
      <c r="E15" s="60"/>
      <c r="F15" s="60"/>
      <c r="G15" s="60">
        <v>187154</v>
      </c>
      <c r="H15" s="60"/>
      <c r="I15" s="60">
        <v>860</v>
      </c>
      <c r="J15" s="60">
        <v>188014</v>
      </c>
      <c r="K15" s="60">
        <v>120</v>
      </c>
      <c r="L15" s="60"/>
      <c r="M15" s="60"/>
      <c r="N15" s="60">
        <v>120</v>
      </c>
      <c r="O15" s="60">
        <v>621000</v>
      </c>
      <c r="P15" s="60"/>
      <c r="Q15" s="60"/>
      <c r="R15" s="60">
        <v>621000</v>
      </c>
      <c r="S15" s="60"/>
      <c r="T15" s="60"/>
      <c r="U15" s="60"/>
      <c r="V15" s="60"/>
      <c r="W15" s="60">
        <v>809134</v>
      </c>
      <c r="X15" s="60"/>
      <c r="Y15" s="60">
        <v>809134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20291780</v>
      </c>
      <c r="D38" s="156">
        <f t="shared" si="4"/>
        <v>0</v>
      </c>
      <c r="E38" s="60">
        <f t="shared" si="4"/>
        <v>59165916</v>
      </c>
      <c r="F38" s="60">
        <f t="shared" si="4"/>
        <v>59165916</v>
      </c>
      <c r="G38" s="60">
        <f t="shared" si="4"/>
        <v>0</v>
      </c>
      <c r="H38" s="60">
        <f t="shared" si="4"/>
        <v>2322688</v>
      </c>
      <c r="I38" s="60">
        <f t="shared" si="4"/>
        <v>0</v>
      </c>
      <c r="J38" s="60">
        <f t="shared" si="4"/>
        <v>2322688</v>
      </c>
      <c r="K38" s="60">
        <f t="shared" si="4"/>
        <v>1194690</v>
      </c>
      <c r="L38" s="60">
        <f t="shared" si="4"/>
        <v>283500</v>
      </c>
      <c r="M38" s="60">
        <f t="shared" si="4"/>
        <v>0</v>
      </c>
      <c r="N38" s="60">
        <f t="shared" si="4"/>
        <v>1478190</v>
      </c>
      <c r="O38" s="60">
        <f t="shared" si="4"/>
        <v>0</v>
      </c>
      <c r="P38" s="60">
        <f t="shared" si="4"/>
        <v>7066000</v>
      </c>
      <c r="Q38" s="60">
        <f t="shared" si="4"/>
        <v>9211197</v>
      </c>
      <c r="R38" s="60">
        <f t="shared" si="4"/>
        <v>16277197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20078075</v>
      </c>
      <c r="X38" s="60">
        <f t="shared" si="4"/>
        <v>44374437</v>
      </c>
      <c r="Y38" s="60">
        <f t="shared" si="4"/>
        <v>-24296362</v>
      </c>
      <c r="Z38" s="140">
        <f t="shared" si="5"/>
        <v>-54.75305974022837</v>
      </c>
      <c r="AA38" s="155">
        <f>AA8+AA23</f>
        <v>59165916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17811084</v>
      </c>
      <c r="F39" s="60">
        <f t="shared" si="4"/>
        <v>17811084</v>
      </c>
      <c r="G39" s="60">
        <f t="shared" si="4"/>
        <v>0</v>
      </c>
      <c r="H39" s="60">
        <f t="shared" si="4"/>
        <v>1210508</v>
      </c>
      <c r="I39" s="60">
        <f t="shared" si="4"/>
        <v>3006018</v>
      </c>
      <c r="J39" s="60">
        <f t="shared" si="4"/>
        <v>4216526</v>
      </c>
      <c r="K39" s="60">
        <f t="shared" si="4"/>
        <v>1856112</v>
      </c>
      <c r="L39" s="60">
        <f t="shared" si="4"/>
        <v>7868969</v>
      </c>
      <c r="M39" s="60">
        <f t="shared" si="4"/>
        <v>11205812</v>
      </c>
      <c r="N39" s="60">
        <f t="shared" si="4"/>
        <v>20930893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25147419</v>
      </c>
      <c r="X39" s="60">
        <f t="shared" si="4"/>
        <v>13358313</v>
      </c>
      <c r="Y39" s="60">
        <f t="shared" si="4"/>
        <v>11789106</v>
      </c>
      <c r="Z39" s="140">
        <f t="shared" si="5"/>
        <v>88.25295529457948</v>
      </c>
      <c r="AA39" s="155">
        <f>AA9+AA24</f>
        <v>17811084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2064000</v>
      </c>
      <c r="F40" s="60">
        <f t="shared" si="4"/>
        <v>2064000</v>
      </c>
      <c r="G40" s="60">
        <f t="shared" si="4"/>
        <v>0</v>
      </c>
      <c r="H40" s="60">
        <f t="shared" si="4"/>
        <v>292818</v>
      </c>
      <c r="I40" s="60">
        <f t="shared" si="4"/>
        <v>350546</v>
      </c>
      <c r="J40" s="60">
        <f t="shared" si="4"/>
        <v>643364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643364</v>
      </c>
      <c r="X40" s="60">
        <f t="shared" si="4"/>
        <v>1548000</v>
      </c>
      <c r="Y40" s="60">
        <f t="shared" si="4"/>
        <v>-904636</v>
      </c>
      <c r="Z40" s="140">
        <f t="shared" si="5"/>
        <v>-58.4390180878553</v>
      </c>
      <c r="AA40" s="155">
        <f>AA10+AA25</f>
        <v>2064000</v>
      </c>
    </row>
    <row r="41" spans="1:27" ht="12.75">
      <c r="A41" s="292" t="s">
        <v>210</v>
      </c>
      <c r="B41" s="142"/>
      <c r="C41" s="293">
        <f aca="true" t="shared" si="6" ref="C41:Y41">SUM(C36:C40)</f>
        <v>20291780</v>
      </c>
      <c r="D41" s="294">
        <f t="shared" si="6"/>
        <v>0</v>
      </c>
      <c r="E41" s="295">
        <f t="shared" si="6"/>
        <v>79041000</v>
      </c>
      <c r="F41" s="295">
        <f t="shared" si="6"/>
        <v>79041000</v>
      </c>
      <c r="G41" s="295">
        <f t="shared" si="6"/>
        <v>0</v>
      </c>
      <c r="H41" s="295">
        <f t="shared" si="6"/>
        <v>3826014</v>
      </c>
      <c r="I41" s="295">
        <f t="shared" si="6"/>
        <v>3356564</v>
      </c>
      <c r="J41" s="295">
        <f t="shared" si="6"/>
        <v>7182578</v>
      </c>
      <c r="K41" s="295">
        <f t="shared" si="6"/>
        <v>3050802</v>
      </c>
      <c r="L41" s="295">
        <f t="shared" si="6"/>
        <v>8152469</v>
      </c>
      <c r="M41" s="295">
        <f t="shared" si="6"/>
        <v>11205812</v>
      </c>
      <c r="N41" s="295">
        <f t="shared" si="6"/>
        <v>22409083</v>
      </c>
      <c r="O41" s="295">
        <f t="shared" si="6"/>
        <v>0</v>
      </c>
      <c r="P41" s="295">
        <f t="shared" si="6"/>
        <v>7066000</v>
      </c>
      <c r="Q41" s="295">
        <f t="shared" si="6"/>
        <v>9211197</v>
      </c>
      <c r="R41" s="295">
        <f t="shared" si="6"/>
        <v>16277197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45868858</v>
      </c>
      <c r="X41" s="295">
        <f t="shared" si="6"/>
        <v>59280750</v>
      </c>
      <c r="Y41" s="295">
        <f t="shared" si="6"/>
        <v>-13411892</v>
      </c>
      <c r="Z41" s="296">
        <f t="shared" si="5"/>
        <v>-22.624362883398067</v>
      </c>
      <c r="AA41" s="297">
        <f>SUM(AA36:AA40)</f>
        <v>79041000</v>
      </c>
    </row>
    <row r="42" spans="1:27" ht="12.75">
      <c r="A42" s="298" t="s">
        <v>211</v>
      </c>
      <c r="B42" s="136"/>
      <c r="C42" s="95">
        <f aca="true" t="shared" si="7" ref="C42:Y48">C12+C27</f>
        <v>399584</v>
      </c>
      <c r="D42" s="129">
        <f t="shared" si="7"/>
        <v>0</v>
      </c>
      <c r="E42" s="54">
        <f t="shared" si="7"/>
        <v>12000000</v>
      </c>
      <c r="F42" s="54">
        <f t="shared" si="7"/>
        <v>12000000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9000000</v>
      </c>
      <c r="Y42" s="54">
        <f t="shared" si="7"/>
        <v>-9000000</v>
      </c>
      <c r="Z42" s="184">
        <f t="shared" si="5"/>
        <v>-100</v>
      </c>
      <c r="AA42" s="130">
        <f aca="true" t="shared" si="8" ref="AA42:AA48">AA12+AA27</f>
        <v>12000000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17041397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187154</v>
      </c>
      <c r="H45" s="54">
        <f t="shared" si="7"/>
        <v>0</v>
      </c>
      <c r="I45" s="54">
        <f t="shared" si="7"/>
        <v>860</v>
      </c>
      <c r="J45" s="54">
        <f t="shared" si="7"/>
        <v>188014</v>
      </c>
      <c r="K45" s="54">
        <f t="shared" si="7"/>
        <v>120</v>
      </c>
      <c r="L45" s="54">
        <f t="shared" si="7"/>
        <v>0</v>
      </c>
      <c r="M45" s="54">
        <f t="shared" si="7"/>
        <v>0</v>
      </c>
      <c r="N45" s="54">
        <f t="shared" si="7"/>
        <v>120</v>
      </c>
      <c r="O45" s="54">
        <f t="shared" si="7"/>
        <v>621000</v>
      </c>
      <c r="P45" s="54">
        <f t="shared" si="7"/>
        <v>0</v>
      </c>
      <c r="Q45" s="54">
        <f t="shared" si="7"/>
        <v>0</v>
      </c>
      <c r="R45" s="54">
        <f t="shared" si="7"/>
        <v>621000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809134</v>
      </c>
      <c r="X45" s="54">
        <f t="shared" si="7"/>
        <v>0</v>
      </c>
      <c r="Y45" s="54">
        <f t="shared" si="7"/>
        <v>809134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37732761</v>
      </c>
      <c r="D49" s="218">
        <f t="shared" si="9"/>
        <v>0</v>
      </c>
      <c r="E49" s="220">
        <f t="shared" si="9"/>
        <v>91041000</v>
      </c>
      <c r="F49" s="220">
        <f t="shared" si="9"/>
        <v>91041000</v>
      </c>
      <c r="G49" s="220">
        <f t="shared" si="9"/>
        <v>187154</v>
      </c>
      <c r="H49" s="220">
        <f t="shared" si="9"/>
        <v>3826014</v>
      </c>
      <c r="I49" s="220">
        <f t="shared" si="9"/>
        <v>3357424</v>
      </c>
      <c r="J49" s="220">
        <f t="shared" si="9"/>
        <v>7370592</v>
      </c>
      <c r="K49" s="220">
        <f t="shared" si="9"/>
        <v>3050922</v>
      </c>
      <c r="L49" s="220">
        <f t="shared" si="9"/>
        <v>8152469</v>
      </c>
      <c r="M49" s="220">
        <f t="shared" si="9"/>
        <v>11205812</v>
      </c>
      <c r="N49" s="220">
        <f t="shared" si="9"/>
        <v>22409203</v>
      </c>
      <c r="O49" s="220">
        <f t="shared" si="9"/>
        <v>621000</v>
      </c>
      <c r="P49" s="220">
        <f t="shared" si="9"/>
        <v>7066000</v>
      </c>
      <c r="Q49" s="220">
        <f t="shared" si="9"/>
        <v>9211197</v>
      </c>
      <c r="R49" s="220">
        <f t="shared" si="9"/>
        <v>16898197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46677992</v>
      </c>
      <c r="X49" s="220">
        <f t="shared" si="9"/>
        <v>68280750</v>
      </c>
      <c r="Y49" s="220">
        <f t="shared" si="9"/>
        <v>-21602758</v>
      </c>
      <c r="Z49" s="221">
        <f t="shared" si="5"/>
        <v>-31.638138128242588</v>
      </c>
      <c r="AA49" s="222">
        <f>SUM(AA41:AA48)</f>
        <v>91041000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69823</v>
      </c>
      <c r="H66" s="275">
        <v>372269</v>
      </c>
      <c r="I66" s="275">
        <v>300618</v>
      </c>
      <c r="J66" s="275">
        <v>742710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742710</v>
      </c>
      <c r="X66" s="275"/>
      <c r="Y66" s="275">
        <v>742710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340984</v>
      </c>
      <c r="H67" s="60">
        <v>1092286</v>
      </c>
      <c r="I67" s="60">
        <v>685221</v>
      </c>
      <c r="J67" s="60">
        <v>2118491</v>
      </c>
      <c r="K67" s="60">
        <v>380589</v>
      </c>
      <c r="L67" s="60">
        <v>858389</v>
      </c>
      <c r="M67" s="60">
        <v>2333833</v>
      </c>
      <c r="N67" s="60">
        <v>3572811</v>
      </c>
      <c r="O67" s="60">
        <v>2863142</v>
      </c>
      <c r="P67" s="60">
        <v>554244</v>
      </c>
      <c r="Q67" s="60">
        <v>2074000</v>
      </c>
      <c r="R67" s="60">
        <v>5491386</v>
      </c>
      <c r="S67" s="60"/>
      <c r="T67" s="60"/>
      <c r="U67" s="60"/>
      <c r="V67" s="60"/>
      <c r="W67" s="60">
        <v>11182688</v>
      </c>
      <c r="X67" s="60"/>
      <c r="Y67" s="60">
        <v>11182688</v>
      </c>
      <c r="Z67" s="140"/>
      <c r="AA67" s="155"/>
    </row>
    <row r="68" spans="1:27" ht="12.75">
      <c r="A68" s="311" t="s">
        <v>43</v>
      </c>
      <c r="B68" s="316"/>
      <c r="C68" s="62">
        <v>9557525</v>
      </c>
      <c r="D68" s="156">
        <v>4137801</v>
      </c>
      <c r="E68" s="60">
        <v>5135000</v>
      </c>
      <c r="F68" s="60">
        <v>4137801</v>
      </c>
      <c r="G68" s="60"/>
      <c r="H68" s="60"/>
      <c r="I68" s="60"/>
      <c r="J68" s="60"/>
      <c r="K68" s="60">
        <v>82728</v>
      </c>
      <c r="L68" s="60">
        <v>393370</v>
      </c>
      <c r="M68" s="60">
        <v>907918</v>
      </c>
      <c r="N68" s="60">
        <v>1384016</v>
      </c>
      <c r="O68" s="60">
        <v>51871</v>
      </c>
      <c r="P68" s="60">
        <v>422470</v>
      </c>
      <c r="Q68" s="60">
        <v>461466</v>
      </c>
      <c r="R68" s="60">
        <v>935807</v>
      </c>
      <c r="S68" s="60"/>
      <c r="T68" s="60"/>
      <c r="U68" s="60"/>
      <c r="V68" s="60"/>
      <c r="W68" s="60">
        <v>2319823</v>
      </c>
      <c r="X68" s="60">
        <v>3103351</v>
      </c>
      <c r="Y68" s="60">
        <v>-783528</v>
      </c>
      <c r="Z68" s="140">
        <v>-25.25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9557525</v>
      </c>
      <c r="D69" s="218">
        <f t="shared" si="12"/>
        <v>4137801</v>
      </c>
      <c r="E69" s="220">
        <f t="shared" si="12"/>
        <v>5135000</v>
      </c>
      <c r="F69" s="220">
        <f t="shared" si="12"/>
        <v>4137801</v>
      </c>
      <c r="G69" s="220">
        <f t="shared" si="12"/>
        <v>410807</v>
      </c>
      <c r="H69" s="220">
        <f t="shared" si="12"/>
        <v>1464555</v>
      </c>
      <c r="I69" s="220">
        <f t="shared" si="12"/>
        <v>985839</v>
      </c>
      <c r="J69" s="220">
        <f t="shared" si="12"/>
        <v>2861201</v>
      </c>
      <c r="K69" s="220">
        <f t="shared" si="12"/>
        <v>463317</v>
      </c>
      <c r="L69" s="220">
        <f t="shared" si="12"/>
        <v>1251759</v>
      </c>
      <c r="M69" s="220">
        <f t="shared" si="12"/>
        <v>3241751</v>
      </c>
      <c r="N69" s="220">
        <f t="shared" si="12"/>
        <v>4956827</v>
      </c>
      <c r="O69" s="220">
        <f t="shared" si="12"/>
        <v>2915013</v>
      </c>
      <c r="P69" s="220">
        <f t="shared" si="12"/>
        <v>976714</v>
      </c>
      <c r="Q69" s="220">
        <f t="shared" si="12"/>
        <v>2535466</v>
      </c>
      <c r="R69" s="220">
        <f t="shared" si="12"/>
        <v>6427193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14245221</v>
      </c>
      <c r="X69" s="220">
        <f t="shared" si="12"/>
        <v>3103351</v>
      </c>
      <c r="Y69" s="220">
        <f t="shared" si="12"/>
        <v>11141870</v>
      </c>
      <c r="Z69" s="221">
        <f>+IF(X69&lt;&gt;0,+(Y69/X69)*100,0)</f>
        <v>359.027064614992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20291780</v>
      </c>
      <c r="D5" s="357">
        <f t="shared" si="0"/>
        <v>0</v>
      </c>
      <c r="E5" s="356">
        <f t="shared" si="0"/>
        <v>79041000</v>
      </c>
      <c r="F5" s="358">
        <f t="shared" si="0"/>
        <v>79041000</v>
      </c>
      <c r="G5" s="358">
        <f t="shared" si="0"/>
        <v>0</v>
      </c>
      <c r="H5" s="356">
        <f t="shared" si="0"/>
        <v>3826014</v>
      </c>
      <c r="I5" s="356">
        <f t="shared" si="0"/>
        <v>3356564</v>
      </c>
      <c r="J5" s="358">
        <f t="shared" si="0"/>
        <v>7182578</v>
      </c>
      <c r="K5" s="358">
        <f t="shared" si="0"/>
        <v>3050802</v>
      </c>
      <c r="L5" s="356">
        <f t="shared" si="0"/>
        <v>8152469</v>
      </c>
      <c r="M5" s="356">
        <f t="shared" si="0"/>
        <v>11205812</v>
      </c>
      <c r="N5" s="358">
        <f t="shared" si="0"/>
        <v>22409083</v>
      </c>
      <c r="O5" s="358">
        <f t="shared" si="0"/>
        <v>0</v>
      </c>
      <c r="P5" s="356">
        <f t="shared" si="0"/>
        <v>7066000</v>
      </c>
      <c r="Q5" s="356">
        <f t="shared" si="0"/>
        <v>9211197</v>
      </c>
      <c r="R5" s="358">
        <f t="shared" si="0"/>
        <v>16277197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45868858</v>
      </c>
      <c r="X5" s="356">
        <f t="shared" si="0"/>
        <v>59280750</v>
      </c>
      <c r="Y5" s="358">
        <f t="shared" si="0"/>
        <v>-13411892</v>
      </c>
      <c r="Z5" s="359">
        <f>+IF(X5&lt;&gt;0,+(Y5/X5)*100,0)</f>
        <v>-22.624362883398067</v>
      </c>
      <c r="AA5" s="360">
        <f>+AA6+AA8+AA11+AA13+AA15</f>
        <v>79041000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20291780</v>
      </c>
      <c r="D11" s="363">
        <f aca="true" t="shared" si="3" ref="D11:AA11">+D12</f>
        <v>0</v>
      </c>
      <c r="E11" s="362">
        <f t="shared" si="3"/>
        <v>59165916</v>
      </c>
      <c r="F11" s="364">
        <f t="shared" si="3"/>
        <v>59165916</v>
      </c>
      <c r="G11" s="364">
        <f t="shared" si="3"/>
        <v>0</v>
      </c>
      <c r="H11" s="362">
        <f t="shared" si="3"/>
        <v>2322688</v>
      </c>
      <c r="I11" s="362">
        <f t="shared" si="3"/>
        <v>0</v>
      </c>
      <c r="J11" s="364">
        <f t="shared" si="3"/>
        <v>2322688</v>
      </c>
      <c r="K11" s="364">
        <f t="shared" si="3"/>
        <v>1194690</v>
      </c>
      <c r="L11" s="362">
        <f t="shared" si="3"/>
        <v>283500</v>
      </c>
      <c r="M11" s="362">
        <f t="shared" si="3"/>
        <v>0</v>
      </c>
      <c r="N11" s="364">
        <f t="shared" si="3"/>
        <v>1478190</v>
      </c>
      <c r="O11" s="364">
        <f t="shared" si="3"/>
        <v>0</v>
      </c>
      <c r="P11" s="362">
        <f t="shared" si="3"/>
        <v>7066000</v>
      </c>
      <c r="Q11" s="362">
        <f t="shared" si="3"/>
        <v>9211197</v>
      </c>
      <c r="R11" s="364">
        <f t="shared" si="3"/>
        <v>16277197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20078075</v>
      </c>
      <c r="X11" s="362">
        <f t="shared" si="3"/>
        <v>44374437</v>
      </c>
      <c r="Y11" s="364">
        <f t="shared" si="3"/>
        <v>-24296362</v>
      </c>
      <c r="Z11" s="365">
        <f>+IF(X11&lt;&gt;0,+(Y11/X11)*100,0)</f>
        <v>-54.75305974022837</v>
      </c>
      <c r="AA11" s="366">
        <f t="shared" si="3"/>
        <v>59165916</v>
      </c>
    </row>
    <row r="12" spans="1:27" ht="12.75">
      <c r="A12" s="291" t="s">
        <v>232</v>
      </c>
      <c r="B12" s="136"/>
      <c r="C12" s="60">
        <v>20291780</v>
      </c>
      <c r="D12" s="340"/>
      <c r="E12" s="60">
        <v>59165916</v>
      </c>
      <c r="F12" s="59">
        <v>59165916</v>
      </c>
      <c r="G12" s="59"/>
      <c r="H12" s="60">
        <v>2322688</v>
      </c>
      <c r="I12" s="60"/>
      <c r="J12" s="59">
        <v>2322688</v>
      </c>
      <c r="K12" s="59">
        <v>1194690</v>
      </c>
      <c r="L12" s="60">
        <v>283500</v>
      </c>
      <c r="M12" s="60"/>
      <c r="N12" s="59">
        <v>1478190</v>
      </c>
      <c r="O12" s="59"/>
      <c r="P12" s="60">
        <v>7066000</v>
      </c>
      <c r="Q12" s="60">
        <v>9211197</v>
      </c>
      <c r="R12" s="59">
        <v>16277197</v>
      </c>
      <c r="S12" s="59"/>
      <c r="T12" s="60"/>
      <c r="U12" s="60"/>
      <c r="V12" s="59"/>
      <c r="W12" s="59">
        <v>20078075</v>
      </c>
      <c r="X12" s="60">
        <v>44374437</v>
      </c>
      <c r="Y12" s="59">
        <v>-24296362</v>
      </c>
      <c r="Z12" s="61">
        <v>-54.75</v>
      </c>
      <c r="AA12" s="62">
        <v>59165916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17811084</v>
      </c>
      <c r="F13" s="342">
        <f t="shared" si="4"/>
        <v>17811084</v>
      </c>
      <c r="G13" s="342">
        <f t="shared" si="4"/>
        <v>0</v>
      </c>
      <c r="H13" s="275">
        <f t="shared" si="4"/>
        <v>1210508</v>
      </c>
      <c r="I13" s="275">
        <f t="shared" si="4"/>
        <v>3006018</v>
      </c>
      <c r="J13" s="342">
        <f t="shared" si="4"/>
        <v>4216526</v>
      </c>
      <c r="K13" s="342">
        <f t="shared" si="4"/>
        <v>1856112</v>
      </c>
      <c r="L13" s="275">
        <f t="shared" si="4"/>
        <v>7868969</v>
      </c>
      <c r="M13" s="275">
        <f t="shared" si="4"/>
        <v>11205812</v>
      </c>
      <c r="N13" s="342">
        <f t="shared" si="4"/>
        <v>20930893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25147419</v>
      </c>
      <c r="X13" s="275">
        <f t="shared" si="4"/>
        <v>13358313</v>
      </c>
      <c r="Y13" s="342">
        <f t="shared" si="4"/>
        <v>11789106</v>
      </c>
      <c r="Z13" s="335">
        <f>+IF(X13&lt;&gt;0,+(Y13/X13)*100,0)</f>
        <v>88.25295529457948</v>
      </c>
      <c r="AA13" s="273">
        <f t="shared" si="4"/>
        <v>17811084</v>
      </c>
    </row>
    <row r="14" spans="1:27" ht="12.75">
      <c r="A14" s="291" t="s">
        <v>233</v>
      </c>
      <c r="B14" s="136"/>
      <c r="C14" s="60"/>
      <c r="D14" s="340"/>
      <c r="E14" s="60">
        <v>17811084</v>
      </c>
      <c r="F14" s="59">
        <v>17811084</v>
      </c>
      <c r="G14" s="59"/>
      <c r="H14" s="60">
        <v>1210508</v>
      </c>
      <c r="I14" s="60">
        <v>3006018</v>
      </c>
      <c r="J14" s="59">
        <v>4216526</v>
      </c>
      <c r="K14" s="59">
        <v>1856112</v>
      </c>
      <c r="L14" s="60">
        <v>7868969</v>
      </c>
      <c r="M14" s="60">
        <v>11205812</v>
      </c>
      <c r="N14" s="59">
        <v>20930893</v>
      </c>
      <c r="O14" s="59"/>
      <c r="P14" s="60"/>
      <c r="Q14" s="60"/>
      <c r="R14" s="59"/>
      <c r="S14" s="59"/>
      <c r="T14" s="60"/>
      <c r="U14" s="60"/>
      <c r="V14" s="59"/>
      <c r="W14" s="59">
        <v>25147419</v>
      </c>
      <c r="X14" s="60">
        <v>13358313</v>
      </c>
      <c r="Y14" s="59">
        <v>11789106</v>
      </c>
      <c r="Z14" s="61">
        <v>88.25</v>
      </c>
      <c r="AA14" s="62">
        <v>17811084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2064000</v>
      </c>
      <c r="F15" s="59">
        <f t="shared" si="5"/>
        <v>2064000</v>
      </c>
      <c r="G15" s="59">
        <f t="shared" si="5"/>
        <v>0</v>
      </c>
      <c r="H15" s="60">
        <f t="shared" si="5"/>
        <v>292818</v>
      </c>
      <c r="I15" s="60">
        <f t="shared" si="5"/>
        <v>350546</v>
      </c>
      <c r="J15" s="59">
        <f t="shared" si="5"/>
        <v>643364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643364</v>
      </c>
      <c r="X15" s="60">
        <f t="shared" si="5"/>
        <v>1548000</v>
      </c>
      <c r="Y15" s="59">
        <f t="shared" si="5"/>
        <v>-904636</v>
      </c>
      <c r="Z15" s="61">
        <f>+IF(X15&lt;&gt;0,+(Y15/X15)*100,0)</f>
        <v>-58.4390180878553</v>
      </c>
      <c r="AA15" s="62">
        <f>SUM(AA16:AA20)</f>
        <v>2064000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>
        <v>292818</v>
      </c>
      <c r="I18" s="60">
        <v>55831</v>
      </c>
      <c r="J18" s="59">
        <v>348649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348649</v>
      </c>
      <c r="X18" s="60"/>
      <c r="Y18" s="59">
        <v>348649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2064000</v>
      </c>
      <c r="F20" s="59">
        <v>2064000</v>
      </c>
      <c r="G20" s="59"/>
      <c r="H20" s="60"/>
      <c r="I20" s="60">
        <v>294715</v>
      </c>
      <c r="J20" s="59">
        <v>294715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294715</v>
      </c>
      <c r="X20" s="60">
        <v>1548000</v>
      </c>
      <c r="Y20" s="59">
        <v>-1253285</v>
      </c>
      <c r="Z20" s="61">
        <v>-80.96</v>
      </c>
      <c r="AA20" s="62">
        <v>2064000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399584</v>
      </c>
      <c r="D22" s="344">
        <f t="shared" si="6"/>
        <v>0</v>
      </c>
      <c r="E22" s="343">
        <f t="shared" si="6"/>
        <v>12000000</v>
      </c>
      <c r="F22" s="345">
        <f t="shared" si="6"/>
        <v>12000000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9000000</v>
      </c>
      <c r="Y22" s="345">
        <f t="shared" si="6"/>
        <v>-9000000</v>
      </c>
      <c r="Z22" s="336">
        <f>+IF(X22&lt;&gt;0,+(Y22/X22)*100,0)</f>
        <v>-100</v>
      </c>
      <c r="AA22" s="350">
        <f>SUM(AA23:AA32)</f>
        <v>12000000</v>
      </c>
    </row>
    <row r="23" spans="1:27" ht="12.75">
      <c r="A23" s="361" t="s">
        <v>237</v>
      </c>
      <c r="B23" s="142"/>
      <c r="C23" s="60">
        <v>399584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12000000</v>
      </c>
      <c r="F32" s="59">
        <v>12000000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9000000</v>
      </c>
      <c r="Y32" s="59">
        <v>-9000000</v>
      </c>
      <c r="Z32" s="61">
        <v>-100</v>
      </c>
      <c r="AA32" s="62">
        <v>12000000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17041397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187154</v>
      </c>
      <c r="H40" s="343">
        <f t="shared" si="9"/>
        <v>0</v>
      </c>
      <c r="I40" s="343">
        <f t="shared" si="9"/>
        <v>860</v>
      </c>
      <c r="J40" s="345">
        <f t="shared" si="9"/>
        <v>188014</v>
      </c>
      <c r="K40" s="345">
        <f t="shared" si="9"/>
        <v>120</v>
      </c>
      <c r="L40" s="343">
        <f t="shared" si="9"/>
        <v>0</v>
      </c>
      <c r="M40" s="343">
        <f t="shared" si="9"/>
        <v>0</v>
      </c>
      <c r="N40" s="345">
        <f t="shared" si="9"/>
        <v>120</v>
      </c>
      <c r="O40" s="345">
        <f t="shared" si="9"/>
        <v>621000</v>
      </c>
      <c r="P40" s="343">
        <f t="shared" si="9"/>
        <v>0</v>
      </c>
      <c r="Q40" s="343">
        <f t="shared" si="9"/>
        <v>0</v>
      </c>
      <c r="R40" s="345">
        <f t="shared" si="9"/>
        <v>621000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809134</v>
      </c>
      <c r="X40" s="343">
        <f t="shared" si="9"/>
        <v>0</v>
      </c>
      <c r="Y40" s="345">
        <f t="shared" si="9"/>
        <v>809134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3766700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456298</v>
      </c>
      <c r="D43" s="369"/>
      <c r="E43" s="305"/>
      <c r="F43" s="370"/>
      <c r="G43" s="370"/>
      <c r="H43" s="305"/>
      <c r="I43" s="305">
        <v>860</v>
      </c>
      <c r="J43" s="370">
        <v>860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860</v>
      </c>
      <c r="X43" s="305"/>
      <c r="Y43" s="370">
        <v>860</v>
      </c>
      <c r="Z43" s="371"/>
      <c r="AA43" s="303"/>
    </row>
    <row r="44" spans="1:27" ht="12.75">
      <c r="A44" s="361" t="s">
        <v>251</v>
      </c>
      <c r="B44" s="136"/>
      <c r="C44" s="60">
        <v>370913</v>
      </c>
      <c r="D44" s="368"/>
      <c r="E44" s="54"/>
      <c r="F44" s="53"/>
      <c r="G44" s="53">
        <v>2658</v>
      </c>
      <c r="H44" s="54"/>
      <c r="I44" s="54"/>
      <c r="J44" s="53">
        <v>2658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2658</v>
      </c>
      <c r="X44" s="54"/>
      <c r="Y44" s="53">
        <v>2658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12447486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>
        <v>426685</v>
      </c>
      <c r="P48" s="54"/>
      <c r="Q48" s="54"/>
      <c r="R48" s="53">
        <v>426685</v>
      </c>
      <c r="S48" s="53"/>
      <c r="T48" s="54"/>
      <c r="U48" s="54"/>
      <c r="V48" s="53"/>
      <c r="W48" s="53">
        <v>426685</v>
      </c>
      <c r="X48" s="54"/>
      <c r="Y48" s="53">
        <v>426685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184496</v>
      </c>
      <c r="H49" s="54"/>
      <c r="I49" s="54"/>
      <c r="J49" s="53">
        <v>184496</v>
      </c>
      <c r="K49" s="53">
        <v>120</v>
      </c>
      <c r="L49" s="54"/>
      <c r="M49" s="54"/>
      <c r="N49" s="53">
        <v>120</v>
      </c>
      <c r="O49" s="53">
        <v>194315</v>
      </c>
      <c r="P49" s="54"/>
      <c r="Q49" s="54"/>
      <c r="R49" s="53">
        <v>194315</v>
      </c>
      <c r="S49" s="53"/>
      <c r="T49" s="54"/>
      <c r="U49" s="54"/>
      <c r="V49" s="53"/>
      <c r="W49" s="53">
        <v>378931</v>
      </c>
      <c r="X49" s="54"/>
      <c r="Y49" s="53">
        <v>378931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37732761</v>
      </c>
      <c r="D60" s="346">
        <f t="shared" si="14"/>
        <v>0</v>
      </c>
      <c r="E60" s="219">
        <f t="shared" si="14"/>
        <v>91041000</v>
      </c>
      <c r="F60" s="264">
        <f t="shared" si="14"/>
        <v>91041000</v>
      </c>
      <c r="G60" s="264">
        <f t="shared" si="14"/>
        <v>187154</v>
      </c>
      <c r="H60" s="219">
        <f t="shared" si="14"/>
        <v>3826014</v>
      </c>
      <c r="I60" s="219">
        <f t="shared" si="14"/>
        <v>3357424</v>
      </c>
      <c r="J60" s="264">
        <f t="shared" si="14"/>
        <v>7370592</v>
      </c>
      <c r="K60" s="264">
        <f t="shared" si="14"/>
        <v>3050922</v>
      </c>
      <c r="L60" s="219">
        <f t="shared" si="14"/>
        <v>8152469</v>
      </c>
      <c r="M60" s="219">
        <f t="shared" si="14"/>
        <v>11205812</v>
      </c>
      <c r="N60" s="264">
        <f t="shared" si="14"/>
        <v>22409203</v>
      </c>
      <c r="O60" s="264">
        <f t="shared" si="14"/>
        <v>621000</v>
      </c>
      <c r="P60" s="219">
        <f t="shared" si="14"/>
        <v>7066000</v>
      </c>
      <c r="Q60" s="219">
        <f t="shared" si="14"/>
        <v>9211197</v>
      </c>
      <c r="R60" s="264">
        <f t="shared" si="14"/>
        <v>16898197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46677992</v>
      </c>
      <c r="X60" s="219">
        <f t="shared" si="14"/>
        <v>68280750</v>
      </c>
      <c r="Y60" s="264">
        <f t="shared" si="14"/>
        <v>-21602758</v>
      </c>
      <c r="Z60" s="337">
        <f>+IF(X60&lt;&gt;0,+(Y60/X60)*100,0)</f>
        <v>-31.638138128242588</v>
      </c>
      <c r="AA60" s="232">
        <f>+AA57+AA54+AA51+AA40+AA37+AA34+AA22+AA5</f>
        <v>91041000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2017-05-05T09:25:25Z</dcterms:created>
  <dcterms:modified xsi:type="dcterms:W3CDTF">2017-05-05T09:25:29Z</dcterms:modified>
  <cp:category/>
  <cp:version/>
  <cp:contentType/>
  <cp:contentStatus/>
</cp:coreProperties>
</file>