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<sst xmlns="http://schemas.openxmlformats.org/spreadsheetml/2006/main" count="857" uniqueCount="303">
  <si>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Ehlanzeni(DC32)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</si>
  <si>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</si>
  <si>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</si>
  <si>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</si>
  <si>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</si>
  <si>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</si>
  <si>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</si>
  <si>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</si>
  <si>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</si>
  <si>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</si>
  <si>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</si>
  <si>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</si>
  <si>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</si>
  <si>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</si>
  <si>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</si>
  <si>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</si>
  <si>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</si>
  <si>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</si>
  <si>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</si>
  <si>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</si>
  <si>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</si>
  <si>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</si>
  <si>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</si>
  <si>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</si>
  <si>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</si>
  <si>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</si>
  <si>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</si>
  <si>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</si>
  <si>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</si>
  <si>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</si>
  <si>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</si>
  <si>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</si>
  <si>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</si>
  <si>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</si>
  <si>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</si>
  <si>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</si>
  <si>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</si>
  <si>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</si>
  <si>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</si>
  <si>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</si>
  <si>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</si>
  <si>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</si>
  <si>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</si>
  <si>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</si>
  <si>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</si>
  <si>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</si>
  <si>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</si>
  <si>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</si>
  <si>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</si>
  <si>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</si>
  <si>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</si>
  <si>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</si>
  <si>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</si>
  <si>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</si>
  <si>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</si>
  <si>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</si>
  <si>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</si>
  <si>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</si>
  <si>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</si>
  <si>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</si>
  <si>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</si>
  <si>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</si>
  <si>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</si>
  <si>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</si>
  <si>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</si>
  <si>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</si>
  <si>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</si>
  <si>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</si>
  <si>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</si>
  <si>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</si>
  <si>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Ehlanzeni(DC32)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</si>
  <si>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</si>
  <si>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</si>
  <si>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</si>
  <si>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</si>
  <si>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</si>
  <si>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</si>
  <si>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</si>
  <si>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</si>
  <si>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</si>
  <si>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</si>
  <si>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</si>
  <si>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</si>
  <si>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</si>
  <si>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</si>
  <si>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</si>
  <si>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</si>
  <si>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</si>
  <si>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</si>
  <si>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</si>
  <si>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</si>
  <si>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</si>
  <si>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</si>
  <si>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</si>
  <si>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</si>
  <si>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</si>
  <si>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</si>
  <si>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</si>
  <si>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</si>
  <si>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</si>
  <si>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Ehlanzeni(DC32)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</si>
  <si>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</si>
  <si>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</si>
  <si>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</si>
  <si>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</si>
  <si>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</si>
  <si>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</si>
  <si>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</si>
  <si>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</si>
  <si>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</si>
  <si>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</si>
  <si>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</si>
  <si>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</si>
  <si>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</si>
  <si>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</si>
  <si>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</si>
  <si>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</si>
  <si>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</si>
  <si>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</si>
  <si>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</si>
  <si>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</si>
  <si>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</si>
  <si>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</si>
  <si>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</si>
  <si>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</si>
  <si>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</si>
  <si>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</si>
  <si>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</si>
  <si>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</si>
  <si>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Ehlanzeni(DC32)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</si>
  <si>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</si>
  <si>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</si>
  <si>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</si>
  <si>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</si>
  <si>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</si>
  <si>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</si>
  <si>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</si>
  <si>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</si>
  <si>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</si>
  <si>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</si>
  <si>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Ehlanzeni(DC32)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</si>
  <si>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</si>
  <si>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</si>
  <si>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</si>
  <si>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</si>
  <si>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</si>
  <si>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</si>
  <si>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</si>
  <si>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</si>
  <si>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</si>
  <si>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</si>
  <si>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</si>
  <si>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</si>
  <si>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</si>
  <si>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</si>
  <si>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</si>
  <si>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</si>
  <si>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</si>
  <si>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</si>
  <si>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</si>
  <si>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</si>
  <si>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</si>
  <si>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</si>
  <si>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</si>
  <si>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</si>
  <si>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</si>
  <si>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</si>
  <si>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</si>
  <si>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</si>
  <si>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</si>
  <si>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</si>
  <si>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</si>
  <si>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</si>
  <si>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</si>
  <si>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Ehlanzeni(DC32)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</si>
  <si>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</si>
  <si>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</si>
  <si>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</si>
  <si>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</si>
  <si>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</si>
  <si>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</si>
  <si>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</si>
  <si>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</si>
  <si>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</si>
  <si>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</si>
  <si>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</si>
  <si>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</si>
  <si>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</si>
  <si>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</si>
  <si>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</si>
  <si>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</si>
  <si>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</si>
  <si>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</si>
  <si>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</si>
  <si>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</si>
  <si>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</si>
  <si>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</si>
  <si>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</si>
  <si>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</si>
  <si>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</si>
  <si>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</si>
  <si>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</si>
  <si>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Ehlanzeni(DC32)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</si>
  <si>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</si>
  <si>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</si>
  <si>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</si>
  <si>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</si>
  <si>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</si>
  <si>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</si>
  <si>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</si>
  <si>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</si>
  <si>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</si>
  <si>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</si>
  <si>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</si>
  <si>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</si>
  <si>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</si>
  <si>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</si>
  <si>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</si>
  <si>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</si>
  <si>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</si>
  <si>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</si>
  <si>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</si>
  <si>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</si>
  <si>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</si>
  <si>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</si>
  <si>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</si>
  <si>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</si>
  <si>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Ehlanzeni(DC32)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</si>
  <si>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</si>
  <si>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</si>
  <si>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</si>
  <si>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</si>
  <si>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</si>
  <si>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</si>
  <si>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</si>
  <si>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</si>
  <si>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</si>
  <si>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</si>
  <si>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</si>
  <si>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</si>
  <si>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</si>
  <si>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</si>
  <si>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</si>
  <si>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</si>
  <si>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</si>
  <si>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</si>
  <si>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</si>
  <si>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</si>
  <si>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</si>
  <si>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</si>
  <si>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</si>
  <si>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</si>
  <si>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</si>
  <si>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</si>
  <si>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</si>
  <si>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</si>
  <si>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</si>
  <si>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</si>
  <si>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</si>
  <si>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</si>
  <si>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</si>
  <si>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</si>
  <si>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</si>
  <si>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Ehlanzeni(DC32)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</si>
  <si>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</si>
  <si>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</si>
  <si>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Mpumalanga: Ehlanzeni(DC32)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</si>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</sst>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6217015</v>
      </c>
      <c r="C7" s="19">
        <v>0</v>
      </c>
      <c r="D7" s="59">
        <v>6590000</v>
      </c>
      <c r="E7" s="60">
        <v>6590000</v>
      </c>
      <c r="F7" s="60">
        <v>532463</v>
      </c>
      <c r="G7" s="60">
        <v>670999</v>
      </c>
      <c r="H7" s="60">
        <v>609705</v>
      </c>
      <c r="I7" s="60">
        <v>1813167</v>
      </c>
      <c r="J7" s="60">
        <v>526218</v>
      </c>
      <c r="K7" s="60">
        <v>396880</v>
      </c>
      <c r="L7" s="60">
        <v>365705</v>
      </c>
      <c r="M7" s="60">
        <v>1288803</v>
      </c>
      <c r="N7" s="60">
        <v>287378</v>
      </c>
      <c r="O7" s="60">
        <v>219660</v>
      </c>
      <c r="P7" s="60">
        <v>157829</v>
      </c>
      <c r="Q7" s="60">
        <v>664867</v>
      </c>
      <c r="R7" s="60">
        <v>0</v>
      </c>
      <c r="S7" s="60">
        <v>0</v>
      </c>
      <c r="T7" s="60">
        <v>0</v>
      </c>
      <c r="U7" s="60">
        <v>0</v>
      </c>
      <c r="V7" s="60">
        <v>3766837</v>
      </c>
      <c r="W7" s="60">
        <v>4942494</v>
      </c>
      <c r="X7" s="60">
        <v>-1175657</v>
      </c>
      <c r="Y7" s="61">
        <v>-23.79</v>
      </c>
      <c r="Z7" s="62">
        <v>6590000</v>
      </c>
    </row>
    <row r="8" spans="1:26" ht="12.75">
      <c r="A8" s="58" t="s">
        <v>34</v>
      </c>
      <c r="B8" s="19">
        <v>217441000</v>
      </c>
      <c r="C8" s="19">
        <v>0</v>
      </c>
      <c r="D8" s="59">
        <v>226475000</v>
      </c>
      <c r="E8" s="60">
        <v>226475000</v>
      </c>
      <c r="F8" s="60">
        <v>92358000</v>
      </c>
      <c r="G8" s="60">
        <v>2069000</v>
      </c>
      <c r="H8" s="60">
        <v>0</v>
      </c>
      <c r="I8" s="60">
        <v>94427000</v>
      </c>
      <c r="J8" s="60">
        <v>0</v>
      </c>
      <c r="K8" s="60">
        <v>0</v>
      </c>
      <c r="L8" s="60">
        <v>73887000</v>
      </c>
      <c r="M8" s="60">
        <v>73887000</v>
      </c>
      <c r="N8" s="60">
        <v>0</v>
      </c>
      <c r="O8" s="60">
        <v>0</v>
      </c>
      <c r="P8" s="60">
        <v>55415000</v>
      </c>
      <c r="Q8" s="60">
        <v>55415000</v>
      </c>
      <c r="R8" s="60">
        <v>0</v>
      </c>
      <c r="S8" s="60">
        <v>0</v>
      </c>
      <c r="T8" s="60">
        <v>0</v>
      </c>
      <c r="U8" s="60">
        <v>0</v>
      </c>
      <c r="V8" s="60">
        <v>223729000</v>
      </c>
      <c r="W8" s="60">
        <v>226475000</v>
      </c>
      <c r="X8" s="60">
        <v>-2746000</v>
      </c>
      <c r="Y8" s="61">
        <v>-1.21</v>
      </c>
      <c r="Z8" s="62">
        <v>226475000</v>
      </c>
    </row>
    <row r="9" spans="1:26" ht="12.75">
      <c r="A9" s="58" t="s">
        <v>35</v>
      </c>
      <c r="B9" s="19">
        <v>1254288</v>
      </c>
      <c r="C9" s="19">
        <v>0</v>
      </c>
      <c r="D9" s="59">
        <v>1367880</v>
      </c>
      <c r="E9" s="60">
        <v>1367880</v>
      </c>
      <c r="F9" s="60">
        <v>60550</v>
      </c>
      <c r="G9" s="60">
        <v>51677</v>
      </c>
      <c r="H9" s="60">
        <v>59593</v>
      </c>
      <c r="I9" s="60">
        <v>171820</v>
      </c>
      <c r="J9" s="60">
        <v>72528</v>
      </c>
      <c r="K9" s="60">
        <v>30184</v>
      </c>
      <c r="L9" s="60">
        <v>60332</v>
      </c>
      <c r="M9" s="60">
        <v>163044</v>
      </c>
      <c r="N9" s="60">
        <v>24055</v>
      </c>
      <c r="O9" s="60">
        <v>32574</v>
      </c>
      <c r="P9" s="60">
        <v>59823</v>
      </c>
      <c r="Q9" s="60">
        <v>116452</v>
      </c>
      <c r="R9" s="60">
        <v>0</v>
      </c>
      <c r="S9" s="60">
        <v>0</v>
      </c>
      <c r="T9" s="60">
        <v>0</v>
      </c>
      <c r="U9" s="60">
        <v>0</v>
      </c>
      <c r="V9" s="60">
        <v>451316</v>
      </c>
      <c r="W9" s="60">
        <v>1058404</v>
      </c>
      <c r="X9" s="60">
        <v>-607088</v>
      </c>
      <c r="Y9" s="61">
        <v>-57.36</v>
      </c>
      <c r="Z9" s="62">
        <v>1367880</v>
      </c>
    </row>
    <row r="10" spans="1:26" ht="22.5">
      <c r="A10" s="63" t="s">
        <v>278</v>
      </c>
      <c r="B10" s="64">
        <f>SUM(B5:B9)</f>
        <v>224912303</v>
      </c>
      <c r="C10" s="64">
        <f>SUM(C5:C9)</f>
        <v>0</v>
      </c>
      <c r="D10" s="65">
        <f aca="true" t="shared" si="0" ref="D10:Z10">SUM(D5:D9)</f>
        <v>234432880</v>
      </c>
      <c r="E10" s="66">
        <f t="shared" si="0"/>
        <v>234432880</v>
      </c>
      <c r="F10" s="66">
        <f t="shared" si="0"/>
        <v>92951013</v>
      </c>
      <c r="G10" s="66">
        <f t="shared" si="0"/>
        <v>2791676</v>
      </c>
      <c r="H10" s="66">
        <f t="shared" si="0"/>
        <v>669298</v>
      </c>
      <c r="I10" s="66">
        <f t="shared" si="0"/>
        <v>96411987</v>
      </c>
      <c r="J10" s="66">
        <f t="shared" si="0"/>
        <v>598746</v>
      </c>
      <c r="K10" s="66">
        <f t="shared" si="0"/>
        <v>427064</v>
      </c>
      <c r="L10" s="66">
        <f t="shared" si="0"/>
        <v>74313037</v>
      </c>
      <c r="M10" s="66">
        <f t="shared" si="0"/>
        <v>75338847</v>
      </c>
      <c r="N10" s="66">
        <f t="shared" si="0"/>
        <v>311433</v>
      </c>
      <c r="O10" s="66">
        <f t="shared" si="0"/>
        <v>252234</v>
      </c>
      <c r="P10" s="66">
        <f t="shared" si="0"/>
        <v>55632652</v>
      </c>
      <c r="Q10" s="66">
        <f t="shared" si="0"/>
        <v>56196319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227947153</v>
      </c>
      <c r="W10" s="66">
        <f t="shared" si="0"/>
        <v>232475898</v>
      </c>
      <c r="X10" s="66">
        <f t="shared" si="0"/>
        <v>-4528745</v>
      </c>
      <c r="Y10" s="67">
        <f>+IF(W10&lt;&gt;0,(X10/W10)*100,0)</f>
        <v>-1.9480492554114148</v>
      </c>
      <c r="Z10" s="68">
        <f t="shared" si="0"/>
        <v>234432880</v>
      </c>
    </row>
    <row r="11" spans="1:26" ht="12.75">
      <c r="A11" s="58" t="s">
        <v>37</v>
      </c>
      <c r="B11" s="19">
        <v>98317485</v>
      </c>
      <c r="C11" s="19">
        <v>0</v>
      </c>
      <c r="D11" s="59">
        <v>103353538</v>
      </c>
      <c r="E11" s="60">
        <v>103353538</v>
      </c>
      <c r="F11" s="60">
        <v>7500151</v>
      </c>
      <c r="G11" s="60">
        <v>7849358</v>
      </c>
      <c r="H11" s="60">
        <v>7425259</v>
      </c>
      <c r="I11" s="60">
        <v>22774768</v>
      </c>
      <c r="J11" s="60">
        <v>7852517</v>
      </c>
      <c r="K11" s="60">
        <v>7717149</v>
      </c>
      <c r="L11" s="60">
        <v>8159663</v>
      </c>
      <c r="M11" s="60">
        <v>23729329</v>
      </c>
      <c r="N11" s="60">
        <v>8141953</v>
      </c>
      <c r="O11" s="60">
        <v>7462133</v>
      </c>
      <c r="P11" s="60">
        <v>7924236</v>
      </c>
      <c r="Q11" s="60">
        <v>23528322</v>
      </c>
      <c r="R11" s="60">
        <v>0</v>
      </c>
      <c r="S11" s="60">
        <v>0</v>
      </c>
      <c r="T11" s="60">
        <v>0</v>
      </c>
      <c r="U11" s="60">
        <v>0</v>
      </c>
      <c r="V11" s="60">
        <v>70032419</v>
      </c>
      <c r="W11" s="60">
        <v>77515146</v>
      </c>
      <c r="X11" s="60">
        <v>-7482727</v>
      </c>
      <c r="Y11" s="61">
        <v>-9.65</v>
      </c>
      <c r="Z11" s="62">
        <v>103353538</v>
      </c>
    </row>
    <row r="12" spans="1:26" ht="12.75">
      <c r="A12" s="58" t="s">
        <v>38</v>
      </c>
      <c r="B12" s="19">
        <v>14491273</v>
      </c>
      <c r="C12" s="19">
        <v>0</v>
      </c>
      <c r="D12" s="59">
        <v>15851034</v>
      </c>
      <c r="E12" s="60">
        <v>15851034</v>
      </c>
      <c r="F12" s="60">
        <v>1171154</v>
      </c>
      <c r="G12" s="60">
        <v>1097812</v>
      </c>
      <c r="H12" s="60">
        <v>1186624</v>
      </c>
      <c r="I12" s="60">
        <v>3455590</v>
      </c>
      <c r="J12" s="60">
        <v>1171029</v>
      </c>
      <c r="K12" s="60">
        <v>1171765</v>
      </c>
      <c r="L12" s="60">
        <v>1173575</v>
      </c>
      <c r="M12" s="60">
        <v>3516369</v>
      </c>
      <c r="N12" s="60">
        <v>1148462</v>
      </c>
      <c r="O12" s="60">
        <v>1353657</v>
      </c>
      <c r="P12" s="60">
        <v>1180173</v>
      </c>
      <c r="Q12" s="60">
        <v>3682292</v>
      </c>
      <c r="R12" s="60">
        <v>0</v>
      </c>
      <c r="S12" s="60">
        <v>0</v>
      </c>
      <c r="T12" s="60">
        <v>0</v>
      </c>
      <c r="U12" s="60">
        <v>0</v>
      </c>
      <c r="V12" s="60">
        <v>10654251</v>
      </c>
      <c r="W12" s="60">
        <v>11888271</v>
      </c>
      <c r="X12" s="60">
        <v>-1234020</v>
      </c>
      <c r="Y12" s="61">
        <v>-10.38</v>
      </c>
      <c r="Z12" s="62">
        <v>15851034</v>
      </c>
    </row>
    <row r="13" spans="1:26" ht="12.75">
      <c r="A13" s="58" t="s">
        <v>279</v>
      </c>
      <c r="B13" s="19">
        <v>9592676</v>
      </c>
      <c r="C13" s="19">
        <v>0</v>
      </c>
      <c r="D13" s="59">
        <v>10595487</v>
      </c>
      <c r="E13" s="60">
        <v>10595487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10595487</v>
      </c>
    </row>
    <row r="14" spans="1:26" ht="12.75">
      <c r="A14" s="58" t="s">
        <v>40</v>
      </c>
      <c r="B14" s="19">
        <v>20817178</v>
      </c>
      <c r="C14" s="19">
        <v>0</v>
      </c>
      <c r="D14" s="59">
        <v>0</v>
      </c>
      <c r="E14" s="60">
        <v>0</v>
      </c>
      <c r="F14" s="60">
        <v>0</v>
      </c>
      <c r="G14" s="60">
        <v>12</v>
      </c>
      <c r="H14" s="60">
        <v>12</v>
      </c>
      <c r="I14" s="60">
        <v>24</v>
      </c>
      <c r="J14" s="60">
        <v>1</v>
      </c>
      <c r="K14" s="60">
        <v>947</v>
      </c>
      <c r="L14" s="60">
        <v>10682795</v>
      </c>
      <c r="M14" s="60">
        <v>10683743</v>
      </c>
      <c r="N14" s="60">
        <v>1</v>
      </c>
      <c r="O14" s="60">
        <v>3</v>
      </c>
      <c r="P14" s="60">
        <v>3</v>
      </c>
      <c r="Q14" s="60">
        <v>7</v>
      </c>
      <c r="R14" s="60">
        <v>0</v>
      </c>
      <c r="S14" s="60">
        <v>0</v>
      </c>
      <c r="T14" s="60">
        <v>0</v>
      </c>
      <c r="U14" s="60">
        <v>0</v>
      </c>
      <c r="V14" s="60">
        <v>10683774</v>
      </c>
      <c r="W14" s="60">
        <v>10698000</v>
      </c>
      <c r="X14" s="60">
        <v>-14226</v>
      </c>
      <c r="Y14" s="61">
        <v>-0.13</v>
      </c>
      <c r="Z14" s="62">
        <v>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21593866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47453296</v>
      </c>
      <c r="C17" s="19">
        <v>0</v>
      </c>
      <c r="D17" s="59">
        <v>80128309</v>
      </c>
      <c r="E17" s="60">
        <v>80128309</v>
      </c>
      <c r="F17" s="60">
        <v>4953635</v>
      </c>
      <c r="G17" s="60">
        <v>4006363</v>
      </c>
      <c r="H17" s="60">
        <v>3036644</v>
      </c>
      <c r="I17" s="60">
        <v>11996642</v>
      </c>
      <c r="J17" s="60">
        <v>3958509</v>
      </c>
      <c r="K17" s="60">
        <v>4764000</v>
      </c>
      <c r="L17" s="60">
        <v>5762287</v>
      </c>
      <c r="M17" s="60">
        <v>14484796</v>
      </c>
      <c r="N17" s="60">
        <v>2973177</v>
      </c>
      <c r="O17" s="60">
        <v>4454125</v>
      </c>
      <c r="P17" s="60">
        <v>4016012</v>
      </c>
      <c r="Q17" s="60">
        <v>11443314</v>
      </c>
      <c r="R17" s="60">
        <v>0</v>
      </c>
      <c r="S17" s="60">
        <v>0</v>
      </c>
      <c r="T17" s="60">
        <v>0</v>
      </c>
      <c r="U17" s="60">
        <v>0</v>
      </c>
      <c r="V17" s="60">
        <v>37924752</v>
      </c>
      <c r="W17" s="60">
        <v>44048997</v>
      </c>
      <c r="X17" s="60">
        <v>-6124245</v>
      </c>
      <c r="Y17" s="61">
        <v>-13.9</v>
      </c>
      <c r="Z17" s="62">
        <v>80128309</v>
      </c>
    </row>
    <row r="18" spans="1:26" ht="12.75">
      <c r="A18" s="70" t="s">
        <v>44</v>
      </c>
      <c r="B18" s="71">
        <f>SUM(B11:B17)</f>
        <v>212265774</v>
      </c>
      <c r="C18" s="71">
        <f>SUM(C11:C17)</f>
        <v>0</v>
      </c>
      <c r="D18" s="72">
        <f aca="true" t="shared" si="1" ref="D18:Z18">SUM(D11:D17)</f>
        <v>209928368</v>
      </c>
      <c r="E18" s="73">
        <f t="shared" si="1"/>
        <v>209928368</v>
      </c>
      <c r="F18" s="73">
        <f t="shared" si="1"/>
        <v>13624940</v>
      </c>
      <c r="G18" s="73">
        <f t="shared" si="1"/>
        <v>12953545</v>
      </c>
      <c r="H18" s="73">
        <f t="shared" si="1"/>
        <v>11648539</v>
      </c>
      <c r="I18" s="73">
        <f t="shared" si="1"/>
        <v>38227024</v>
      </c>
      <c r="J18" s="73">
        <f t="shared" si="1"/>
        <v>12982056</v>
      </c>
      <c r="K18" s="73">
        <f t="shared" si="1"/>
        <v>13653861</v>
      </c>
      <c r="L18" s="73">
        <f t="shared" si="1"/>
        <v>25778320</v>
      </c>
      <c r="M18" s="73">
        <f t="shared" si="1"/>
        <v>52414237</v>
      </c>
      <c r="N18" s="73">
        <f t="shared" si="1"/>
        <v>12263593</v>
      </c>
      <c r="O18" s="73">
        <f t="shared" si="1"/>
        <v>13269918</v>
      </c>
      <c r="P18" s="73">
        <f t="shared" si="1"/>
        <v>13120424</v>
      </c>
      <c r="Q18" s="73">
        <f t="shared" si="1"/>
        <v>38653935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129295196</v>
      </c>
      <c r="W18" s="73">
        <f t="shared" si="1"/>
        <v>144150414</v>
      </c>
      <c r="X18" s="73">
        <f t="shared" si="1"/>
        <v>-14855218</v>
      </c>
      <c r="Y18" s="67">
        <f>+IF(W18&lt;&gt;0,(X18/W18)*100,0)</f>
        <v>-10.305359234001228</v>
      </c>
      <c r="Z18" s="74">
        <f t="shared" si="1"/>
        <v>209928368</v>
      </c>
    </row>
    <row r="19" spans="1:26" ht="12.75">
      <c r="A19" s="70" t="s">
        <v>45</v>
      </c>
      <c r="B19" s="75">
        <f>+B10-B18</f>
        <v>12646529</v>
      </c>
      <c r="C19" s="75">
        <f>+C10-C18</f>
        <v>0</v>
      </c>
      <c r="D19" s="76">
        <f aca="true" t="shared" si="2" ref="D19:Z19">+D10-D18</f>
        <v>24504512</v>
      </c>
      <c r="E19" s="77">
        <f t="shared" si="2"/>
        <v>24504512</v>
      </c>
      <c r="F19" s="77">
        <f t="shared" si="2"/>
        <v>79326073</v>
      </c>
      <c r="G19" s="77">
        <f t="shared" si="2"/>
        <v>-10161869</v>
      </c>
      <c r="H19" s="77">
        <f t="shared" si="2"/>
        <v>-10979241</v>
      </c>
      <c r="I19" s="77">
        <f t="shared" si="2"/>
        <v>58184963</v>
      </c>
      <c r="J19" s="77">
        <f t="shared" si="2"/>
        <v>-12383310</v>
      </c>
      <c r="K19" s="77">
        <f t="shared" si="2"/>
        <v>-13226797</v>
      </c>
      <c r="L19" s="77">
        <f t="shared" si="2"/>
        <v>48534717</v>
      </c>
      <c r="M19" s="77">
        <f t="shared" si="2"/>
        <v>22924610</v>
      </c>
      <c r="N19" s="77">
        <f t="shared" si="2"/>
        <v>-11952160</v>
      </c>
      <c r="O19" s="77">
        <f t="shared" si="2"/>
        <v>-13017684</v>
      </c>
      <c r="P19" s="77">
        <f t="shared" si="2"/>
        <v>42512228</v>
      </c>
      <c r="Q19" s="77">
        <f t="shared" si="2"/>
        <v>17542384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98651957</v>
      </c>
      <c r="W19" s="77">
        <f>IF(E10=E18,0,W10-W18)</f>
        <v>88325484</v>
      </c>
      <c r="X19" s="77">
        <f t="shared" si="2"/>
        <v>10326473</v>
      </c>
      <c r="Y19" s="78">
        <f>+IF(W19&lt;&gt;0,(X19/W19)*100,0)</f>
        <v>11.69138569339739</v>
      </c>
      <c r="Z19" s="79">
        <f t="shared" si="2"/>
        <v>24504512</v>
      </c>
    </row>
    <row r="20" spans="1:26" ht="12.75">
      <c r="A20" s="58" t="s">
        <v>46</v>
      </c>
      <c r="B20" s="19">
        <v>6961000</v>
      </c>
      <c r="C20" s="19">
        <v>0</v>
      </c>
      <c r="D20" s="59">
        <v>1958000</v>
      </c>
      <c r="E20" s="60">
        <v>1958000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1424000</v>
      </c>
      <c r="X20" s="60">
        <v>-1424000</v>
      </c>
      <c r="Y20" s="61">
        <v>-100</v>
      </c>
      <c r="Z20" s="62">
        <v>1958000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19607529</v>
      </c>
      <c r="C22" s="86">
        <f>SUM(C19:C21)</f>
        <v>0</v>
      </c>
      <c r="D22" s="87">
        <f aca="true" t="shared" si="3" ref="D22:Z22">SUM(D19:D21)</f>
        <v>26462512</v>
      </c>
      <c r="E22" s="88">
        <f t="shared" si="3"/>
        <v>26462512</v>
      </c>
      <c r="F22" s="88">
        <f t="shared" si="3"/>
        <v>79326073</v>
      </c>
      <c r="G22" s="88">
        <f t="shared" si="3"/>
        <v>-10161869</v>
      </c>
      <c r="H22" s="88">
        <f t="shared" si="3"/>
        <v>-10979241</v>
      </c>
      <c r="I22" s="88">
        <f t="shared" si="3"/>
        <v>58184963</v>
      </c>
      <c r="J22" s="88">
        <f t="shared" si="3"/>
        <v>-12383310</v>
      </c>
      <c r="K22" s="88">
        <f t="shared" si="3"/>
        <v>-13226797</v>
      </c>
      <c r="L22" s="88">
        <f t="shared" si="3"/>
        <v>48534717</v>
      </c>
      <c r="M22" s="88">
        <f t="shared" si="3"/>
        <v>22924610</v>
      </c>
      <c r="N22" s="88">
        <f t="shared" si="3"/>
        <v>-11952160</v>
      </c>
      <c r="O22" s="88">
        <f t="shared" si="3"/>
        <v>-13017684</v>
      </c>
      <c r="P22" s="88">
        <f t="shared" si="3"/>
        <v>42512228</v>
      </c>
      <c r="Q22" s="88">
        <f t="shared" si="3"/>
        <v>17542384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98651957</v>
      </c>
      <c r="W22" s="88">
        <f t="shared" si="3"/>
        <v>89749484</v>
      </c>
      <c r="X22" s="88">
        <f t="shared" si="3"/>
        <v>8902473</v>
      </c>
      <c r="Y22" s="89">
        <f>+IF(W22&lt;&gt;0,(X22/W22)*100,0)</f>
        <v>9.919247000907548</v>
      </c>
      <c r="Z22" s="90">
        <f t="shared" si="3"/>
        <v>26462512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19607529</v>
      </c>
      <c r="C24" s="75">
        <f>SUM(C22:C23)</f>
        <v>0</v>
      </c>
      <c r="D24" s="76">
        <f aca="true" t="shared" si="4" ref="D24:Z24">SUM(D22:D23)</f>
        <v>26462512</v>
      </c>
      <c r="E24" s="77">
        <f t="shared" si="4"/>
        <v>26462512</v>
      </c>
      <c r="F24" s="77">
        <f t="shared" si="4"/>
        <v>79326073</v>
      </c>
      <c r="G24" s="77">
        <f t="shared" si="4"/>
        <v>-10161869</v>
      </c>
      <c r="H24" s="77">
        <f t="shared" si="4"/>
        <v>-10979241</v>
      </c>
      <c r="I24" s="77">
        <f t="shared" si="4"/>
        <v>58184963</v>
      </c>
      <c r="J24" s="77">
        <f t="shared" si="4"/>
        <v>-12383310</v>
      </c>
      <c r="K24" s="77">
        <f t="shared" si="4"/>
        <v>-13226797</v>
      </c>
      <c r="L24" s="77">
        <f t="shared" si="4"/>
        <v>48534717</v>
      </c>
      <c r="M24" s="77">
        <f t="shared" si="4"/>
        <v>22924610</v>
      </c>
      <c r="N24" s="77">
        <f t="shared" si="4"/>
        <v>-11952160</v>
      </c>
      <c r="O24" s="77">
        <f t="shared" si="4"/>
        <v>-13017684</v>
      </c>
      <c r="P24" s="77">
        <f t="shared" si="4"/>
        <v>42512228</v>
      </c>
      <c r="Q24" s="77">
        <f t="shared" si="4"/>
        <v>17542384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98651957</v>
      </c>
      <c r="W24" s="77">
        <f t="shared" si="4"/>
        <v>89749484</v>
      </c>
      <c r="X24" s="77">
        <f t="shared" si="4"/>
        <v>8902473</v>
      </c>
      <c r="Y24" s="78">
        <f>+IF(W24&lt;&gt;0,(X24/W24)*100,0)</f>
        <v>9.919247000907548</v>
      </c>
      <c r="Z24" s="79">
        <f t="shared" si="4"/>
        <v>26462512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16437467</v>
      </c>
      <c r="C27" s="22">
        <v>0</v>
      </c>
      <c r="D27" s="99">
        <v>37058000</v>
      </c>
      <c r="E27" s="100">
        <v>37058000</v>
      </c>
      <c r="F27" s="100">
        <v>660723</v>
      </c>
      <c r="G27" s="100">
        <v>2392040</v>
      </c>
      <c r="H27" s="100">
        <v>374478</v>
      </c>
      <c r="I27" s="100">
        <v>3427241</v>
      </c>
      <c r="J27" s="100">
        <v>1166802</v>
      </c>
      <c r="K27" s="100">
        <v>1502114</v>
      </c>
      <c r="L27" s="100">
        <v>3915270</v>
      </c>
      <c r="M27" s="100">
        <v>6584186</v>
      </c>
      <c r="N27" s="100">
        <v>141790</v>
      </c>
      <c r="O27" s="100">
        <v>734790</v>
      </c>
      <c r="P27" s="100">
        <v>8034523</v>
      </c>
      <c r="Q27" s="100">
        <v>8911103</v>
      </c>
      <c r="R27" s="100">
        <v>0</v>
      </c>
      <c r="S27" s="100">
        <v>0</v>
      </c>
      <c r="T27" s="100">
        <v>0</v>
      </c>
      <c r="U27" s="100">
        <v>0</v>
      </c>
      <c r="V27" s="100">
        <v>18922530</v>
      </c>
      <c r="W27" s="100">
        <v>27793500</v>
      </c>
      <c r="X27" s="100">
        <v>-8870970</v>
      </c>
      <c r="Y27" s="101">
        <v>-31.92</v>
      </c>
      <c r="Z27" s="102">
        <v>37058000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4945144</v>
      </c>
      <c r="Q28" s="60">
        <v>4945144</v>
      </c>
      <c r="R28" s="60">
        <v>0</v>
      </c>
      <c r="S28" s="60">
        <v>0</v>
      </c>
      <c r="T28" s="60">
        <v>0</v>
      </c>
      <c r="U28" s="60">
        <v>0</v>
      </c>
      <c r="V28" s="60">
        <v>4945144</v>
      </c>
      <c r="W28" s="60"/>
      <c r="X28" s="60">
        <v>4945144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16437467</v>
      </c>
      <c r="C31" s="19">
        <v>0</v>
      </c>
      <c r="D31" s="59">
        <v>37058000</v>
      </c>
      <c r="E31" s="60">
        <v>37058000</v>
      </c>
      <c r="F31" s="60">
        <v>660723</v>
      </c>
      <c r="G31" s="60">
        <v>2392040</v>
      </c>
      <c r="H31" s="60">
        <v>374478</v>
      </c>
      <c r="I31" s="60">
        <v>3427241</v>
      </c>
      <c r="J31" s="60">
        <v>1166802</v>
      </c>
      <c r="K31" s="60">
        <v>1502114</v>
      </c>
      <c r="L31" s="60">
        <v>3915270</v>
      </c>
      <c r="M31" s="60">
        <v>6584186</v>
      </c>
      <c r="N31" s="60">
        <v>141790</v>
      </c>
      <c r="O31" s="60">
        <v>734790</v>
      </c>
      <c r="P31" s="60">
        <v>3089379</v>
      </c>
      <c r="Q31" s="60">
        <v>3965959</v>
      </c>
      <c r="R31" s="60">
        <v>0</v>
      </c>
      <c r="S31" s="60">
        <v>0</v>
      </c>
      <c r="T31" s="60">
        <v>0</v>
      </c>
      <c r="U31" s="60">
        <v>0</v>
      </c>
      <c r="V31" s="60">
        <v>13977386</v>
      </c>
      <c r="W31" s="60">
        <v>27793500</v>
      </c>
      <c r="X31" s="60">
        <v>-13816114</v>
      </c>
      <c r="Y31" s="61">
        <v>-49.71</v>
      </c>
      <c r="Z31" s="62">
        <v>37058000</v>
      </c>
    </row>
    <row r="32" spans="1:26" ht="12.75">
      <c r="A32" s="70" t="s">
        <v>54</v>
      </c>
      <c r="B32" s="22">
        <f>SUM(B28:B31)</f>
        <v>16437467</v>
      </c>
      <c r="C32" s="22">
        <f>SUM(C28:C31)</f>
        <v>0</v>
      </c>
      <c r="D32" s="99">
        <f aca="true" t="shared" si="5" ref="D32:Z32">SUM(D28:D31)</f>
        <v>37058000</v>
      </c>
      <c r="E32" s="100">
        <f t="shared" si="5"/>
        <v>37058000</v>
      </c>
      <c r="F32" s="100">
        <f t="shared" si="5"/>
        <v>660723</v>
      </c>
      <c r="G32" s="100">
        <f t="shared" si="5"/>
        <v>2392040</v>
      </c>
      <c r="H32" s="100">
        <f t="shared" si="5"/>
        <v>374478</v>
      </c>
      <c r="I32" s="100">
        <f t="shared" si="5"/>
        <v>3427241</v>
      </c>
      <c r="J32" s="100">
        <f t="shared" si="5"/>
        <v>1166802</v>
      </c>
      <c r="K32" s="100">
        <f t="shared" si="5"/>
        <v>1502114</v>
      </c>
      <c r="L32" s="100">
        <f t="shared" si="5"/>
        <v>3915270</v>
      </c>
      <c r="M32" s="100">
        <f t="shared" si="5"/>
        <v>6584186</v>
      </c>
      <c r="N32" s="100">
        <f t="shared" si="5"/>
        <v>141790</v>
      </c>
      <c r="O32" s="100">
        <f t="shared" si="5"/>
        <v>734790</v>
      </c>
      <c r="P32" s="100">
        <f t="shared" si="5"/>
        <v>8034523</v>
      </c>
      <c r="Q32" s="100">
        <f t="shared" si="5"/>
        <v>8911103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18922530</v>
      </c>
      <c r="W32" s="100">
        <f t="shared" si="5"/>
        <v>27793500</v>
      </c>
      <c r="X32" s="100">
        <f t="shared" si="5"/>
        <v>-8870970</v>
      </c>
      <c r="Y32" s="101">
        <f>+IF(W32&lt;&gt;0,(X32/W32)*100,0)</f>
        <v>-31.917426736467156</v>
      </c>
      <c r="Z32" s="102">
        <f t="shared" si="5"/>
        <v>37058000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70461769</v>
      </c>
      <c r="C35" s="19">
        <v>0</v>
      </c>
      <c r="D35" s="59">
        <v>65631000</v>
      </c>
      <c r="E35" s="60">
        <v>65631000</v>
      </c>
      <c r="F35" s="60">
        <v>79107043</v>
      </c>
      <c r="G35" s="60">
        <v>-11020694</v>
      </c>
      <c r="H35" s="60">
        <v>-13120999</v>
      </c>
      <c r="I35" s="60">
        <v>-13120999</v>
      </c>
      <c r="J35" s="60">
        <v>-12094434</v>
      </c>
      <c r="K35" s="60">
        <v>-64249330</v>
      </c>
      <c r="L35" s="60">
        <v>-38484141</v>
      </c>
      <c r="M35" s="60">
        <v>-38484141</v>
      </c>
      <c r="N35" s="60">
        <v>-11948119</v>
      </c>
      <c r="O35" s="60">
        <v>-12156989</v>
      </c>
      <c r="P35" s="60">
        <v>-30323658</v>
      </c>
      <c r="Q35" s="60">
        <v>-30323658</v>
      </c>
      <c r="R35" s="60">
        <v>0</v>
      </c>
      <c r="S35" s="60">
        <v>0</v>
      </c>
      <c r="T35" s="60">
        <v>0</v>
      </c>
      <c r="U35" s="60">
        <v>0</v>
      </c>
      <c r="V35" s="60">
        <v>-30323658</v>
      </c>
      <c r="W35" s="60">
        <v>49223250</v>
      </c>
      <c r="X35" s="60">
        <v>-79546908</v>
      </c>
      <c r="Y35" s="61">
        <v>-161.6</v>
      </c>
      <c r="Z35" s="62">
        <v>65631000</v>
      </c>
    </row>
    <row r="36" spans="1:26" ht="12.75">
      <c r="A36" s="58" t="s">
        <v>57</v>
      </c>
      <c r="B36" s="19">
        <v>227365613</v>
      </c>
      <c r="C36" s="19">
        <v>0</v>
      </c>
      <c r="D36" s="59">
        <v>209082000</v>
      </c>
      <c r="E36" s="60">
        <v>209082000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156811500</v>
      </c>
      <c r="X36" s="60">
        <v>-156811500</v>
      </c>
      <c r="Y36" s="61">
        <v>-100</v>
      </c>
      <c r="Z36" s="62">
        <v>209082000</v>
      </c>
    </row>
    <row r="37" spans="1:26" ht="12.75">
      <c r="A37" s="58" t="s">
        <v>58</v>
      </c>
      <c r="B37" s="19">
        <v>72402937</v>
      </c>
      <c r="C37" s="19">
        <v>0</v>
      </c>
      <c r="D37" s="59">
        <v>49200000</v>
      </c>
      <c r="E37" s="60">
        <v>49200000</v>
      </c>
      <c r="F37" s="60">
        <v>-412703</v>
      </c>
      <c r="G37" s="60">
        <v>2663080</v>
      </c>
      <c r="H37" s="60">
        <v>-2261599</v>
      </c>
      <c r="I37" s="60">
        <v>-2261599</v>
      </c>
      <c r="J37" s="60">
        <v>518627</v>
      </c>
      <c r="K37" s="60">
        <v>-612616</v>
      </c>
      <c r="L37" s="60">
        <v>-1574956</v>
      </c>
      <c r="M37" s="60">
        <v>-1574956</v>
      </c>
      <c r="N37" s="60">
        <v>-415221</v>
      </c>
      <c r="O37" s="60">
        <v>1719256</v>
      </c>
      <c r="P37" s="60">
        <v>7005956</v>
      </c>
      <c r="Q37" s="60">
        <v>7005956</v>
      </c>
      <c r="R37" s="60">
        <v>0</v>
      </c>
      <c r="S37" s="60">
        <v>0</v>
      </c>
      <c r="T37" s="60">
        <v>0</v>
      </c>
      <c r="U37" s="60">
        <v>0</v>
      </c>
      <c r="V37" s="60">
        <v>7005956</v>
      </c>
      <c r="W37" s="60">
        <v>36900000</v>
      </c>
      <c r="X37" s="60">
        <v>-29894044</v>
      </c>
      <c r="Y37" s="61">
        <v>-81.01</v>
      </c>
      <c r="Z37" s="62">
        <v>49200000</v>
      </c>
    </row>
    <row r="38" spans="1:26" ht="12.75">
      <c r="A38" s="58" t="s">
        <v>59</v>
      </c>
      <c r="B38" s="19">
        <v>142356044</v>
      </c>
      <c r="C38" s="19">
        <v>0</v>
      </c>
      <c r="D38" s="59">
        <v>167975000</v>
      </c>
      <c r="E38" s="60">
        <v>167975000</v>
      </c>
      <c r="F38" s="60">
        <v>0</v>
      </c>
      <c r="G38" s="60">
        <v>0</v>
      </c>
      <c r="H38" s="60">
        <v>-39043</v>
      </c>
      <c r="I38" s="60">
        <v>-39043</v>
      </c>
      <c r="J38" s="60">
        <v>-160083</v>
      </c>
      <c r="K38" s="60">
        <v>-20731</v>
      </c>
      <c r="L38" s="60">
        <v>-67866</v>
      </c>
      <c r="M38" s="60">
        <v>-67866</v>
      </c>
      <c r="N38" s="60">
        <v>-45244</v>
      </c>
      <c r="O38" s="60">
        <v>-113903</v>
      </c>
      <c r="P38" s="60">
        <v>35810</v>
      </c>
      <c r="Q38" s="60">
        <v>35810</v>
      </c>
      <c r="R38" s="60">
        <v>0</v>
      </c>
      <c r="S38" s="60">
        <v>0</v>
      </c>
      <c r="T38" s="60">
        <v>0</v>
      </c>
      <c r="U38" s="60">
        <v>0</v>
      </c>
      <c r="V38" s="60">
        <v>35810</v>
      </c>
      <c r="W38" s="60">
        <v>125981250</v>
      </c>
      <c r="X38" s="60">
        <v>-125945440</v>
      </c>
      <c r="Y38" s="61">
        <v>-99.97</v>
      </c>
      <c r="Z38" s="62">
        <v>167975000</v>
      </c>
    </row>
    <row r="39" spans="1:26" ht="12.75">
      <c r="A39" s="58" t="s">
        <v>60</v>
      </c>
      <c r="B39" s="19">
        <v>83068401</v>
      </c>
      <c r="C39" s="19">
        <v>0</v>
      </c>
      <c r="D39" s="59">
        <v>57538000</v>
      </c>
      <c r="E39" s="60">
        <v>57538000</v>
      </c>
      <c r="F39" s="60">
        <v>79519746</v>
      </c>
      <c r="G39" s="60">
        <v>-13683774</v>
      </c>
      <c r="H39" s="60">
        <v>-10820357</v>
      </c>
      <c r="I39" s="60">
        <v>-10820357</v>
      </c>
      <c r="J39" s="60">
        <v>-12452978</v>
      </c>
      <c r="K39" s="60">
        <v>-63615983</v>
      </c>
      <c r="L39" s="60">
        <v>-36841319</v>
      </c>
      <c r="M39" s="60">
        <v>-36841319</v>
      </c>
      <c r="N39" s="60">
        <v>-11487654</v>
      </c>
      <c r="O39" s="60">
        <v>-13762342</v>
      </c>
      <c r="P39" s="60">
        <v>-37365424</v>
      </c>
      <c r="Q39" s="60">
        <v>-37365424</v>
      </c>
      <c r="R39" s="60">
        <v>0</v>
      </c>
      <c r="S39" s="60">
        <v>0</v>
      </c>
      <c r="T39" s="60">
        <v>0</v>
      </c>
      <c r="U39" s="60">
        <v>0</v>
      </c>
      <c r="V39" s="60">
        <v>-37365424</v>
      </c>
      <c r="W39" s="60">
        <v>43153500</v>
      </c>
      <c r="X39" s="60">
        <v>-80518924</v>
      </c>
      <c r="Y39" s="61">
        <v>-186.59</v>
      </c>
      <c r="Z39" s="62">
        <v>57538000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23293301</v>
      </c>
      <c r="C42" s="19">
        <v>0</v>
      </c>
      <c r="D42" s="59">
        <v>56861844</v>
      </c>
      <c r="E42" s="60">
        <v>56861844</v>
      </c>
      <c r="F42" s="60">
        <v>79326055</v>
      </c>
      <c r="G42" s="60">
        <v>-10161883</v>
      </c>
      <c r="H42" s="60">
        <v>-10979252</v>
      </c>
      <c r="I42" s="60">
        <v>58184920</v>
      </c>
      <c r="J42" s="60">
        <v>-12383317</v>
      </c>
      <c r="K42" s="60">
        <v>-13226796</v>
      </c>
      <c r="L42" s="60">
        <v>48534801</v>
      </c>
      <c r="M42" s="60">
        <v>22924688</v>
      </c>
      <c r="N42" s="60">
        <v>-11952167</v>
      </c>
      <c r="O42" s="60">
        <v>-13017701</v>
      </c>
      <c r="P42" s="60">
        <v>42512209</v>
      </c>
      <c r="Q42" s="60">
        <v>17542341</v>
      </c>
      <c r="R42" s="60">
        <v>0</v>
      </c>
      <c r="S42" s="60">
        <v>0</v>
      </c>
      <c r="T42" s="60">
        <v>0</v>
      </c>
      <c r="U42" s="60">
        <v>0</v>
      </c>
      <c r="V42" s="60">
        <v>98651949</v>
      </c>
      <c r="W42" s="60">
        <v>107603383</v>
      </c>
      <c r="X42" s="60">
        <v>-8951434</v>
      </c>
      <c r="Y42" s="61">
        <v>-8.32</v>
      </c>
      <c r="Z42" s="62">
        <v>56861844</v>
      </c>
    </row>
    <row r="43" spans="1:26" ht="12.75">
      <c r="A43" s="58" t="s">
        <v>63</v>
      </c>
      <c r="B43" s="19">
        <v>-1591405</v>
      </c>
      <c r="C43" s="19">
        <v>0</v>
      </c>
      <c r="D43" s="59">
        <v>-37058004</v>
      </c>
      <c r="E43" s="60">
        <v>-37058004</v>
      </c>
      <c r="F43" s="60">
        <v>-660723</v>
      </c>
      <c r="G43" s="60">
        <v>-2392040</v>
      </c>
      <c r="H43" s="60">
        <v>-374478</v>
      </c>
      <c r="I43" s="60">
        <v>-3427241</v>
      </c>
      <c r="J43" s="60">
        <v>-1166802</v>
      </c>
      <c r="K43" s="60">
        <v>-1502114</v>
      </c>
      <c r="L43" s="60">
        <v>-3915270</v>
      </c>
      <c r="M43" s="60">
        <v>-6584186</v>
      </c>
      <c r="N43" s="60">
        <v>-141790</v>
      </c>
      <c r="O43" s="60">
        <v>-734790</v>
      </c>
      <c r="P43" s="60">
        <v>-8034523</v>
      </c>
      <c r="Q43" s="60">
        <v>-8911103</v>
      </c>
      <c r="R43" s="60">
        <v>0</v>
      </c>
      <c r="S43" s="60">
        <v>0</v>
      </c>
      <c r="T43" s="60">
        <v>0</v>
      </c>
      <c r="U43" s="60">
        <v>0</v>
      </c>
      <c r="V43" s="60">
        <v>-18922530</v>
      </c>
      <c r="W43" s="60">
        <v>-27793503</v>
      </c>
      <c r="X43" s="60">
        <v>8870973</v>
      </c>
      <c r="Y43" s="61">
        <v>-31.92</v>
      </c>
      <c r="Z43" s="62">
        <v>-37058004</v>
      </c>
    </row>
    <row r="44" spans="1:26" ht="12.75">
      <c r="A44" s="58" t="s">
        <v>64</v>
      </c>
      <c r="B44" s="19">
        <v>-11967866</v>
      </c>
      <c r="C44" s="19">
        <v>0</v>
      </c>
      <c r="D44" s="59">
        <v>-19092000</v>
      </c>
      <c r="E44" s="60">
        <v>-19092000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-5350000</v>
      </c>
      <c r="X44" s="60">
        <v>5350000</v>
      </c>
      <c r="Y44" s="61">
        <v>-100</v>
      </c>
      <c r="Z44" s="62">
        <v>-19092000</v>
      </c>
    </row>
    <row r="45" spans="1:26" ht="12.75">
      <c r="A45" s="70" t="s">
        <v>65</v>
      </c>
      <c r="B45" s="22">
        <v>59418734</v>
      </c>
      <c r="C45" s="22">
        <v>0</v>
      </c>
      <c r="D45" s="99">
        <v>78011840</v>
      </c>
      <c r="E45" s="100">
        <v>78011840</v>
      </c>
      <c r="F45" s="100">
        <v>146793177</v>
      </c>
      <c r="G45" s="100">
        <v>134239254</v>
      </c>
      <c r="H45" s="100">
        <v>122885524</v>
      </c>
      <c r="I45" s="100">
        <v>122885524</v>
      </c>
      <c r="J45" s="100">
        <v>109335405</v>
      </c>
      <c r="K45" s="100">
        <v>94606495</v>
      </c>
      <c r="L45" s="100">
        <v>139226026</v>
      </c>
      <c r="M45" s="100">
        <v>139226026</v>
      </c>
      <c r="N45" s="100">
        <v>127132069</v>
      </c>
      <c r="O45" s="100">
        <v>113379578</v>
      </c>
      <c r="P45" s="100">
        <v>147857264</v>
      </c>
      <c r="Q45" s="100">
        <v>147857264</v>
      </c>
      <c r="R45" s="100">
        <v>0</v>
      </c>
      <c r="S45" s="100">
        <v>0</v>
      </c>
      <c r="T45" s="100">
        <v>0</v>
      </c>
      <c r="U45" s="100">
        <v>0</v>
      </c>
      <c r="V45" s="100">
        <v>147857264</v>
      </c>
      <c r="W45" s="100">
        <v>151759880</v>
      </c>
      <c r="X45" s="100">
        <v>-3902616</v>
      </c>
      <c r="Y45" s="101">
        <v>-2.57</v>
      </c>
      <c r="Z45" s="102">
        <v>78011840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4712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4712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332372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332372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44873</v>
      </c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44873</v>
      </c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231873303</v>
      </c>
      <c r="D5" s="153">
        <f>SUM(D6:D8)</f>
        <v>0</v>
      </c>
      <c r="E5" s="154">
        <f t="shared" si="0"/>
        <v>236390880</v>
      </c>
      <c r="F5" s="100">
        <f t="shared" si="0"/>
        <v>236390880</v>
      </c>
      <c r="G5" s="100">
        <f t="shared" si="0"/>
        <v>92951013</v>
      </c>
      <c r="H5" s="100">
        <f t="shared" si="0"/>
        <v>2791676</v>
      </c>
      <c r="I5" s="100">
        <f t="shared" si="0"/>
        <v>669298</v>
      </c>
      <c r="J5" s="100">
        <f t="shared" si="0"/>
        <v>96411987</v>
      </c>
      <c r="K5" s="100">
        <f t="shared" si="0"/>
        <v>598746</v>
      </c>
      <c r="L5" s="100">
        <f t="shared" si="0"/>
        <v>427064</v>
      </c>
      <c r="M5" s="100">
        <f t="shared" si="0"/>
        <v>74313037</v>
      </c>
      <c r="N5" s="100">
        <f t="shared" si="0"/>
        <v>75338847</v>
      </c>
      <c r="O5" s="100">
        <f t="shared" si="0"/>
        <v>311433</v>
      </c>
      <c r="P5" s="100">
        <f t="shared" si="0"/>
        <v>252234</v>
      </c>
      <c r="Q5" s="100">
        <f t="shared" si="0"/>
        <v>55632652</v>
      </c>
      <c r="R5" s="100">
        <f t="shared" si="0"/>
        <v>56196319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227947153</v>
      </c>
      <c r="X5" s="100">
        <f t="shared" si="0"/>
        <v>233911997</v>
      </c>
      <c r="Y5" s="100">
        <f t="shared" si="0"/>
        <v>-5964844</v>
      </c>
      <c r="Z5" s="137">
        <f>+IF(X5&lt;&gt;0,+(Y5/X5)*100,0)</f>
        <v>-2.55003765369076</v>
      </c>
      <c r="AA5" s="153">
        <f>SUM(AA6:AA8)</f>
        <v>236390880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2.75">
      <c r="A7" s="138" t="s">
        <v>76</v>
      </c>
      <c r="B7" s="136"/>
      <c r="C7" s="157">
        <v>231873303</v>
      </c>
      <c r="D7" s="157"/>
      <c r="E7" s="158">
        <v>236390880</v>
      </c>
      <c r="F7" s="159">
        <v>236390880</v>
      </c>
      <c r="G7" s="159">
        <v>92951013</v>
      </c>
      <c r="H7" s="159">
        <v>2791676</v>
      </c>
      <c r="I7" s="159">
        <v>669298</v>
      </c>
      <c r="J7" s="159">
        <v>96411987</v>
      </c>
      <c r="K7" s="159">
        <v>598746</v>
      </c>
      <c r="L7" s="159">
        <v>427064</v>
      </c>
      <c r="M7" s="159">
        <v>74313037</v>
      </c>
      <c r="N7" s="159">
        <v>75338847</v>
      </c>
      <c r="O7" s="159">
        <v>311433</v>
      </c>
      <c r="P7" s="159">
        <v>252234</v>
      </c>
      <c r="Q7" s="159">
        <v>55632652</v>
      </c>
      <c r="R7" s="159">
        <v>56196319</v>
      </c>
      <c r="S7" s="159"/>
      <c r="T7" s="159"/>
      <c r="U7" s="159"/>
      <c r="V7" s="159"/>
      <c r="W7" s="159">
        <v>227947153</v>
      </c>
      <c r="X7" s="159">
        <v>233911997</v>
      </c>
      <c r="Y7" s="159">
        <v>-5964844</v>
      </c>
      <c r="Z7" s="141">
        <v>-2.55</v>
      </c>
      <c r="AA7" s="157">
        <v>236390880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231873303</v>
      </c>
      <c r="D25" s="168">
        <f>+D5+D9+D15+D19+D24</f>
        <v>0</v>
      </c>
      <c r="E25" s="169">
        <f t="shared" si="4"/>
        <v>236390880</v>
      </c>
      <c r="F25" s="73">
        <f t="shared" si="4"/>
        <v>236390880</v>
      </c>
      <c r="G25" s="73">
        <f t="shared" si="4"/>
        <v>92951013</v>
      </c>
      <c r="H25" s="73">
        <f t="shared" si="4"/>
        <v>2791676</v>
      </c>
      <c r="I25" s="73">
        <f t="shared" si="4"/>
        <v>669298</v>
      </c>
      <c r="J25" s="73">
        <f t="shared" si="4"/>
        <v>96411987</v>
      </c>
      <c r="K25" s="73">
        <f t="shared" si="4"/>
        <v>598746</v>
      </c>
      <c r="L25" s="73">
        <f t="shared" si="4"/>
        <v>427064</v>
      </c>
      <c r="M25" s="73">
        <f t="shared" si="4"/>
        <v>74313037</v>
      </c>
      <c r="N25" s="73">
        <f t="shared" si="4"/>
        <v>75338847</v>
      </c>
      <c r="O25" s="73">
        <f t="shared" si="4"/>
        <v>311433</v>
      </c>
      <c r="P25" s="73">
        <f t="shared" si="4"/>
        <v>252234</v>
      </c>
      <c r="Q25" s="73">
        <f t="shared" si="4"/>
        <v>55632652</v>
      </c>
      <c r="R25" s="73">
        <f t="shared" si="4"/>
        <v>56196319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227947153</v>
      </c>
      <c r="X25" s="73">
        <f t="shared" si="4"/>
        <v>233911997</v>
      </c>
      <c r="Y25" s="73">
        <f t="shared" si="4"/>
        <v>-5964844</v>
      </c>
      <c r="Z25" s="170">
        <f>+IF(X25&lt;&gt;0,+(Y25/X25)*100,0)</f>
        <v>-2.55003765369076</v>
      </c>
      <c r="AA25" s="168">
        <f>+AA5+AA9+AA15+AA19+AA24</f>
        <v>236390880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159587724</v>
      </c>
      <c r="D28" s="153">
        <f>SUM(D29:D31)</f>
        <v>0</v>
      </c>
      <c r="E28" s="154">
        <f t="shared" si="5"/>
        <v>146613953</v>
      </c>
      <c r="F28" s="100">
        <f t="shared" si="5"/>
        <v>146613953</v>
      </c>
      <c r="G28" s="100">
        <f t="shared" si="5"/>
        <v>8111204</v>
      </c>
      <c r="H28" s="100">
        <f t="shared" si="5"/>
        <v>8513977</v>
      </c>
      <c r="I28" s="100">
        <f t="shared" si="5"/>
        <v>7634963</v>
      </c>
      <c r="J28" s="100">
        <f t="shared" si="5"/>
        <v>24260144</v>
      </c>
      <c r="K28" s="100">
        <f t="shared" si="5"/>
        <v>7737911</v>
      </c>
      <c r="L28" s="100">
        <f t="shared" si="5"/>
        <v>9133571</v>
      </c>
      <c r="M28" s="100">
        <f t="shared" si="5"/>
        <v>20362962</v>
      </c>
      <c r="N28" s="100">
        <f t="shared" si="5"/>
        <v>37234444</v>
      </c>
      <c r="O28" s="100">
        <f t="shared" si="5"/>
        <v>7899766</v>
      </c>
      <c r="P28" s="100">
        <f t="shared" si="5"/>
        <v>8568280</v>
      </c>
      <c r="Q28" s="100">
        <f t="shared" si="5"/>
        <v>8747230</v>
      </c>
      <c r="R28" s="100">
        <f t="shared" si="5"/>
        <v>25215276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86709864</v>
      </c>
      <c r="X28" s="100">
        <f t="shared" si="5"/>
        <v>109961235</v>
      </c>
      <c r="Y28" s="100">
        <f t="shared" si="5"/>
        <v>-23251371</v>
      </c>
      <c r="Z28" s="137">
        <f>+IF(X28&lt;&gt;0,+(Y28/X28)*100,0)</f>
        <v>-21.14506171197513</v>
      </c>
      <c r="AA28" s="153">
        <f>SUM(AA29:AA31)</f>
        <v>146613953</v>
      </c>
    </row>
    <row r="29" spans="1:27" ht="12.75">
      <c r="A29" s="138" t="s">
        <v>75</v>
      </c>
      <c r="B29" s="136"/>
      <c r="C29" s="155">
        <v>50920156</v>
      </c>
      <c r="D29" s="155"/>
      <c r="E29" s="156">
        <v>59053893</v>
      </c>
      <c r="F29" s="60">
        <v>59053893</v>
      </c>
      <c r="G29" s="60">
        <v>3989345</v>
      </c>
      <c r="H29" s="60">
        <v>4998361</v>
      </c>
      <c r="I29" s="60">
        <v>3640079</v>
      </c>
      <c r="J29" s="60">
        <v>12627785</v>
      </c>
      <c r="K29" s="60">
        <v>3620680</v>
      </c>
      <c r="L29" s="60">
        <v>4082067</v>
      </c>
      <c r="M29" s="60">
        <v>4558651</v>
      </c>
      <c r="N29" s="60">
        <v>12261398</v>
      </c>
      <c r="O29" s="60">
        <v>4198633</v>
      </c>
      <c r="P29" s="60">
        <v>4620703</v>
      </c>
      <c r="Q29" s="60">
        <v>4151693</v>
      </c>
      <c r="R29" s="60">
        <v>12971029</v>
      </c>
      <c r="S29" s="60"/>
      <c r="T29" s="60"/>
      <c r="U29" s="60"/>
      <c r="V29" s="60"/>
      <c r="W29" s="60">
        <v>37860212</v>
      </c>
      <c r="X29" s="60">
        <v>44290494</v>
      </c>
      <c r="Y29" s="60">
        <v>-6430282</v>
      </c>
      <c r="Z29" s="140">
        <v>-14.52</v>
      </c>
      <c r="AA29" s="155">
        <v>59053893</v>
      </c>
    </row>
    <row r="30" spans="1:27" ht="12.75">
      <c r="A30" s="138" t="s">
        <v>76</v>
      </c>
      <c r="B30" s="136"/>
      <c r="C30" s="157">
        <v>83067273</v>
      </c>
      <c r="D30" s="157"/>
      <c r="E30" s="158">
        <v>59361537</v>
      </c>
      <c r="F30" s="159">
        <v>59361537</v>
      </c>
      <c r="G30" s="159">
        <v>2467573</v>
      </c>
      <c r="H30" s="159">
        <v>1409582</v>
      </c>
      <c r="I30" s="159">
        <v>1514954</v>
      </c>
      <c r="J30" s="159">
        <v>5392109</v>
      </c>
      <c r="K30" s="159">
        <v>2092714</v>
      </c>
      <c r="L30" s="159">
        <v>2660590</v>
      </c>
      <c r="M30" s="159">
        <v>13389236</v>
      </c>
      <c r="N30" s="159">
        <v>18142540</v>
      </c>
      <c r="O30" s="159">
        <v>1781540</v>
      </c>
      <c r="P30" s="159">
        <v>1798551</v>
      </c>
      <c r="Q30" s="159">
        <v>1946029</v>
      </c>
      <c r="R30" s="159">
        <v>5526120</v>
      </c>
      <c r="S30" s="159"/>
      <c r="T30" s="159"/>
      <c r="U30" s="159"/>
      <c r="V30" s="159"/>
      <c r="W30" s="159">
        <v>29060769</v>
      </c>
      <c r="X30" s="159">
        <v>44521497</v>
      </c>
      <c r="Y30" s="159">
        <v>-15460728</v>
      </c>
      <c r="Z30" s="141">
        <v>-34.73</v>
      </c>
      <c r="AA30" s="157">
        <v>59361537</v>
      </c>
    </row>
    <row r="31" spans="1:27" ht="12.75">
      <c r="A31" s="138" t="s">
        <v>77</v>
      </c>
      <c r="B31" s="136"/>
      <c r="C31" s="155">
        <v>25600295</v>
      </c>
      <c r="D31" s="155"/>
      <c r="E31" s="156">
        <v>28198523</v>
      </c>
      <c r="F31" s="60">
        <v>28198523</v>
      </c>
      <c r="G31" s="60">
        <v>1654286</v>
      </c>
      <c r="H31" s="60">
        <v>2106034</v>
      </c>
      <c r="I31" s="60">
        <v>2479930</v>
      </c>
      <c r="J31" s="60">
        <v>6240250</v>
      </c>
      <c r="K31" s="60">
        <v>2024517</v>
      </c>
      <c r="L31" s="60">
        <v>2390914</v>
      </c>
      <c r="M31" s="60">
        <v>2415075</v>
      </c>
      <c r="N31" s="60">
        <v>6830506</v>
      </c>
      <c r="O31" s="60">
        <v>1919593</v>
      </c>
      <c r="P31" s="60">
        <v>2149026</v>
      </c>
      <c r="Q31" s="60">
        <v>2649508</v>
      </c>
      <c r="R31" s="60">
        <v>6718127</v>
      </c>
      <c r="S31" s="60"/>
      <c r="T31" s="60"/>
      <c r="U31" s="60"/>
      <c r="V31" s="60"/>
      <c r="W31" s="60">
        <v>19788883</v>
      </c>
      <c r="X31" s="60">
        <v>21149244</v>
      </c>
      <c r="Y31" s="60">
        <v>-1360361</v>
      </c>
      <c r="Z31" s="140">
        <v>-6.43</v>
      </c>
      <c r="AA31" s="155">
        <v>28198523</v>
      </c>
    </row>
    <row r="32" spans="1:27" ht="12.75">
      <c r="A32" s="135" t="s">
        <v>78</v>
      </c>
      <c r="B32" s="136"/>
      <c r="C32" s="153">
        <f aca="true" t="shared" si="6" ref="C32:Y32">SUM(C33:C37)</f>
        <v>28340274</v>
      </c>
      <c r="D32" s="153">
        <f>SUM(D33:D37)</f>
        <v>0</v>
      </c>
      <c r="E32" s="154">
        <f t="shared" si="6"/>
        <v>35283826</v>
      </c>
      <c r="F32" s="100">
        <f t="shared" si="6"/>
        <v>35283826</v>
      </c>
      <c r="G32" s="100">
        <f t="shared" si="6"/>
        <v>3694775</v>
      </c>
      <c r="H32" s="100">
        <f t="shared" si="6"/>
        <v>2423002</v>
      </c>
      <c r="I32" s="100">
        <f t="shared" si="6"/>
        <v>1988562</v>
      </c>
      <c r="J32" s="100">
        <f t="shared" si="6"/>
        <v>8106339</v>
      </c>
      <c r="K32" s="100">
        <f t="shared" si="6"/>
        <v>2901111</v>
      </c>
      <c r="L32" s="100">
        <f t="shared" si="6"/>
        <v>2566275</v>
      </c>
      <c r="M32" s="100">
        <f t="shared" si="6"/>
        <v>2890979</v>
      </c>
      <c r="N32" s="100">
        <f t="shared" si="6"/>
        <v>8358365</v>
      </c>
      <c r="O32" s="100">
        <f t="shared" si="6"/>
        <v>2190531</v>
      </c>
      <c r="P32" s="100">
        <f t="shared" si="6"/>
        <v>2954705</v>
      </c>
      <c r="Q32" s="100">
        <f t="shared" si="6"/>
        <v>2306058</v>
      </c>
      <c r="R32" s="100">
        <f t="shared" si="6"/>
        <v>7451294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23915998</v>
      </c>
      <c r="X32" s="100">
        <f t="shared" si="6"/>
        <v>26462997</v>
      </c>
      <c r="Y32" s="100">
        <f t="shared" si="6"/>
        <v>-2546999</v>
      </c>
      <c r="Z32" s="137">
        <f>+IF(X32&lt;&gt;0,+(Y32/X32)*100,0)</f>
        <v>-9.624756409865444</v>
      </c>
      <c r="AA32" s="153">
        <f>SUM(AA33:AA37)</f>
        <v>35283826</v>
      </c>
    </row>
    <row r="33" spans="1:27" ht="12.75">
      <c r="A33" s="138" t="s">
        <v>79</v>
      </c>
      <c r="B33" s="136"/>
      <c r="C33" s="155">
        <v>8056445</v>
      </c>
      <c r="D33" s="155"/>
      <c r="E33" s="156">
        <v>8235735</v>
      </c>
      <c r="F33" s="60">
        <v>8235735</v>
      </c>
      <c r="G33" s="60">
        <v>536447</v>
      </c>
      <c r="H33" s="60">
        <v>675901</v>
      </c>
      <c r="I33" s="60">
        <v>491506</v>
      </c>
      <c r="J33" s="60">
        <v>1703854</v>
      </c>
      <c r="K33" s="60">
        <v>790205</v>
      </c>
      <c r="L33" s="60">
        <v>692408</v>
      </c>
      <c r="M33" s="60">
        <v>1318118</v>
      </c>
      <c r="N33" s="60">
        <v>2800731</v>
      </c>
      <c r="O33" s="60">
        <v>745126</v>
      </c>
      <c r="P33" s="60">
        <v>686163</v>
      </c>
      <c r="Q33" s="60">
        <v>650409</v>
      </c>
      <c r="R33" s="60">
        <v>2081698</v>
      </c>
      <c r="S33" s="60"/>
      <c r="T33" s="60"/>
      <c r="U33" s="60"/>
      <c r="V33" s="60"/>
      <c r="W33" s="60">
        <v>6586283</v>
      </c>
      <c r="X33" s="60">
        <v>6176997</v>
      </c>
      <c r="Y33" s="60">
        <v>409286</v>
      </c>
      <c r="Z33" s="140">
        <v>6.63</v>
      </c>
      <c r="AA33" s="155">
        <v>8235735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9736355</v>
      </c>
      <c r="D35" s="155"/>
      <c r="E35" s="156">
        <v>13533248</v>
      </c>
      <c r="F35" s="60">
        <v>13533248</v>
      </c>
      <c r="G35" s="60">
        <v>2251444</v>
      </c>
      <c r="H35" s="60">
        <v>712908</v>
      </c>
      <c r="I35" s="60">
        <v>624300</v>
      </c>
      <c r="J35" s="60">
        <v>3588652</v>
      </c>
      <c r="K35" s="60">
        <v>983715</v>
      </c>
      <c r="L35" s="60">
        <v>861751</v>
      </c>
      <c r="M35" s="60">
        <v>641239</v>
      </c>
      <c r="N35" s="60">
        <v>2486705</v>
      </c>
      <c r="O35" s="60">
        <v>535098</v>
      </c>
      <c r="P35" s="60">
        <v>1052305</v>
      </c>
      <c r="Q35" s="60">
        <v>659753</v>
      </c>
      <c r="R35" s="60">
        <v>2247156</v>
      </c>
      <c r="S35" s="60"/>
      <c r="T35" s="60"/>
      <c r="U35" s="60"/>
      <c r="V35" s="60"/>
      <c r="W35" s="60">
        <v>8322513</v>
      </c>
      <c r="X35" s="60">
        <v>10149750</v>
      </c>
      <c r="Y35" s="60">
        <v>-1827237</v>
      </c>
      <c r="Z35" s="140">
        <v>-18</v>
      </c>
      <c r="AA35" s="155">
        <v>13533248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10547474</v>
      </c>
      <c r="D37" s="157"/>
      <c r="E37" s="158">
        <v>13514843</v>
      </c>
      <c r="F37" s="159">
        <v>13514843</v>
      </c>
      <c r="G37" s="159">
        <v>906884</v>
      </c>
      <c r="H37" s="159">
        <v>1034193</v>
      </c>
      <c r="I37" s="159">
        <v>872756</v>
      </c>
      <c r="J37" s="159">
        <v>2813833</v>
      </c>
      <c r="K37" s="159">
        <v>1127191</v>
      </c>
      <c r="L37" s="159">
        <v>1012116</v>
      </c>
      <c r="M37" s="159">
        <v>931622</v>
      </c>
      <c r="N37" s="159">
        <v>3070929</v>
      </c>
      <c r="O37" s="159">
        <v>910307</v>
      </c>
      <c r="P37" s="159">
        <v>1216237</v>
      </c>
      <c r="Q37" s="159">
        <v>995896</v>
      </c>
      <c r="R37" s="159">
        <v>3122440</v>
      </c>
      <c r="S37" s="159"/>
      <c r="T37" s="159"/>
      <c r="U37" s="159"/>
      <c r="V37" s="159"/>
      <c r="W37" s="159">
        <v>9007202</v>
      </c>
      <c r="X37" s="159">
        <v>10136250</v>
      </c>
      <c r="Y37" s="159">
        <v>-1129048</v>
      </c>
      <c r="Z37" s="141">
        <v>-11.14</v>
      </c>
      <c r="AA37" s="157">
        <v>13514843</v>
      </c>
    </row>
    <row r="38" spans="1:27" ht="12.75">
      <c r="A38" s="135" t="s">
        <v>84</v>
      </c>
      <c r="B38" s="142"/>
      <c r="C38" s="153">
        <f aca="true" t="shared" si="7" ref="C38:Y38">SUM(C39:C41)</f>
        <v>24337776</v>
      </c>
      <c r="D38" s="153">
        <f>SUM(D39:D41)</f>
        <v>0</v>
      </c>
      <c r="E38" s="154">
        <f t="shared" si="7"/>
        <v>28030589</v>
      </c>
      <c r="F38" s="100">
        <f t="shared" si="7"/>
        <v>28030589</v>
      </c>
      <c r="G38" s="100">
        <f t="shared" si="7"/>
        <v>1818961</v>
      </c>
      <c r="H38" s="100">
        <f t="shared" si="7"/>
        <v>2016566</v>
      </c>
      <c r="I38" s="100">
        <f t="shared" si="7"/>
        <v>2025014</v>
      </c>
      <c r="J38" s="100">
        <f t="shared" si="7"/>
        <v>5860541</v>
      </c>
      <c r="K38" s="100">
        <f t="shared" si="7"/>
        <v>2343034</v>
      </c>
      <c r="L38" s="100">
        <f t="shared" si="7"/>
        <v>1954015</v>
      </c>
      <c r="M38" s="100">
        <f t="shared" si="7"/>
        <v>2524379</v>
      </c>
      <c r="N38" s="100">
        <f t="shared" si="7"/>
        <v>6821428</v>
      </c>
      <c r="O38" s="100">
        <f t="shared" si="7"/>
        <v>2173296</v>
      </c>
      <c r="P38" s="100">
        <f t="shared" si="7"/>
        <v>1746933</v>
      </c>
      <c r="Q38" s="100">
        <f t="shared" si="7"/>
        <v>2067136</v>
      </c>
      <c r="R38" s="100">
        <f t="shared" si="7"/>
        <v>5987365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18669334</v>
      </c>
      <c r="X38" s="100">
        <f t="shared" si="7"/>
        <v>21023244</v>
      </c>
      <c r="Y38" s="100">
        <f t="shared" si="7"/>
        <v>-2353910</v>
      </c>
      <c r="Z38" s="137">
        <f>+IF(X38&lt;&gt;0,+(Y38/X38)*100,0)</f>
        <v>-11.196702088412236</v>
      </c>
      <c r="AA38" s="153">
        <f>SUM(AA39:AA41)</f>
        <v>28030589</v>
      </c>
    </row>
    <row r="39" spans="1:27" ht="12.75">
      <c r="A39" s="138" t="s">
        <v>85</v>
      </c>
      <c r="B39" s="136"/>
      <c r="C39" s="155">
        <v>24337776</v>
      </c>
      <c r="D39" s="155"/>
      <c r="E39" s="156">
        <v>28030589</v>
      </c>
      <c r="F39" s="60">
        <v>28030589</v>
      </c>
      <c r="G39" s="60">
        <v>1818961</v>
      </c>
      <c r="H39" s="60">
        <v>2016566</v>
      </c>
      <c r="I39" s="60">
        <v>2025014</v>
      </c>
      <c r="J39" s="60">
        <v>5860541</v>
      </c>
      <c r="K39" s="60">
        <v>2343034</v>
      </c>
      <c r="L39" s="60">
        <v>1954015</v>
      </c>
      <c r="M39" s="60">
        <v>2524379</v>
      </c>
      <c r="N39" s="60">
        <v>6821428</v>
      </c>
      <c r="O39" s="60">
        <v>2173296</v>
      </c>
      <c r="P39" s="60">
        <v>1746933</v>
      </c>
      <c r="Q39" s="60">
        <v>2067136</v>
      </c>
      <c r="R39" s="60">
        <v>5987365</v>
      </c>
      <c r="S39" s="60"/>
      <c r="T39" s="60"/>
      <c r="U39" s="60"/>
      <c r="V39" s="60"/>
      <c r="W39" s="60">
        <v>18669334</v>
      </c>
      <c r="X39" s="60">
        <v>21023244</v>
      </c>
      <c r="Y39" s="60">
        <v>-2353910</v>
      </c>
      <c r="Z39" s="140">
        <v>-11.2</v>
      </c>
      <c r="AA39" s="155">
        <v>28030589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212265774</v>
      </c>
      <c r="D48" s="168">
        <f>+D28+D32+D38+D42+D47</f>
        <v>0</v>
      </c>
      <c r="E48" s="169">
        <f t="shared" si="9"/>
        <v>209928368</v>
      </c>
      <c r="F48" s="73">
        <f t="shared" si="9"/>
        <v>209928368</v>
      </c>
      <c r="G48" s="73">
        <f t="shared" si="9"/>
        <v>13624940</v>
      </c>
      <c r="H48" s="73">
        <f t="shared" si="9"/>
        <v>12953545</v>
      </c>
      <c r="I48" s="73">
        <f t="shared" si="9"/>
        <v>11648539</v>
      </c>
      <c r="J48" s="73">
        <f t="shared" si="9"/>
        <v>38227024</v>
      </c>
      <c r="K48" s="73">
        <f t="shared" si="9"/>
        <v>12982056</v>
      </c>
      <c r="L48" s="73">
        <f t="shared" si="9"/>
        <v>13653861</v>
      </c>
      <c r="M48" s="73">
        <f t="shared" si="9"/>
        <v>25778320</v>
      </c>
      <c r="N48" s="73">
        <f t="shared" si="9"/>
        <v>52414237</v>
      </c>
      <c r="O48" s="73">
        <f t="shared" si="9"/>
        <v>12263593</v>
      </c>
      <c r="P48" s="73">
        <f t="shared" si="9"/>
        <v>13269918</v>
      </c>
      <c r="Q48" s="73">
        <f t="shared" si="9"/>
        <v>13120424</v>
      </c>
      <c r="R48" s="73">
        <f t="shared" si="9"/>
        <v>38653935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129295196</v>
      </c>
      <c r="X48" s="73">
        <f t="shared" si="9"/>
        <v>157447476</v>
      </c>
      <c r="Y48" s="73">
        <f t="shared" si="9"/>
        <v>-28152280</v>
      </c>
      <c r="Z48" s="170">
        <f>+IF(X48&lt;&gt;0,+(Y48/X48)*100,0)</f>
        <v>-17.880426358819495</v>
      </c>
      <c r="AA48" s="168">
        <f>+AA28+AA32+AA38+AA42+AA47</f>
        <v>209928368</v>
      </c>
    </row>
    <row r="49" spans="1:27" ht="12.75">
      <c r="A49" s="148" t="s">
        <v>49</v>
      </c>
      <c r="B49" s="149"/>
      <c r="C49" s="171">
        <f aca="true" t="shared" si="10" ref="C49:Y49">+C25-C48</f>
        <v>19607529</v>
      </c>
      <c r="D49" s="171">
        <f>+D25-D48</f>
        <v>0</v>
      </c>
      <c r="E49" s="172">
        <f t="shared" si="10"/>
        <v>26462512</v>
      </c>
      <c r="F49" s="173">
        <f t="shared" si="10"/>
        <v>26462512</v>
      </c>
      <c r="G49" s="173">
        <f t="shared" si="10"/>
        <v>79326073</v>
      </c>
      <c r="H49" s="173">
        <f t="shared" si="10"/>
        <v>-10161869</v>
      </c>
      <c r="I49" s="173">
        <f t="shared" si="10"/>
        <v>-10979241</v>
      </c>
      <c r="J49" s="173">
        <f t="shared" si="10"/>
        <v>58184963</v>
      </c>
      <c r="K49" s="173">
        <f t="shared" si="10"/>
        <v>-12383310</v>
      </c>
      <c r="L49" s="173">
        <f t="shared" si="10"/>
        <v>-13226797</v>
      </c>
      <c r="M49" s="173">
        <f t="shared" si="10"/>
        <v>48534717</v>
      </c>
      <c r="N49" s="173">
        <f t="shared" si="10"/>
        <v>22924610</v>
      </c>
      <c r="O49" s="173">
        <f t="shared" si="10"/>
        <v>-11952160</v>
      </c>
      <c r="P49" s="173">
        <f t="shared" si="10"/>
        <v>-13017684</v>
      </c>
      <c r="Q49" s="173">
        <f t="shared" si="10"/>
        <v>42512228</v>
      </c>
      <c r="R49" s="173">
        <f t="shared" si="10"/>
        <v>17542384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98651957</v>
      </c>
      <c r="X49" s="173">
        <f>IF(F25=F48,0,X25-X48)</f>
        <v>76464521</v>
      </c>
      <c r="Y49" s="173">
        <f t="shared" si="10"/>
        <v>22187436</v>
      </c>
      <c r="Z49" s="174">
        <f>+IF(X49&lt;&gt;0,+(Y49/X49)*100,0)</f>
        <v>29.016641587279413</v>
      </c>
      <c r="AA49" s="171">
        <f>+AA25-AA48</f>
        <v>26462512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149392</v>
      </c>
      <c r="D12" s="155">
        <v>0</v>
      </c>
      <c r="E12" s="156">
        <v>387880</v>
      </c>
      <c r="F12" s="60">
        <v>387880</v>
      </c>
      <c r="G12" s="60">
        <v>1803</v>
      </c>
      <c r="H12" s="60">
        <v>1803</v>
      </c>
      <c r="I12" s="60">
        <v>27315</v>
      </c>
      <c r="J12" s="60">
        <v>30921</v>
      </c>
      <c r="K12" s="60">
        <v>7341</v>
      </c>
      <c r="L12" s="60">
        <v>1893</v>
      </c>
      <c r="M12" s="60">
        <v>36672</v>
      </c>
      <c r="N12" s="60">
        <v>45906</v>
      </c>
      <c r="O12" s="60">
        <v>0</v>
      </c>
      <c r="P12" s="60">
        <v>1893</v>
      </c>
      <c r="Q12" s="60">
        <v>3786</v>
      </c>
      <c r="R12" s="60">
        <v>5679</v>
      </c>
      <c r="S12" s="60">
        <v>0</v>
      </c>
      <c r="T12" s="60">
        <v>0</v>
      </c>
      <c r="U12" s="60">
        <v>0</v>
      </c>
      <c r="V12" s="60">
        <v>0</v>
      </c>
      <c r="W12" s="60">
        <v>82506</v>
      </c>
      <c r="X12" s="60">
        <v>290907</v>
      </c>
      <c r="Y12" s="60">
        <v>-208401</v>
      </c>
      <c r="Z12" s="140">
        <v>-71.64</v>
      </c>
      <c r="AA12" s="155">
        <v>387880</v>
      </c>
    </row>
    <row r="13" spans="1:27" ht="12.75">
      <c r="A13" s="181" t="s">
        <v>109</v>
      </c>
      <c r="B13" s="185"/>
      <c r="C13" s="155">
        <v>6217015</v>
      </c>
      <c r="D13" s="155">
        <v>0</v>
      </c>
      <c r="E13" s="156">
        <v>6590000</v>
      </c>
      <c r="F13" s="60">
        <v>6590000</v>
      </c>
      <c r="G13" s="60">
        <v>532463</v>
      </c>
      <c r="H13" s="60">
        <v>670999</v>
      </c>
      <c r="I13" s="60">
        <v>609705</v>
      </c>
      <c r="J13" s="60">
        <v>1813167</v>
      </c>
      <c r="K13" s="60">
        <v>526218</v>
      </c>
      <c r="L13" s="60">
        <v>396880</v>
      </c>
      <c r="M13" s="60">
        <v>365705</v>
      </c>
      <c r="N13" s="60">
        <v>1288803</v>
      </c>
      <c r="O13" s="60">
        <v>287378</v>
      </c>
      <c r="P13" s="60">
        <v>219660</v>
      </c>
      <c r="Q13" s="60">
        <v>157829</v>
      </c>
      <c r="R13" s="60">
        <v>664867</v>
      </c>
      <c r="S13" s="60">
        <v>0</v>
      </c>
      <c r="T13" s="60">
        <v>0</v>
      </c>
      <c r="U13" s="60">
        <v>0</v>
      </c>
      <c r="V13" s="60">
        <v>0</v>
      </c>
      <c r="W13" s="60">
        <v>3766837</v>
      </c>
      <c r="X13" s="60">
        <v>4942494</v>
      </c>
      <c r="Y13" s="60">
        <v>-1175657</v>
      </c>
      <c r="Z13" s="140">
        <v>-23.79</v>
      </c>
      <c r="AA13" s="155">
        <v>6590000</v>
      </c>
    </row>
    <row r="14" spans="1:27" ht="12.75">
      <c r="A14" s="181" t="s">
        <v>110</v>
      </c>
      <c r="B14" s="185"/>
      <c r="C14" s="155">
        <v>44873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119348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130000</v>
      </c>
      <c r="Y15" s="60">
        <v>-130000</v>
      </c>
      <c r="Z15" s="140">
        <v>-100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217441000</v>
      </c>
      <c r="D19" s="155">
        <v>0</v>
      </c>
      <c r="E19" s="156">
        <v>226475000</v>
      </c>
      <c r="F19" s="60">
        <v>226475000</v>
      </c>
      <c r="G19" s="60">
        <v>92358000</v>
      </c>
      <c r="H19" s="60">
        <v>2069000</v>
      </c>
      <c r="I19" s="60">
        <v>0</v>
      </c>
      <c r="J19" s="60">
        <v>94427000</v>
      </c>
      <c r="K19" s="60">
        <v>0</v>
      </c>
      <c r="L19" s="60">
        <v>0</v>
      </c>
      <c r="M19" s="60">
        <v>73887000</v>
      </c>
      <c r="N19" s="60">
        <v>73887000</v>
      </c>
      <c r="O19" s="60">
        <v>0</v>
      </c>
      <c r="P19" s="60">
        <v>0</v>
      </c>
      <c r="Q19" s="60">
        <v>55415000</v>
      </c>
      <c r="R19" s="60">
        <v>55415000</v>
      </c>
      <c r="S19" s="60">
        <v>0</v>
      </c>
      <c r="T19" s="60">
        <v>0</v>
      </c>
      <c r="U19" s="60">
        <v>0</v>
      </c>
      <c r="V19" s="60">
        <v>0</v>
      </c>
      <c r="W19" s="60">
        <v>223729000</v>
      </c>
      <c r="X19" s="60">
        <v>226475000</v>
      </c>
      <c r="Y19" s="60">
        <v>-2746000</v>
      </c>
      <c r="Z19" s="140">
        <v>-1.21</v>
      </c>
      <c r="AA19" s="155">
        <v>226475000</v>
      </c>
    </row>
    <row r="20" spans="1:27" ht="12.75">
      <c r="A20" s="181" t="s">
        <v>35</v>
      </c>
      <c r="B20" s="185"/>
      <c r="C20" s="155">
        <v>940675</v>
      </c>
      <c r="D20" s="155">
        <v>0</v>
      </c>
      <c r="E20" s="156">
        <v>980000</v>
      </c>
      <c r="F20" s="54">
        <v>980000</v>
      </c>
      <c r="G20" s="54">
        <v>58747</v>
      </c>
      <c r="H20" s="54">
        <v>49874</v>
      </c>
      <c r="I20" s="54">
        <v>32278</v>
      </c>
      <c r="J20" s="54">
        <v>140899</v>
      </c>
      <c r="K20" s="54">
        <v>65187</v>
      </c>
      <c r="L20" s="54">
        <v>28291</v>
      </c>
      <c r="M20" s="54">
        <v>23660</v>
      </c>
      <c r="N20" s="54">
        <v>117138</v>
      </c>
      <c r="O20" s="54">
        <v>24055</v>
      </c>
      <c r="P20" s="54">
        <v>30681</v>
      </c>
      <c r="Q20" s="54">
        <v>56037</v>
      </c>
      <c r="R20" s="54">
        <v>110773</v>
      </c>
      <c r="S20" s="54">
        <v>0</v>
      </c>
      <c r="T20" s="54">
        <v>0</v>
      </c>
      <c r="U20" s="54">
        <v>0</v>
      </c>
      <c r="V20" s="54">
        <v>0</v>
      </c>
      <c r="W20" s="54">
        <v>368810</v>
      </c>
      <c r="X20" s="54">
        <v>637497</v>
      </c>
      <c r="Y20" s="54">
        <v>-268687</v>
      </c>
      <c r="Z20" s="184">
        <v>-42.15</v>
      </c>
      <c r="AA20" s="130">
        <v>980000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224912303</v>
      </c>
      <c r="D22" s="188">
        <f>SUM(D5:D21)</f>
        <v>0</v>
      </c>
      <c r="E22" s="189">
        <f t="shared" si="0"/>
        <v>234432880</v>
      </c>
      <c r="F22" s="190">
        <f t="shared" si="0"/>
        <v>234432880</v>
      </c>
      <c r="G22" s="190">
        <f t="shared" si="0"/>
        <v>92951013</v>
      </c>
      <c r="H22" s="190">
        <f t="shared" si="0"/>
        <v>2791676</v>
      </c>
      <c r="I22" s="190">
        <f t="shared" si="0"/>
        <v>669298</v>
      </c>
      <c r="J22" s="190">
        <f t="shared" si="0"/>
        <v>96411987</v>
      </c>
      <c r="K22" s="190">
        <f t="shared" si="0"/>
        <v>598746</v>
      </c>
      <c r="L22" s="190">
        <f t="shared" si="0"/>
        <v>427064</v>
      </c>
      <c r="M22" s="190">
        <f t="shared" si="0"/>
        <v>74313037</v>
      </c>
      <c r="N22" s="190">
        <f t="shared" si="0"/>
        <v>75338847</v>
      </c>
      <c r="O22" s="190">
        <f t="shared" si="0"/>
        <v>311433</v>
      </c>
      <c r="P22" s="190">
        <f t="shared" si="0"/>
        <v>252234</v>
      </c>
      <c r="Q22" s="190">
        <f t="shared" si="0"/>
        <v>55632652</v>
      </c>
      <c r="R22" s="190">
        <f t="shared" si="0"/>
        <v>56196319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227947153</v>
      </c>
      <c r="X22" s="190">
        <f t="shared" si="0"/>
        <v>232475898</v>
      </c>
      <c r="Y22" s="190">
        <f t="shared" si="0"/>
        <v>-4528745</v>
      </c>
      <c r="Z22" s="191">
        <f>+IF(X22&lt;&gt;0,+(Y22/X22)*100,0)</f>
        <v>-1.9480492554114148</v>
      </c>
      <c r="AA22" s="188">
        <f>SUM(AA5:AA21)</f>
        <v>234432880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98317485</v>
      </c>
      <c r="D25" s="155">
        <v>0</v>
      </c>
      <c r="E25" s="156">
        <v>103353538</v>
      </c>
      <c r="F25" s="60">
        <v>103353538</v>
      </c>
      <c r="G25" s="60">
        <v>7500151</v>
      </c>
      <c r="H25" s="60">
        <v>7849358</v>
      </c>
      <c r="I25" s="60">
        <v>7425259</v>
      </c>
      <c r="J25" s="60">
        <v>22774768</v>
      </c>
      <c r="K25" s="60">
        <v>7852517</v>
      </c>
      <c r="L25" s="60">
        <v>7717149</v>
      </c>
      <c r="M25" s="60">
        <v>8159663</v>
      </c>
      <c r="N25" s="60">
        <v>23729329</v>
      </c>
      <c r="O25" s="60">
        <v>8141953</v>
      </c>
      <c r="P25" s="60">
        <v>7462133</v>
      </c>
      <c r="Q25" s="60">
        <v>7924236</v>
      </c>
      <c r="R25" s="60">
        <v>23528322</v>
      </c>
      <c r="S25" s="60">
        <v>0</v>
      </c>
      <c r="T25" s="60">
        <v>0</v>
      </c>
      <c r="U25" s="60">
        <v>0</v>
      </c>
      <c r="V25" s="60">
        <v>0</v>
      </c>
      <c r="W25" s="60">
        <v>70032419</v>
      </c>
      <c r="X25" s="60">
        <v>77515146</v>
      </c>
      <c r="Y25" s="60">
        <v>-7482727</v>
      </c>
      <c r="Z25" s="140">
        <v>-9.65</v>
      </c>
      <c r="AA25" s="155">
        <v>103353538</v>
      </c>
    </row>
    <row r="26" spans="1:27" ht="12.75">
      <c r="A26" s="183" t="s">
        <v>38</v>
      </c>
      <c r="B26" s="182"/>
      <c r="C26" s="155">
        <v>14491273</v>
      </c>
      <c r="D26" s="155">
        <v>0</v>
      </c>
      <c r="E26" s="156">
        <v>15851034</v>
      </c>
      <c r="F26" s="60">
        <v>15851034</v>
      </c>
      <c r="G26" s="60">
        <v>1171154</v>
      </c>
      <c r="H26" s="60">
        <v>1097812</v>
      </c>
      <c r="I26" s="60">
        <v>1186624</v>
      </c>
      <c r="J26" s="60">
        <v>3455590</v>
      </c>
      <c r="K26" s="60">
        <v>1171029</v>
      </c>
      <c r="L26" s="60">
        <v>1171765</v>
      </c>
      <c r="M26" s="60">
        <v>1173575</v>
      </c>
      <c r="N26" s="60">
        <v>3516369</v>
      </c>
      <c r="O26" s="60">
        <v>1148462</v>
      </c>
      <c r="P26" s="60">
        <v>1353657</v>
      </c>
      <c r="Q26" s="60">
        <v>1180173</v>
      </c>
      <c r="R26" s="60">
        <v>3682292</v>
      </c>
      <c r="S26" s="60">
        <v>0</v>
      </c>
      <c r="T26" s="60">
        <v>0</v>
      </c>
      <c r="U26" s="60">
        <v>0</v>
      </c>
      <c r="V26" s="60">
        <v>0</v>
      </c>
      <c r="W26" s="60">
        <v>10654251</v>
      </c>
      <c r="X26" s="60">
        <v>11888271</v>
      </c>
      <c r="Y26" s="60">
        <v>-1234020</v>
      </c>
      <c r="Z26" s="140">
        <v>-10.38</v>
      </c>
      <c r="AA26" s="155">
        <v>15851034</v>
      </c>
    </row>
    <row r="27" spans="1:27" ht="12.75">
      <c r="A27" s="183" t="s">
        <v>118</v>
      </c>
      <c r="B27" s="182"/>
      <c r="C27" s="155">
        <v>259551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9592676</v>
      </c>
      <c r="D28" s="155">
        <v>0</v>
      </c>
      <c r="E28" s="156">
        <v>10595487</v>
      </c>
      <c r="F28" s="60">
        <v>10595487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10595487</v>
      </c>
    </row>
    <row r="29" spans="1:27" ht="12.75">
      <c r="A29" s="183" t="s">
        <v>40</v>
      </c>
      <c r="B29" s="182"/>
      <c r="C29" s="155">
        <v>20817178</v>
      </c>
      <c r="D29" s="155">
        <v>0</v>
      </c>
      <c r="E29" s="156">
        <v>0</v>
      </c>
      <c r="F29" s="60">
        <v>0</v>
      </c>
      <c r="G29" s="60">
        <v>0</v>
      </c>
      <c r="H29" s="60">
        <v>12</v>
      </c>
      <c r="I29" s="60">
        <v>12</v>
      </c>
      <c r="J29" s="60">
        <v>24</v>
      </c>
      <c r="K29" s="60">
        <v>1</v>
      </c>
      <c r="L29" s="60">
        <v>947</v>
      </c>
      <c r="M29" s="60">
        <v>10682795</v>
      </c>
      <c r="N29" s="60">
        <v>10683743</v>
      </c>
      <c r="O29" s="60">
        <v>1</v>
      </c>
      <c r="P29" s="60">
        <v>3</v>
      </c>
      <c r="Q29" s="60">
        <v>3</v>
      </c>
      <c r="R29" s="60">
        <v>7</v>
      </c>
      <c r="S29" s="60">
        <v>0</v>
      </c>
      <c r="T29" s="60">
        <v>0</v>
      </c>
      <c r="U29" s="60">
        <v>0</v>
      </c>
      <c r="V29" s="60">
        <v>0</v>
      </c>
      <c r="W29" s="60">
        <v>10683774</v>
      </c>
      <c r="X29" s="60">
        <v>10698000</v>
      </c>
      <c r="Y29" s="60">
        <v>-14226</v>
      </c>
      <c r="Z29" s="140">
        <v>-0.13</v>
      </c>
      <c r="AA29" s="155">
        <v>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990000</v>
      </c>
      <c r="Y32" s="60">
        <v>-990000</v>
      </c>
      <c r="Z32" s="140">
        <v>-100</v>
      </c>
      <c r="AA32" s="155">
        <v>0</v>
      </c>
    </row>
    <row r="33" spans="1:27" ht="12.75">
      <c r="A33" s="183" t="s">
        <v>42</v>
      </c>
      <c r="B33" s="182"/>
      <c r="C33" s="155">
        <v>21593866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47994940</v>
      </c>
      <c r="D34" s="155">
        <v>0</v>
      </c>
      <c r="E34" s="156">
        <v>80128309</v>
      </c>
      <c r="F34" s="60">
        <v>80128309</v>
      </c>
      <c r="G34" s="60">
        <v>4953635</v>
      </c>
      <c r="H34" s="60">
        <v>4006363</v>
      </c>
      <c r="I34" s="60">
        <v>3036644</v>
      </c>
      <c r="J34" s="60">
        <v>11996642</v>
      </c>
      <c r="K34" s="60">
        <v>3958509</v>
      </c>
      <c r="L34" s="60">
        <v>4764000</v>
      </c>
      <c r="M34" s="60">
        <v>5762287</v>
      </c>
      <c r="N34" s="60">
        <v>14484796</v>
      </c>
      <c r="O34" s="60">
        <v>2973177</v>
      </c>
      <c r="P34" s="60">
        <v>4454125</v>
      </c>
      <c r="Q34" s="60">
        <v>4016012</v>
      </c>
      <c r="R34" s="60">
        <v>11443314</v>
      </c>
      <c r="S34" s="60">
        <v>0</v>
      </c>
      <c r="T34" s="60">
        <v>0</v>
      </c>
      <c r="U34" s="60">
        <v>0</v>
      </c>
      <c r="V34" s="60">
        <v>0</v>
      </c>
      <c r="W34" s="60">
        <v>37924752</v>
      </c>
      <c r="X34" s="60">
        <v>43058997</v>
      </c>
      <c r="Y34" s="60">
        <v>-5134245</v>
      </c>
      <c r="Z34" s="140">
        <v>-11.92</v>
      </c>
      <c r="AA34" s="155">
        <v>80128309</v>
      </c>
    </row>
    <row r="35" spans="1:27" ht="12.75">
      <c r="A35" s="181" t="s">
        <v>122</v>
      </c>
      <c r="B35" s="185"/>
      <c r="C35" s="155">
        <v>-801195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212265774</v>
      </c>
      <c r="D36" s="188">
        <f>SUM(D25:D35)</f>
        <v>0</v>
      </c>
      <c r="E36" s="189">
        <f t="shared" si="1"/>
        <v>209928368</v>
      </c>
      <c r="F36" s="190">
        <f t="shared" si="1"/>
        <v>209928368</v>
      </c>
      <c r="G36" s="190">
        <f t="shared" si="1"/>
        <v>13624940</v>
      </c>
      <c r="H36" s="190">
        <f t="shared" si="1"/>
        <v>12953545</v>
      </c>
      <c r="I36" s="190">
        <f t="shared" si="1"/>
        <v>11648539</v>
      </c>
      <c r="J36" s="190">
        <f t="shared" si="1"/>
        <v>38227024</v>
      </c>
      <c r="K36" s="190">
        <f t="shared" si="1"/>
        <v>12982056</v>
      </c>
      <c r="L36" s="190">
        <f t="shared" si="1"/>
        <v>13653861</v>
      </c>
      <c r="M36" s="190">
        <f t="shared" si="1"/>
        <v>25778320</v>
      </c>
      <c r="N36" s="190">
        <f t="shared" si="1"/>
        <v>52414237</v>
      </c>
      <c r="O36" s="190">
        <f t="shared" si="1"/>
        <v>12263593</v>
      </c>
      <c r="P36" s="190">
        <f t="shared" si="1"/>
        <v>13269918</v>
      </c>
      <c r="Q36" s="190">
        <f t="shared" si="1"/>
        <v>13120424</v>
      </c>
      <c r="R36" s="190">
        <f t="shared" si="1"/>
        <v>38653935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129295196</v>
      </c>
      <c r="X36" s="190">
        <f t="shared" si="1"/>
        <v>144150414</v>
      </c>
      <c r="Y36" s="190">
        <f t="shared" si="1"/>
        <v>-14855218</v>
      </c>
      <c r="Z36" s="191">
        <f>+IF(X36&lt;&gt;0,+(Y36/X36)*100,0)</f>
        <v>-10.305359234001228</v>
      </c>
      <c r="AA36" s="188">
        <f>SUM(AA25:AA35)</f>
        <v>209928368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12646529</v>
      </c>
      <c r="D38" s="199">
        <f>+D22-D36</f>
        <v>0</v>
      </c>
      <c r="E38" s="200">
        <f t="shared" si="2"/>
        <v>24504512</v>
      </c>
      <c r="F38" s="106">
        <f t="shared" si="2"/>
        <v>24504512</v>
      </c>
      <c r="G38" s="106">
        <f t="shared" si="2"/>
        <v>79326073</v>
      </c>
      <c r="H38" s="106">
        <f t="shared" si="2"/>
        <v>-10161869</v>
      </c>
      <c r="I38" s="106">
        <f t="shared" si="2"/>
        <v>-10979241</v>
      </c>
      <c r="J38" s="106">
        <f t="shared" si="2"/>
        <v>58184963</v>
      </c>
      <c r="K38" s="106">
        <f t="shared" si="2"/>
        <v>-12383310</v>
      </c>
      <c r="L38" s="106">
        <f t="shared" si="2"/>
        <v>-13226797</v>
      </c>
      <c r="M38" s="106">
        <f t="shared" si="2"/>
        <v>48534717</v>
      </c>
      <c r="N38" s="106">
        <f t="shared" si="2"/>
        <v>22924610</v>
      </c>
      <c r="O38" s="106">
        <f t="shared" si="2"/>
        <v>-11952160</v>
      </c>
      <c r="P38" s="106">
        <f t="shared" si="2"/>
        <v>-13017684</v>
      </c>
      <c r="Q38" s="106">
        <f t="shared" si="2"/>
        <v>42512228</v>
      </c>
      <c r="R38" s="106">
        <f t="shared" si="2"/>
        <v>17542384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98651957</v>
      </c>
      <c r="X38" s="106">
        <f>IF(F22=F36,0,X22-X36)</f>
        <v>88325484</v>
      </c>
      <c r="Y38" s="106">
        <f t="shared" si="2"/>
        <v>10326473</v>
      </c>
      <c r="Z38" s="201">
        <f>+IF(X38&lt;&gt;0,+(Y38/X38)*100,0)</f>
        <v>11.69138569339739</v>
      </c>
      <c r="AA38" s="199">
        <f>+AA22-AA36</f>
        <v>24504512</v>
      </c>
    </row>
    <row r="39" spans="1:27" ht="12.75">
      <c r="A39" s="181" t="s">
        <v>46</v>
      </c>
      <c r="B39" s="185"/>
      <c r="C39" s="155">
        <v>6961000</v>
      </c>
      <c r="D39" s="155">
        <v>0</v>
      </c>
      <c r="E39" s="156">
        <v>1958000</v>
      </c>
      <c r="F39" s="60">
        <v>1958000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1424000</v>
      </c>
      <c r="Y39" s="60">
        <v>-1424000</v>
      </c>
      <c r="Z39" s="140">
        <v>-100</v>
      </c>
      <c r="AA39" s="155">
        <v>1958000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19607529</v>
      </c>
      <c r="D42" s="206">
        <f>SUM(D38:D41)</f>
        <v>0</v>
      </c>
      <c r="E42" s="207">
        <f t="shared" si="3"/>
        <v>26462512</v>
      </c>
      <c r="F42" s="88">
        <f t="shared" si="3"/>
        <v>26462512</v>
      </c>
      <c r="G42" s="88">
        <f t="shared" si="3"/>
        <v>79326073</v>
      </c>
      <c r="H42" s="88">
        <f t="shared" si="3"/>
        <v>-10161869</v>
      </c>
      <c r="I42" s="88">
        <f t="shared" si="3"/>
        <v>-10979241</v>
      </c>
      <c r="J42" s="88">
        <f t="shared" si="3"/>
        <v>58184963</v>
      </c>
      <c r="K42" s="88">
        <f t="shared" si="3"/>
        <v>-12383310</v>
      </c>
      <c r="L42" s="88">
        <f t="shared" si="3"/>
        <v>-13226797</v>
      </c>
      <c r="M42" s="88">
        <f t="shared" si="3"/>
        <v>48534717</v>
      </c>
      <c r="N42" s="88">
        <f t="shared" si="3"/>
        <v>22924610</v>
      </c>
      <c r="O42" s="88">
        <f t="shared" si="3"/>
        <v>-11952160</v>
      </c>
      <c r="P42" s="88">
        <f t="shared" si="3"/>
        <v>-13017684</v>
      </c>
      <c r="Q42" s="88">
        <f t="shared" si="3"/>
        <v>42512228</v>
      </c>
      <c r="R42" s="88">
        <f t="shared" si="3"/>
        <v>17542384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98651957</v>
      </c>
      <c r="X42" s="88">
        <f t="shared" si="3"/>
        <v>89749484</v>
      </c>
      <c r="Y42" s="88">
        <f t="shared" si="3"/>
        <v>8902473</v>
      </c>
      <c r="Z42" s="208">
        <f>+IF(X42&lt;&gt;0,+(Y42/X42)*100,0)</f>
        <v>9.919247000907548</v>
      </c>
      <c r="AA42" s="206">
        <f>SUM(AA38:AA41)</f>
        <v>26462512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19607529</v>
      </c>
      <c r="D44" s="210">
        <f>+D42-D43</f>
        <v>0</v>
      </c>
      <c r="E44" s="211">
        <f t="shared" si="4"/>
        <v>26462512</v>
      </c>
      <c r="F44" s="77">
        <f t="shared" si="4"/>
        <v>26462512</v>
      </c>
      <c r="G44" s="77">
        <f t="shared" si="4"/>
        <v>79326073</v>
      </c>
      <c r="H44" s="77">
        <f t="shared" si="4"/>
        <v>-10161869</v>
      </c>
      <c r="I44" s="77">
        <f t="shared" si="4"/>
        <v>-10979241</v>
      </c>
      <c r="J44" s="77">
        <f t="shared" si="4"/>
        <v>58184963</v>
      </c>
      <c r="K44" s="77">
        <f t="shared" si="4"/>
        <v>-12383310</v>
      </c>
      <c r="L44" s="77">
        <f t="shared" si="4"/>
        <v>-13226797</v>
      </c>
      <c r="M44" s="77">
        <f t="shared" si="4"/>
        <v>48534717</v>
      </c>
      <c r="N44" s="77">
        <f t="shared" si="4"/>
        <v>22924610</v>
      </c>
      <c r="O44" s="77">
        <f t="shared" si="4"/>
        <v>-11952160</v>
      </c>
      <c r="P44" s="77">
        <f t="shared" si="4"/>
        <v>-13017684</v>
      </c>
      <c r="Q44" s="77">
        <f t="shared" si="4"/>
        <v>42512228</v>
      </c>
      <c r="R44" s="77">
        <f t="shared" si="4"/>
        <v>17542384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98651957</v>
      </c>
      <c r="X44" s="77">
        <f t="shared" si="4"/>
        <v>89749484</v>
      </c>
      <c r="Y44" s="77">
        <f t="shared" si="4"/>
        <v>8902473</v>
      </c>
      <c r="Z44" s="212">
        <f>+IF(X44&lt;&gt;0,+(Y44/X44)*100,0)</f>
        <v>9.919247000907548</v>
      </c>
      <c r="AA44" s="210">
        <f>+AA42-AA43</f>
        <v>26462512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19607529</v>
      </c>
      <c r="D46" s="206">
        <f>SUM(D44:D45)</f>
        <v>0</v>
      </c>
      <c r="E46" s="207">
        <f t="shared" si="5"/>
        <v>26462512</v>
      </c>
      <c r="F46" s="88">
        <f t="shared" si="5"/>
        <v>26462512</v>
      </c>
      <c r="G46" s="88">
        <f t="shared" si="5"/>
        <v>79326073</v>
      </c>
      <c r="H46" s="88">
        <f t="shared" si="5"/>
        <v>-10161869</v>
      </c>
      <c r="I46" s="88">
        <f t="shared" si="5"/>
        <v>-10979241</v>
      </c>
      <c r="J46" s="88">
        <f t="shared" si="5"/>
        <v>58184963</v>
      </c>
      <c r="K46" s="88">
        <f t="shared" si="5"/>
        <v>-12383310</v>
      </c>
      <c r="L46" s="88">
        <f t="shared" si="5"/>
        <v>-13226797</v>
      </c>
      <c r="M46" s="88">
        <f t="shared" si="5"/>
        <v>48534717</v>
      </c>
      <c r="N46" s="88">
        <f t="shared" si="5"/>
        <v>22924610</v>
      </c>
      <c r="O46" s="88">
        <f t="shared" si="5"/>
        <v>-11952160</v>
      </c>
      <c r="P46" s="88">
        <f t="shared" si="5"/>
        <v>-13017684</v>
      </c>
      <c r="Q46" s="88">
        <f t="shared" si="5"/>
        <v>42512228</v>
      </c>
      <c r="R46" s="88">
        <f t="shared" si="5"/>
        <v>17542384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98651957</v>
      </c>
      <c r="X46" s="88">
        <f t="shared" si="5"/>
        <v>89749484</v>
      </c>
      <c r="Y46" s="88">
        <f t="shared" si="5"/>
        <v>8902473</v>
      </c>
      <c r="Z46" s="208">
        <f>+IF(X46&lt;&gt;0,+(Y46/X46)*100,0)</f>
        <v>9.919247000907548</v>
      </c>
      <c r="AA46" s="206">
        <f>SUM(AA44:AA45)</f>
        <v>26462512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19607529</v>
      </c>
      <c r="D48" s="217">
        <f>SUM(D46:D47)</f>
        <v>0</v>
      </c>
      <c r="E48" s="218">
        <f t="shared" si="6"/>
        <v>26462512</v>
      </c>
      <c r="F48" s="219">
        <f t="shared" si="6"/>
        <v>26462512</v>
      </c>
      <c r="G48" s="219">
        <f t="shared" si="6"/>
        <v>79326073</v>
      </c>
      <c r="H48" s="220">
        <f t="shared" si="6"/>
        <v>-10161869</v>
      </c>
      <c r="I48" s="220">
        <f t="shared" si="6"/>
        <v>-10979241</v>
      </c>
      <c r="J48" s="220">
        <f t="shared" si="6"/>
        <v>58184963</v>
      </c>
      <c r="K48" s="220">
        <f t="shared" si="6"/>
        <v>-12383310</v>
      </c>
      <c r="L48" s="220">
        <f t="shared" si="6"/>
        <v>-13226797</v>
      </c>
      <c r="M48" s="219">
        <f t="shared" si="6"/>
        <v>48534717</v>
      </c>
      <c r="N48" s="219">
        <f t="shared" si="6"/>
        <v>22924610</v>
      </c>
      <c r="O48" s="220">
        <f t="shared" si="6"/>
        <v>-11952160</v>
      </c>
      <c r="P48" s="220">
        <f t="shared" si="6"/>
        <v>-13017684</v>
      </c>
      <c r="Q48" s="220">
        <f t="shared" si="6"/>
        <v>42512228</v>
      </c>
      <c r="R48" s="220">
        <f t="shared" si="6"/>
        <v>17542384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98651957</v>
      </c>
      <c r="X48" s="220">
        <f t="shared" si="6"/>
        <v>89749484</v>
      </c>
      <c r="Y48" s="220">
        <f t="shared" si="6"/>
        <v>8902473</v>
      </c>
      <c r="Z48" s="221">
        <f>+IF(X48&lt;&gt;0,+(Y48/X48)*100,0)</f>
        <v>9.919247000907548</v>
      </c>
      <c r="AA48" s="222">
        <f>SUM(AA46:AA47)</f>
        <v>26462512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7160856</v>
      </c>
      <c r="D5" s="153">
        <f>SUM(D6:D8)</f>
        <v>0</v>
      </c>
      <c r="E5" s="154">
        <f t="shared" si="0"/>
        <v>14200000</v>
      </c>
      <c r="F5" s="100">
        <f t="shared" si="0"/>
        <v>14200000</v>
      </c>
      <c r="G5" s="100">
        <f t="shared" si="0"/>
        <v>66023</v>
      </c>
      <c r="H5" s="100">
        <f t="shared" si="0"/>
        <v>908333</v>
      </c>
      <c r="I5" s="100">
        <f t="shared" si="0"/>
        <v>38946</v>
      </c>
      <c r="J5" s="100">
        <f t="shared" si="0"/>
        <v>1013302</v>
      </c>
      <c r="K5" s="100">
        <f t="shared" si="0"/>
        <v>4302</v>
      </c>
      <c r="L5" s="100">
        <f t="shared" si="0"/>
        <v>1368393</v>
      </c>
      <c r="M5" s="100">
        <f t="shared" si="0"/>
        <v>2268743</v>
      </c>
      <c r="N5" s="100">
        <f t="shared" si="0"/>
        <v>3641438</v>
      </c>
      <c r="O5" s="100">
        <f t="shared" si="0"/>
        <v>141790</v>
      </c>
      <c r="P5" s="100">
        <f t="shared" si="0"/>
        <v>552437</v>
      </c>
      <c r="Q5" s="100">
        <f t="shared" si="0"/>
        <v>389263</v>
      </c>
      <c r="R5" s="100">
        <f t="shared" si="0"/>
        <v>1083490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5738230</v>
      </c>
      <c r="X5" s="100">
        <f t="shared" si="0"/>
        <v>13196720</v>
      </c>
      <c r="Y5" s="100">
        <f t="shared" si="0"/>
        <v>-7458490</v>
      </c>
      <c r="Z5" s="137">
        <f>+IF(X5&lt;&gt;0,+(Y5/X5)*100,0)</f>
        <v>-56.517755927230404</v>
      </c>
      <c r="AA5" s="153">
        <f>SUM(AA6:AA8)</f>
        <v>14200000</v>
      </c>
    </row>
    <row r="6" spans="1:27" ht="12.75">
      <c r="A6" s="138" t="s">
        <v>75</v>
      </c>
      <c r="B6" s="136"/>
      <c r="C6" s="155"/>
      <c r="D6" s="155"/>
      <c r="E6" s="156">
        <v>2300000</v>
      </c>
      <c r="F6" s="60">
        <v>2300000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3096720</v>
      </c>
      <c r="Y6" s="60">
        <v>-3096720</v>
      </c>
      <c r="Z6" s="140">
        <v>-100</v>
      </c>
      <c r="AA6" s="62">
        <v>2300000</v>
      </c>
    </row>
    <row r="7" spans="1:27" ht="12.75">
      <c r="A7" s="138" t="s">
        <v>76</v>
      </c>
      <c r="B7" s="136"/>
      <c r="C7" s="157">
        <v>7160856</v>
      </c>
      <c r="D7" s="157"/>
      <c r="E7" s="158">
        <v>9800000</v>
      </c>
      <c r="F7" s="159">
        <v>9800000</v>
      </c>
      <c r="G7" s="159">
        <v>66023</v>
      </c>
      <c r="H7" s="159"/>
      <c r="I7" s="159">
        <v>38946</v>
      </c>
      <c r="J7" s="159">
        <v>104969</v>
      </c>
      <c r="K7" s="159">
        <v>4302</v>
      </c>
      <c r="L7" s="159">
        <v>1368393</v>
      </c>
      <c r="M7" s="159">
        <v>2268743</v>
      </c>
      <c r="N7" s="159">
        <v>3641438</v>
      </c>
      <c r="O7" s="159">
        <v>141790</v>
      </c>
      <c r="P7" s="159">
        <v>401962</v>
      </c>
      <c r="Q7" s="159">
        <v>366456</v>
      </c>
      <c r="R7" s="159">
        <v>910208</v>
      </c>
      <c r="S7" s="159"/>
      <c r="T7" s="159"/>
      <c r="U7" s="159"/>
      <c r="V7" s="159"/>
      <c r="W7" s="159">
        <v>4656615</v>
      </c>
      <c r="X7" s="159">
        <v>8000000</v>
      </c>
      <c r="Y7" s="159">
        <v>-3343385</v>
      </c>
      <c r="Z7" s="141">
        <v>-41.79</v>
      </c>
      <c r="AA7" s="225">
        <v>9800000</v>
      </c>
    </row>
    <row r="8" spans="1:27" ht="12.75">
      <c r="A8" s="138" t="s">
        <v>77</v>
      </c>
      <c r="B8" s="136"/>
      <c r="C8" s="155"/>
      <c r="D8" s="155"/>
      <c r="E8" s="156">
        <v>2100000</v>
      </c>
      <c r="F8" s="60">
        <v>2100000</v>
      </c>
      <c r="G8" s="60"/>
      <c r="H8" s="60">
        <v>908333</v>
      </c>
      <c r="I8" s="60"/>
      <c r="J8" s="60">
        <v>908333</v>
      </c>
      <c r="K8" s="60"/>
      <c r="L8" s="60"/>
      <c r="M8" s="60"/>
      <c r="N8" s="60"/>
      <c r="O8" s="60"/>
      <c r="P8" s="60">
        <v>150475</v>
      </c>
      <c r="Q8" s="60">
        <v>22807</v>
      </c>
      <c r="R8" s="60">
        <v>173282</v>
      </c>
      <c r="S8" s="60"/>
      <c r="T8" s="60"/>
      <c r="U8" s="60"/>
      <c r="V8" s="60"/>
      <c r="W8" s="60">
        <v>1081615</v>
      </c>
      <c r="X8" s="60">
        <v>2100000</v>
      </c>
      <c r="Y8" s="60">
        <v>-1018385</v>
      </c>
      <c r="Z8" s="140">
        <v>-48.49</v>
      </c>
      <c r="AA8" s="62">
        <v>2100000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7200000</v>
      </c>
      <c r="F9" s="100">
        <f t="shared" si="1"/>
        <v>7200000</v>
      </c>
      <c r="G9" s="100">
        <f t="shared" si="1"/>
        <v>91500</v>
      </c>
      <c r="H9" s="100">
        <f t="shared" si="1"/>
        <v>21810</v>
      </c>
      <c r="I9" s="100">
        <f t="shared" si="1"/>
        <v>0</v>
      </c>
      <c r="J9" s="100">
        <f t="shared" si="1"/>
        <v>113310</v>
      </c>
      <c r="K9" s="100">
        <f t="shared" si="1"/>
        <v>1162500</v>
      </c>
      <c r="L9" s="100">
        <f t="shared" si="1"/>
        <v>133721</v>
      </c>
      <c r="M9" s="100">
        <f t="shared" si="1"/>
        <v>1192500</v>
      </c>
      <c r="N9" s="100">
        <f t="shared" si="1"/>
        <v>2488721</v>
      </c>
      <c r="O9" s="100">
        <f t="shared" si="1"/>
        <v>0</v>
      </c>
      <c r="P9" s="100">
        <f t="shared" si="1"/>
        <v>182353</v>
      </c>
      <c r="Q9" s="100">
        <f t="shared" si="1"/>
        <v>178243</v>
      </c>
      <c r="R9" s="100">
        <f t="shared" si="1"/>
        <v>360596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2962627</v>
      </c>
      <c r="X9" s="100">
        <f t="shared" si="1"/>
        <v>5236352</v>
      </c>
      <c r="Y9" s="100">
        <f t="shared" si="1"/>
        <v>-2273725</v>
      </c>
      <c r="Z9" s="137">
        <f>+IF(X9&lt;&gt;0,+(Y9/X9)*100,0)</f>
        <v>-43.42192809039575</v>
      </c>
      <c r="AA9" s="102">
        <f>SUM(AA10:AA14)</f>
        <v>7200000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>
        <v>4900000</v>
      </c>
      <c r="F12" s="60">
        <v>4900000</v>
      </c>
      <c r="G12" s="60"/>
      <c r="H12" s="60"/>
      <c r="I12" s="60"/>
      <c r="J12" s="60"/>
      <c r="K12" s="60">
        <v>1162500</v>
      </c>
      <c r="L12" s="60"/>
      <c r="M12" s="60">
        <v>1192500</v>
      </c>
      <c r="N12" s="60">
        <v>2355000</v>
      </c>
      <c r="O12" s="60"/>
      <c r="P12" s="60"/>
      <c r="Q12" s="60"/>
      <c r="R12" s="60"/>
      <c r="S12" s="60"/>
      <c r="T12" s="60"/>
      <c r="U12" s="60"/>
      <c r="V12" s="60"/>
      <c r="W12" s="60">
        <v>2355000</v>
      </c>
      <c r="X12" s="60">
        <v>3563632</v>
      </c>
      <c r="Y12" s="60">
        <v>-1208632</v>
      </c>
      <c r="Z12" s="140">
        <v>-33.92</v>
      </c>
      <c r="AA12" s="62">
        <v>4900000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2300000</v>
      </c>
      <c r="F14" s="159">
        <v>2300000</v>
      </c>
      <c r="G14" s="159">
        <v>91500</v>
      </c>
      <c r="H14" s="159">
        <v>21810</v>
      </c>
      <c r="I14" s="159"/>
      <c r="J14" s="159">
        <v>113310</v>
      </c>
      <c r="K14" s="159"/>
      <c r="L14" s="159">
        <v>133721</v>
      </c>
      <c r="M14" s="159"/>
      <c r="N14" s="159">
        <v>133721</v>
      </c>
      <c r="O14" s="159"/>
      <c r="P14" s="159">
        <v>182353</v>
      </c>
      <c r="Q14" s="159">
        <v>178243</v>
      </c>
      <c r="R14" s="159">
        <v>360596</v>
      </c>
      <c r="S14" s="159"/>
      <c r="T14" s="159"/>
      <c r="U14" s="159"/>
      <c r="V14" s="159"/>
      <c r="W14" s="159">
        <v>607627</v>
      </c>
      <c r="X14" s="159">
        <v>1672720</v>
      </c>
      <c r="Y14" s="159">
        <v>-1065093</v>
      </c>
      <c r="Z14" s="141">
        <v>-63.67</v>
      </c>
      <c r="AA14" s="225">
        <v>2300000</v>
      </c>
    </row>
    <row r="15" spans="1:27" ht="12.75">
      <c r="A15" s="135" t="s">
        <v>84</v>
      </c>
      <c r="B15" s="142"/>
      <c r="C15" s="153">
        <f aca="true" t="shared" si="2" ref="C15:Y15">SUM(C16:C18)</f>
        <v>9276611</v>
      </c>
      <c r="D15" s="153">
        <f>SUM(D16:D18)</f>
        <v>0</v>
      </c>
      <c r="E15" s="154">
        <f t="shared" si="2"/>
        <v>15658000</v>
      </c>
      <c r="F15" s="100">
        <f t="shared" si="2"/>
        <v>15658000</v>
      </c>
      <c r="G15" s="100">
        <f t="shared" si="2"/>
        <v>503200</v>
      </c>
      <c r="H15" s="100">
        <f t="shared" si="2"/>
        <v>1461897</v>
      </c>
      <c r="I15" s="100">
        <f t="shared" si="2"/>
        <v>335532</v>
      </c>
      <c r="J15" s="100">
        <f t="shared" si="2"/>
        <v>2300629</v>
      </c>
      <c r="K15" s="100">
        <f t="shared" si="2"/>
        <v>0</v>
      </c>
      <c r="L15" s="100">
        <f t="shared" si="2"/>
        <v>0</v>
      </c>
      <c r="M15" s="100">
        <f t="shared" si="2"/>
        <v>454027</v>
      </c>
      <c r="N15" s="100">
        <f t="shared" si="2"/>
        <v>454027</v>
      </c>
      <c r="O15" s="100">
        <f t="shared" si="2"/>
        <v>0</v>
      </c>
      <c r="P15" s="100">
        <f t="shared" si="2"/>
        <v>0</v>
      </c>
      <c r="Q15" s="100">
        <f t="shared" si="2"/>
        <v>7467017</v>
      </c>
      <c r="R15" s="100">
        <f t="shared" si="2"/>
        <v>7467017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10221673</v>
      </c>
      <c r="X15" s="100">
        <f t="shared" si="2"/>
        <v>9090904</v>
      </c>
      <c r="Y15" s="100">
        <f t="shared" si="2"/>
        <v>1130769</v>
      </c>
      <c r="Z15" s="137">
        <f>+IF(X15&lt;&gt;0,+(Y15/X15)*100,0)</f>
        <v>12.43846596554094</v>
      </c>
      <c r="AA15" s="102">
        <f>SUM(AA16:AA18)</f>
        <v>15658000</v>
      </c>
    </row>
    <row r="16" spans="1:27" ht="12.75">
      <c r="A16" s="138" t="s">
        <v>85</v>
      </c>
      <c r="B16" s="136"/>
      <c r="C16" s="155">
        <v>9276611</v>
      </c>
      <c r="D16" s="155"/>
      <c r="E16" s="156">
        <v>15658000</v>
      </c>
      <c r="F16" s="60">
        <v>15658000</v>
      </c>
      <c r="G16" s="60">
        <v>503200</v>
      </c>
      <c r="H16" s="60">
        <v>1461897</v>
      </c>
      <c r="I16" s="60">
        <v>335532</v>
      </c>
      <c r="J16" s="60">
        <v>2300629</v>
      </c>
      <c r="K16" s="60"/>
      <c r="L16" s="60"/>
      <c r="M16" s="60">
        <v>454027</v>
      </c>
      <c r="N16" s="60">
        <v>454027</v>
      </c>
      <c r="O16" s="60"/>
      <c r="P16" s="60"/>
      <c r="Q16" s="60">
        <v>7467017</v>
      </c>
      <c r="R16" s="60">
        <v>7467017</v>
      </c>
      <c r="S16" s="60"/>
      <c r="T16" s="60"/>
      <c r="U16" s="60"/>
      <c r="V16" s="60"/>
      <c r="W16" s="60">
        <v>10221673</v>
      </c>
      <c r="X16" s="60">
        <v>9090904</v>
      </c>
      <c r="Y16" s="60">
        <v>1130769</v>
      </c>
      <c r="Z16" s="140">
        <v>12.44</v>
      </c>
      <c r="AA16" s="62">
        <v>15658000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16437467</v>
      </c>
      <c r="D25" s="217">
        <f>+D5+D9+D15+D19+D24</f>
        <v>0</v>
      </c>
      <c r="E25" s="230">
        <f t="shared" si="4"/>
        <v>37058000</v>
      </c>
      <c r="F25" s="219">
        <f t="shared" si="4"/>
        <v>37058000</v>
      </c>
      <c r="G25" s="219">
        <f t="shared" si="4"/>
        <v>660723</v>
      </c>
      <c r="H25" s="219">
        <f t="shared" si="4"/>
        <v>2392040</v>
      </c>
      <c r="I25" s="219">
        <f t="shared" si="4"/>
        <v>374478</v>
      </c>
      <c r="J25" s="219">
        <f t="shared" si="4"/>
        <v>3427241</v>
      </c>
      <c r="K25" s="219">
        <f t="shared" si="4"/>
        <v>1166802</v>
      </c>
      <c r="L25" s="219">
        <f t="shared" si="4"/>
        <v>1502114</v>
      </c>
      <c r="M25" s="219">
        <f t="shared" si="4"/>
        <v>3915270</v>
      </c>
      <c r="N25" s="219">
        <f t="shared" si="4"/>
        <v>6584186</v>
      </c>
      <c r="O25" s="219">
        <f t="shared" si="4"/>
        <v>141790</v>
      </c>
      <c r="P25" s="219">
        <f t="shared" si="4"/>
        <v>734790</v>
      </c>
      <c r="Q25" s="219">
        <f t="shared" si="4"/>
        <v>8034523</v>
      </c>
      <c r="R25" s="219">
        <f t="shared" si="4"/>
        <v>8911103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18922530</v>
      </c>
      <c r="X25" s="219">
        <f t="shared" si="4"/>
        <v>27523976</v>
      </c>
      <c r="Y25" s="219">
        <f t="shared" si="4"/>
        <v>-8601446</v>
      </c>
      <c r="Z25" s="231">
        <f>+IF(X25&lt;&gt;0,+(Y25/X25)*100,0)</f>
        <v>-31.250739355389644</v>
      </c>
      <c r="AA25" s="232">
        <f>+AA5+AA9+AA15+AA19+AA24</f>
        <v>37058000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>
        <v>4945144</v>
      </c>
      <c r="R28" s="60">
        <v>4945144</v>
      </c>
      <c r="S28" s="60"/>
      <c r="T28" s="60"/>
      <c r="U28" s="60"/>
      <c r="V28" s="60"/>
      <c r="W28" s="60">
        <v>4945144</v>
      </c>
      <c r="X28" s="60">
        <v>1958000</v>
      </c>
      <c r="Y28" s="60">
        <v>2987144</v>
      </c>
      <c r="Z28" s="140">
        <v>152.56</v>
      </c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4945144</v>
      </c>
      <c r="R32" s="77">
        <f t="shared" si="5"/>
        <v>4945144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4945144</v>
      </c>
      <c r="X32" s="77">
        <f t="shared" si="5"/>
        <v>1958000</v>
      </c>
      <c r="Y32" s="77">
        <f t="shared" si="5"/>
        <v>2987144</v>
      </c>
      <c r="Z32" s="212">
        <f>+IF(X32&lt;&gt;0,+(Y32/X32)*100,0)</f>
        <v>152.56098059244127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16437467</v>
      </c>
      <c r="D35" s="155"/>
      <c r="E35" s="156">
        <v>37058000</v>
      </c>
      <c r="F35" s="60">
        <v>37058000</v>
      </c>
      <c r="G35" s="60">
        <v>660723</v>
      </c>
      <c r="H35" s="60">
        <v>2392040</v>
      </c>
      <c r="I35" s="60">
        <v>374478</v>
      </c>
      <c r="J35" s="60">
        <v>3427241</v>
      </c>
      <c r="K35" s="60">
        <v>1166802</v>
      </c>
      <c r="L35" s="60">
        <v>1502114</v>
      </c>
      <c r="M35" s="60">
        <v>3915270</v>
      </c>
      <c r="N35" s="60">
        <v>6584186</v>
      </c>
      <c r="O35" s="60">
        <v>141790</v>
      </c>
      <c r="P35" s="60">
        <v>734790</v>
      </c>
      <c r="Q35" s="60">
        <v>3089379</v>
      </c>
      <c r="R35" s="60">
        <v>3965959</v>
      </c>
      <c r="S35" s="60"/>
      <c r="T35" s="60"/>
      <c r="U35" s="60"/>
      <c r="V35" s="60"/>
      <c r="W35" s="60">
        <v>13977386</v>
      </c>
      <c r="X35" s="60">
        <v>25527272</v>
      </c>
      <c r="Y35" s="60">
        <v>-11549886</v>
      </c>
      <c r="Z35" s="140">
        <v>-45.25</v>
      </c>
      <c r="AA35" s="62">
        <v>37058000</v>
      </c>
    </row>
    <row r="36" spans="1:27" ht="12.75">
      <c r="A36" s="238" t="s">
        <v>139</v>
      </c>
      <c r="B36" s="149"/>
      <c r="C36" s="222">
        <f aca="true" t="shared" si="6" ref="C36:Y36">SUM(C32:C35)</f>
        <v>16437467</v>
      </c>
      <c r="D36" s="222">
        <f>SUM(D32:D35)</f>
        <v>0</v>
      </c>
      <c r="E36" s="218">
        <f t="shared" si="6"/>
        <v>37058000</v>
      </c>
      <c r="F36" s="220">
        <f t="shared" si="6"/>
        <v>37058000</v>
      </c>
      <c r="G36" s="220">
        <f t="shared" si="6"/>
        <v>660723</v>
      </c>
      <c r="H36" s="220">
        <f t="shared" si="6"/>
        <v>2392040</v>
      </c>
      <c r="I36" s="220">
        <f t="shared" si="6"/>
        <v>374478</v>
      </c>
      <c r="J36" s="220">
        <f t="shared" si="6"/>
        <v>3427241</v>
      </c>
      <c r="K36" s="220">
        <f t="shared" si="6"/>
        <v>1166802</v>
      </c>
      <c r="L36" s="220">
        <f t="shared" si="6"/>
        <v>1502114</v>
      </c>
      <c r="M36" s="220">
        <f t="shared" si="6"/>
        <v>3915270</v>
      </c>
      <c r="N36" s="220">
        <f t="shared" si="6"/>
        <v>6584186</v>
      </c>
      <c r="O36" s="220">
        <f t="shared" si="6"/>
        <v>141790</v>
      </c>
      <c r="P36" s="220">
        <f t="shared" si="6"/>
        <v>734790</v>
      </c>
      <c r="Q36" s="220">
        <f t="shared" si="6"/>
        <v>8034523</v>
      </c>
      <c r="R36" s="220">
        <f t="shared" si="6"/>
        <v>8911103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18922530</v>
      </c>
      <c r="X36" s="220">
        <f t="shared" si="6"/>
        <v>27485272</v>
      </c>
      <c r="Y36" s="220">
        <f t="shared" si="6"/>
        <v>-8562742</v>
      </c>
      <c r="Z36" s="221">
        <f>+IF(X36&lt;&gt;0,+(Y36/X36)*100,0)</f>
        <v>-31.153928547623615</v>
      </c>
      <c r="AA36" s="239">
        <f>SUM(AA32:AA35)</f>
        <v>37058000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68131846</v>
      </c>
      <c r="D6" s="155"/>
      <c r="E6" s="59">
        <v>62408000</v>
      </c>
      <c r="F6" s="60">
        <v>62408000</v>
      </c>
      <c r="G6" s="60">
        <v>78477537</v>
      </c>
      <c r="H6" s="60">
        <v>-13398193</v>
      </c>
      <c r="I6" s="60">
        <v>-13844425</v>
      </c>
      <c r="J6" s="60">
        <v>-13844425</v>
      </c>
      <c r="K6" s="60">
        <v>-13280064</v>
      </c>
      <c r="L6" s="60">
        <v>-65787759</v>
      </c>
      <c r="M6" s="60">
        <v>-68131846</v>
      </c>
      <c r="N6" s="60">
        <v>-68131846</v>
      </c>
      <c r="O6" s="60">
        <v>-12001696</v>
      </c>
      <c r="P6" s="60">
        <v>-12938383</v>
      </c>
      <c r="Q6" s="60">
        <v>-33399663</v>
      </c>
      <c r="R6" s="60">
        <v>-33399663</v>
      </c>
      <c r="S6" s="60"/>
      <c r="T6" s="60"/>
      <c r="U6" s="60"/>
      <c r="V6" s="60"/>
      <c r="W6" s="60">
        <v>-33399663</v>
      </c>
      <c r="X6" s="60">
        <v>46806000</v>
      </c>
      <c r="Y6" s="60">
        <v>-80205663</v>
      </c>
      <c r="Z6" s="140">
        <v>-171.36</v>
      </c>
      <c r="AA6" s="62">
        <v>62408000</v>
      </c>
    </row>
    <row r="7" spans="1:27" ht="12.75">
      <c r="A7" s="249" t="s">
        <v>144</v>
      </c>
      <c r="B7" s="182"/>
      <c r="C7" s="155">
        <v>549675</v>
      </c>
      <c r="D7" s="155"/>
      <c r="E7" s="59">
        <v>523000</v>
      </c>
      <c r="F7" s="60">
        <v>523000</v>
      </c>
      <c r="G7" s="60"/>
      <c r="H7" s="60"/>
      <c r="I7" s="60"/>
      <c r="J7" s="60"/>
      <c r="K7" s="60"/>
      <c r="L7" s="60"/>
      <c r="M7" s="60">
        <v>25000000</v>
      </c>
      <c r="N7" s="60">
        <v>25000000</v>
      </c>
      <c r="O7" s="60"/>
      <c r="P7" s="60"/>
      <c r="Q7" s="60"/>
      <c r="R7" s="60"/>
      <c r="S7" s="60"/>
      <c r="T7" s="60"/>
      <c r="U7" s="60"/>
      <c r="V7" s="60"/>
      <c r="W7" s="60"/>
      <c r="X7" s="60">
        <v>392250</v>
      </c>
      <c r="Y7" s="60">
        <v>-392250</v>
      </c>
      <c r="Z7" s="140">
        <v>-100</v>
      </c>
      <c r="AA7" s="62">
        <v>523000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1466885</v>
      </c>
      <c r="D9" s="155"/>
      <c r="E9" s="59">
        <v>2350000</v>
      </c>
      <c r="F9" s="60">
        <v>2350000</v>
      </c>
      <c r="G9" s="60">
        <v>3078</v>
      </c>
      <c r="H9" s="60">
        <v>-5495</v>
      </c>
      <c r="I9" s="60">
        <v>3578</v>
      </c>
      <c r="J9" s="60">
        <v>3578</v>
      </c>
      <c r="K9" s="60">
        <v>4478</v>
      </c>
      <c r="L9" s="60">
        <v>6828</v>
      </c>
      <c r="M9" s="60">
        <v>3487</v>
      </c>
      <c r="N9" s="60">
        <v>3487</v>
      </c>
      <c r="O9" s="60">
        <v>177149</v>
      </c>
      <c r="P9" s="60">
        <v>662</v>
      </c>
      <c r="Q9" s="60">
        <v>4712</v>
      </c>
      <c r="R9" s="60">
        <v>4712</v>
      </c>
      <c r="S9" s="60"/>
      <c r="T9" s="60"/>
      <c r="U9" s="60"/>
      <c r="V9" s="60"/>
      <c r="W9" s="60">
        <v>4712</v>
      </c>
      <c r="X9" s="60">
        <v>1762500</v>
      </c>
      <c r="Y9" s="60">
        <v>-1757788</v>
      </c>
      <c r="Z9" s="140">
        <v>-99.73</v>
      </c>
      <c r="AA9" s="62">
        <v>2350000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313363</v>
      </c>
      <c r="D11" s="155"/>
      <c r="E11" s="59">
        <v>350000</v>
      </c>
      <c r="F11" s="60">
        <v>350000</v>
      </c>
      <c r="G11" s="60">
        <v>626428</v>
      </c>
      <c r="H11" s="60">
        <v>2382994</v>
      </c>
      <c r="I11" s="60">
        <v>719848</v>
      </c>
      <c r="J11" s="60">
        <v>719848</v>
      </c>
      <c r="K11" s="60">
        <v>1181152</v>
      </c>
      <c r="L11" s="60">
        <v>1531601</v>
      </c>
      <c r="M11" s="60">
        <v>4644218</v>
      </c>
      <c r="N11" s="60">
        <v>4644218</v>
      </c>
      <c r="O11" s="60">
        <v>-123572</v>
      </c>
      <c r="P11" s="60">
        <v>780732</v>
      </c>
      <c r="Q11" s="60">
        <v>3071293</v>
      </c>
      <c r="R11" s="60">
        <v>3071293</v>
      </c>
      <c r="S11" s="60"/>
      <c r="T11" s="60"/>
      <c r="U11" s="60"/>
      <c r="V11" s="60"/>
      <c r="W11" s="60">
        <v>3071293</v>
      </c>
      <c r="X11" s="60">
        <v>262500</v>
      </c>
      <c r="Y11" s="60">
        <v>2808793</v>
      </c>
      <c r="Z11" s="140">
        <v>1070.02</v>
      </c>
      <c r="AA11" s="62">
        <v>350000</v>
      </c>
    </row>
    <row r="12" spans="1:27" ht="12.75">
      <c r="A12" s="250" t="s">
        <v>56</v>
      </c>
      <c r="B12" s="251"/>
      <c r="C12" s="168">
        <f aca="true" t="shared" si="0" ref="C12:Y12">SUM(C6:C11)</f>
        <v>70461769</v>
      </c>
      <c r="D12" s="168">
        <f>SUM(D6:D11)</f>
        <v>0</v>
      </c>
      <c r="E12" s="72">
        <f t="shared" si="0"/>
        <v>65631000</v>
      </c>
      <c r="F12" s="73">
        <f t="shared" si="0"/>
        <v>65631000</v>
      </c>
      <c r="G12" s="73">
        <f t="shared" si="0"/>
        <v>79107043</v>
      </c>
      <c r="H12" s="73">
        <f t="shared" si="0"/>
        <v>-11020694</v>
      </c>
      <c r="I12" s="73">
        <f t="shared" si="0"/>
        <v>-13120999</v>
      </c>
      <c r="J12" s="73">
        <f t="shared" si="0"/>
        <v>-13120999</v>
      </c>
      <c r="K12" s="73">
        <f t="shared" si="0"/>
        <v>-12094434</v>
      </c>
      <c r="L12" s="73">
        <f t="shared" si="0"/>
        <v>-64249330</v>
      </c>
      <c r="M12" s="73">
        <f t="shared" si="0"/>
        <v>-38484141</v>
      </c>
      <c r="N12" s="73">
        <f t="shared" si="0"/>
        <v>-38484141</v>
      </c>
      <c r="O12" s="73">
        <f t="shared" si="0"/>
        <v>-11948119</v>
      </c>
      <c r="P12" s="73">
        <f t="shared" si="0"/>
        <v>-12156989</v>
      </c>
      <c r="Q12" s="73">
        <f t="shared" si="0"/>
        <v>-30323658</v>
      </c>
      <c r="R12" s="73">
        <f t="shared" si="0"/>
        <v>-30323658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-30323658</v>
      </c>
      <c r="X12" s="73">
        <f t="shared" si="0"/>
        <v>49223250</v>
      </c>
      <c r="Y12" s="73">
        <f t="shared" si="0"/>
        <v>-79546908</v>
      </c>
      <c r="Z12" s="170">
        <f>+IF(X12&lt;&gt;0,+(Y12/X12)*100,0)</f>
        <v>-161.6043394127775</v>
      </c>
      <c r="AA12" s="74">
        <f>SUM(AA6:AA11)</f>
        <v>65631000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3450000</v>
      </c>
      <c r="F16" s="60">
        <v>3450000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2587500</v>
      </c>
      <c r="Y16" s="159">
        <v>-2587500</v>
      </c>
      <c r="Z16" s="141">
        <v>-100</v>
      </c>
      <c r="AA16" s="225">
        <v>3450000</v>
      </c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>
        <v>3459232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219393144</v>
      </c>
      <c r="D19" s="155"/>
      <c r="E19" s="59">
        <v>205632000</v>
      </c>
      <c r="F19" s="60">
        <v>205632000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154224000</v>
      </c>
      <c r="Y19" s="60">
        <v>-154224000</v>
      </c>
      <c r="Z19" s="140">
        <v>-100</v>
      </c>
      <c r="AA19" s="62">
        <v>205632000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1788562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2724675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227365613</v>
      </c>
      <c r="D24" s="168">
        <f>SUM(D15:D23)</f>
        <v>0</v>
      </c>
      <c r="E24" s="76">
        <f t="shared" si="1"/>
        <v>209082000</v>
      </c>
      <c r="F24" s="77">
        <f t="shared" si="1"/>
        <v>209082000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156811500</v>
      </c>
      <c r="Y24" s="77">
        <f t="shared" si="1"/>
        <v>-156811500</v>
      </c>
      <c r="Z24" s="212">
        <f>+IF(X24&lt;&gt;0,+(Y24/X24)*100,0)</f>
        <v>-100</v>
      </c>
      <c r="AA24" s="79">
        <f>SUM(AA15:AA23)</f>
        <v>209082000</v>
      </c>
    </row>
    <row r="25" spans="1:27" ht="12.75">
      <c r="A25" s="250" t="s">
        <v>159</v>
      </c>
      <c r="B25" s="251"/>
      <c r="C25" s="168">
        <f aca="true" t="shared" si="2" ref="C25:Y25">+C12+C24</f>
        <v>297827382</v>
      </c>
      <c r="D25" s="168">
        <f>+D12+D24</f>
        <v>0</v>
      </c>
      <c r="E25" s="72">
        <f t="shared" si="2"/>
        <v>274713000</v>
      </c>
      <c r="F25" s="73">
        <f t="shared" si="2"/>
        <v>274713000</v>
      </c>
      <c r="G25" s="73">
        <f t="shared" si="2"/>
        <v>79107043</v>
      </c>
      <c r="H25" s="73">
        <f t="shared" si="2"/>
        <v>-11020694</v>
      </c>
      <c r="I25" s="73">
        <f t="shared" si="2"/>
        <v>-13120999</v>
      </c>
      <c r="J25" s="73">
        <f t="shared" si="2"/>
        <v>-13120999</v>
      </c>
      <c r="K25" s="73">
        <f t="shared" si="2"/>
        <v>-12094434</v>
      </c>
      <c r="L25" s="73">
        <f t="shared" si="2"/>
        <v>-64249330</v>
      </c>
      <c r="M25" s="73">
        <f t="shared" si="2"/>
        <v>-38484141</v>
      </c>
      <c r="N25" s="73">
        <f t="shared" si="2"/>
        <v>-38484141</v>
      </c>
      <c r="O25" s="73">
        <f t="shared" si="2"/>
        <v>-11948119</v>
      </c>
      <c r="P25" s="73">
        <f t="shared" si="2"/>
        <v>-12156989</v>
      </c>
      <c r="Q25" s="73">
        <f t="shared" si="2"/>
        <v>-30323658</v>
      </c>
      <c r="R25" s="73">
        <f t="shared" si="2"/>
        <v>-30323658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-30323658</v>
      </c>
      <c r="X25" s="73">
        <f t="shared" si="2"/>
        <v>206034750</v>
      </c>
      <c r="Y25" s="73">
        <f t="shared" si="2"/>
        <v>-236358408</v>
      </c>
      <c r="Z25" s="170">
        <f>+IF(X25&lt;&gt;0,+(Y25/X25)*100,0)</f>
        <v>-114.71773960460554</v>
      </c>
      <c r="AA25" s="74">
        <f>+AA12+AA24</f>
        <v>274713000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5095032</v>
      </c>
      <c r="D30" s="155"/>
      <c r="E30" s="59">
        <v>4200000</v>
      </c>
      <c r="F30" s="60">
        <v>4200000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3150000</v>
      </c>
      <c r="Y30" s="60">
        <v>-3150000</v>
      </c>
      <c r="Z30" s="140">
        <v>-100</v>
      </c>
      <c r="AA30" s="62">
        <v>4200000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32182160</v>
      </c>
      <c r="D32" s="155"/>
      <c r="E32" s="59">
        <v>45000000</v>
      </c>
      <c r="F32" s="60">
        <v>45000000</v>
      </c>
      <c r="G32" s="60">
        <v>-412703</v>
      </c>
      <c r="H32" s="60">
        <v>2663080</v>
      </c>
      <c r="I32" s="60">
        <v>-2261599</v>
      </c>
      <c r="J32" s="60">
        <v>-2261599</v>
      </c>
      <c r="K32" s="60">
        <v>530965</v>
      </c>
      <c r="L32" s="60">
        <v>-600278</v>
      </c>
      <c r="M32" s="60">
        <v>-1574956</v>
      </c>
      <c r="N32" s="60">
        <v>-1574956</v>
      </c>
      <c r="O32" s="60">
        <v>-415221</v>
      </c>
      <c r="P32" s="60">
        <v>1719256</v>
      </c>
      <c r="Q32" s="60">
        <v>7005956</v>
      </c>
      <c r="R32" s="60">
        <v>7005956</v>
      </c>
      <c r="S32" s="60"/>
      <c r="T32" s="60"/>
      <c r="U32" s="60"/>
      <c r="V32" s="60"/>
      <c r="W32" s="60">
        <v>7005956</v>
      </c>
      <c r="X32" s="60">
        <v>33750000</v>
      </c>
      <c r="Y32" s="60">
        <v>-26744044</v>
      </c>
      <c r="Z32" s="140">
        <v>-79.24</v>
      </c>
      <c r="AA32" s="62">
        <v>45000000</v>
      </c>
    </row>
    <row r="33" spans="1:27" ht="12.75">
      <c r="A33" s="249" t="s">
        <v>165</v>
      </c>
      <c r="B33" s="182"/>
      <c r="C33" s="155">
        <v>35125745</v>
      </c>
      <c r="D33" s="155"/>
      <c r="E33" s="59"/>
      <c r="F33" s="60"/>
      <c r="G33" s="60"/>
      <c r="H33" s="60"/>
      <c r="I33" s="60"/>
      <c r="J33" s="60"/>
      <c r="K33" s="60">
        <v>-12338</v>
      </c>
      <c r="L33" s="60">
        <v>-12338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72402937</v>
      </c>
      <c r="D34" s="168">
        <f>SUM(D29:D33)</f>
        <v>0</v>
      </c>
      <c r="E34" s="72">
        <f t="shared" si="3"/>
        <v>49200000</v>
      </c>
      <c r="F34" s="73">
        <f t="shared" si="3"/>
        <v>49200000</v>
      </c>
      <c r="G34" s="73">
        <f t="shared" si="3"/>
        <v>-412703</v>
      </c>
      <c r="H34" s="73">
        <f t="shared" si="3"/>
        <v>2663080</v>
      </c>
      <c r="I34" s="73">
        <f t="shared" si="3"/>
        <v>-2261599</v>
      </c>
      <c r="J34" s="73">
        <f t="shared" si="3"/>
        <v>-2261599</v>
      </c>
      <c r="K34" s="73">
        <f t="shared" si="3"/>
        <v>518627</v>
      </c>
      <c r="L34" s="73">
        <f t="shared" si="3"/>
        <v>-612616</v>
      </c>
      <c r="M34" s="73">
        <f t="shared" si="3"/>
        <v>-1574956</v>
      </c>
      <c r="N34" s="73">
        <f t="shared" si="3"/>
        <v>-1574956</v>
      </c>
      <c r="O34" s="73">
        <f t="shared" si="3"/>
        <v>-415221</v>
      </c>
      <c r="P34" s="73">
        <f t="shared" si="3"/>
        <v>1719256</v>
      </c>
      <c r="Q34" s="73">
        <f t="shared" si="3"/>
        <v>7005956</v>
      </c>
      <c r="R34" s="73">
        <f t="shared" si="3"/>
        <v>7005956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7005956</v>
      </c>
      <c r="X34" s="73">
        <f t="shared" si="3"/>
        <v>36900000</v>
      </c>
      <c r="Y34" s="73">
        <f t="shared" si="3"/>
        <v>-29894044</v>
      </c>
      <c r="Z34" s="170">
        <f>+IF(X34&lt;&gt;0,+(Y34/X34)*100,0)</f>
        <v>-81.01366937669377</v>
      </c>
      <c r="AA34" s="74">
        <f>SUM(AA29:AA33)</f>
        <v>49200000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142356044</v>
      </c>
      <c r="D37" s="155"/>
      <c r="E37" s="59">
        <v>139475000</v>
      </c>
      <c r="F37" s="60">
        <v>139475000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104606250</v>
      </c>
      <c r="Y37" s="60">
        <v>-104606250</v>
      </c>
      <c r="Z37" s="140">
        <v>-100</v>
      </c>
      <c r="AA37" s="62">
        <v>139475000</v>
      </c>
    </row>
    <row r="38" spans="1:27" ht="12.75">
      <c r="A38" s="249" t="s">
        <v>165</v>
      </c>
      <c r="B38" s="182"/>
      <c r="C38" s="155"/>
      <c r="D38" s="155"/>
      <c r="E38" s="59">
        <v>28500000</v>
      </c>
      <c r="F38" s="60">
        <v>28500000</v>
      </c>
      <c r="G38" s="60"/>
      <c r="H38" s="60"/>
      <c r="I38" s="60">
        <v>-39043</v>
      </c>
      <c r="J38" s="60">
        <v>-39043</v>
      </c>
      <c r="K38" s="60">
        <v>-160083</v>
      </c>
      <c r="L38" s="60">
        <v>-20731</v>
      </c>
      <c r="M38" s="60">
        <v>-67866</v>
      </c>
      <c r="N38" s="60">
        <v>-67866</v>
      </c>
      <c r="O38" s="60">
        <v>-45244</v>
      </c>
      <c r="P38" s="60">
        <v>-113903</v>
      </c>
      <c r="Q38" s="60">
        <v>35810</v>
      </c>
      <c r="R38" s="60">
        <v>35810</v>
      </c>
      <c r="S38" s="60"/>
      <c r="T38" s="60"/>
      <c r="U38" s="60"/>
      <c r="V38" s="60"/>
      <c r="W38" s="60">
        <v>35810</v>
      </c>
      <c r="X38" s="60">
        <v>21375000</v>
      </c>
      <c r="Y38" s="60">
        <v>-21339190</v>
      </c>
      <c r="Z38" s="140">
        <v>-99.83</v>
      </c>
      <c r="AA38" s="62">
        <v>28500000</v>
      </c>
    </row>
    <row r="39" spans="1:27" ht="12.75">
      <c r="A39" s="250" t="s">
        <v>59</v>
      </c>
      <c r="B39" s="253"/>
      <c r="C39" s="168">
        <f aca="true" t="shared" si="4" ref="C39:Y39">SUM(C37:C38)</f>
        <v>142356044</v>
      </c>
      <c r="D39" s="168">
        <f>SUM(D37:D38)</f>
        <v>0</v>
      </c>
      <c r="E39" s="76">
        <f t="shared" si="4"/>
        <v>167975000</v>
      </c>
      <c r="F39" s="77">
        <f t="shared" si="4"/>
        <v>167975000</v>
      </c>
      <c r="G39" s="77">
        <f t="shared" si="4"/>
        <v>0</v>
      </c>
      <c r="H39" s="77">
        <f t="shared" si="4"/>
        <v>0</v>
      </c>
      <c r="I39" s="77">
        <f t="shared" si="4"/>
        <v>-39043</v>
      </c>
      <c r="J39" s="77">
        <f t="shared" si="4"/>
        <v>-39043</v>
      </c>
      <c r="K39" s="77">
        <f t="shared" si="4"/>
        <v>-160083</v>
      </c>
      <c r="L39" s="77">
        <f t="shared" si="4"/>
        <v>-20731</v>
      </c>
      <c r="M39" s="77">
        <f t="shared" si="4"/>
        <v>-67866</v>
      </c>
      <c r="N39" s="77">
        <f t="shared" si="4"/>
        <v>-67866</v>
      </c>
      <c r="O39" s="77">
        <f t="shared" si="4"/>
        <v>-45244</v>
      </c>
      <c r="P39" s="77">
        <f t="shared" si="4"/>
        <v>-113903</v>
      </c>
      <c r="Q39" s="77">
        <f t="shared" si="4"/>
        <v>35810</v>
      </c>
      <c r="R39" s="77">
        <f t="shared" si="4"/>
        <v>35810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35810</v>
      </c>
      <c r="X39" s="77">
        <f t="shared" si="4"/>
        <v>125981250</v>
      </c>
      <c r="Y39" s="77">
        <f t="shared" si="4"/>
        <v>-125945440</v>
      </c>
      <c r="Z39" s="212">
        <f>+IF(X39&lt;&gt;0,+(Y39/X39)*100,0)</f>
        <v>-99.97157513518877</v>
      </c>
      <c r="AA39" s="79">
        <f>SUM(AA37:AA38)</f>
        <v>167975000</v>
      </c>
    </row>
    <row r="40" spans="1:27" ht="12.75">
      <c r="A40" s="250" t="s">
        <v>167</v>
      </c>
      <c r="B40" s="251"/>
      <c r="C40" s="168">
        <f aca="true" t="shared" si="5" ref="C40:Y40">+C34+C39</f>
        <v>214758981</v>
      </c>
      <c r="D40" s="168">
        <f>+D34+D39</f>
        <v>0</v>
      </c>
      <c r="E40" s="72">
        <f t="shared" si="5"/>
        <v>217175000</v>
      </c>
      <c r="F40" s="73">
        <f t="shared" si="5"/>
        <v>217175000</v>
      </c>
      <c r="G40" s="73">
        <f t="shared" si="5"/>
        <v>-412703</v>
      </c>
      <c r="H40" s="73">
        <f t="shared" si="5"/>
        <v>2663080</v>
      </c>
      <c r="I40" s="73">
        <f t="shared" si="5"/>
        <v>-2300642</v>
      </c>
      <c r="J40" s="73">
        <f t="shared" si="5"/>
        <v>-2300642</v>
      </c>
      <c r="K40" s="73">
        <f t="shared" si="5"/>
        <v>358544</v>
      </c>
      <c r="L40" s="73">
        <f t="shared" si="5"/>
        <v>-633347</v>
      </c>
      <c r="M40" s="73">
        <f t="shared" si="5"/>
        <v>-1642822</v>
      </c>
      <c r="N40" s="73">
        <f t="shared" si="5"/>
        <v>-1642822</v>
      </c>
      <c r="O40" s="73">
        <f t="shared" si="5"/>
        <v>-460465</v>
      </c>
      <c r="P40" s="73">
        <f t="shared" si="5"/>
        <v>1605353</v>
      </c>
      <c r="Q40" s="73">
        <f t="shared" si="5"/>
        <v>7041766</v>
      </c>
      <c r="R40" s="73">
        <f t="shared" si="5"/>
        <v>7041766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7041766</v>
      </c>
      <c r="X40" s="73">
        <f t="shared" si="5"/>
        <v>162881250</v>
      </c>
      <c r="Y40" s="73">
        <f t="shared" si="5"/>
        <v>-155839484</v>
      </c>
      <c r="Z40" s="170">
        <f>+IF(X40&lt;&gt;0,+(Y40/X40)*100,0)</f>
        <v>-95.67674855147538</v>
      </c>
      <c r="AA40" s="74">
        <f>+AA34+AA39</f>
        <v>217175000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83068401</v>
      </c>
      <c r="D42" s="257">
        <f>+D25-D40</f>
        <v>0</v>
      </c>
      <c r="E42" s="258">
        <f t="shared" si="6"/>
        <v>57538000</v>
      </c>
      <c r="F42" s="259">
        <f t="shared" si="6"/>
        <v>57538000</v>
      </c>
      <c r="G42" s="259">
        <f t="shared" si="6"/>
        <v>79519746</v>
      </c>
      <c r="H42" s="259">
        <f t="shared" si="6"/>
        <v>-13683774</v>
      </c>
      <c r="I42" s="259">
        <f t="shared" si="6"/>
        <v>-10820357</v>
      </c>
      <c r="J42" s="259">
        <f t="shared" si="6"/>
        <v>-10820357</v>
      </c>
      <c r="K42" s="259">
        <f t="shared" si="6"/>
        <v>-12452978</v>
      </c>
      <c r="L42" s="259">
        <f t="shared" si="6"/>
        <v>-63615983</v>
      </c>
      <c r="M42" s="259">
        <f t="shared" si="6"/>
        <v>-36841319</v>
      </c>
      <c r="N42" s="259">
        <f t="shared" si="6"/>
        <v>-36841319</v>
      </c>
      <c r="O42" s="259">
        <f t="shared" si="6"/>
        <v>-11487654</v>
      </c>
      <c r="P42" s="259">
        <f t="shared" si="6"/>
        <v>-13762342</v>
      </c>
      <c r="Q42" s="259">
        <f t="shared" si="6"/>
        <v>-37365424</v>
      </c>
      <c r="R42" s="259">
        <f t="shared" si="6"/>
        <v>-37365424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-37365424</v>
      </c>
      <c r="X42" s="259">
        <f t="shared" si="6"/>
        <v>43153500</v>
      </c>
      <c r="Y42" s="259">
        <f t="shared" si="6"/>
        <v>-80518924</v>
      </c>
      <c r="Z42" s="260">
        <f>+IF(X42&lt;&gt;0,+(Y42/X42)*100,0)</f>
        <v>-186.58723857856256</v>
      </c>
      <c r="AA42" s="261">
        <f>+AA25-AA40</f>
        <v>57538000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83068401</v>
      </c>
      <c r="D45" s="155"/>
      <c r="E45" s="59">
        <v>57538000</v>
      </c>
      <c r="F45" s="60">
        <v>57538000</v>
      </c>
      <c r="G45" s="60">
        <v>79519746</v>
      </c>
      <c r="H45" s="60">
        <v>-13683774</v>
      </c>
      <c r="I45" s="60">
        <v>-10820357</v>
      </c>
      <c r="J45" s="60">
        <v>-10820357</v>
      </c>
      <c r="K45" s="60">
        <v>-12452978</v>
      </c>
      <c r="L45" s="60"/>
      <c r="M45" s="60"/>
      <c r="N45" s="60"/>
      <c r="O45" s="60">
        <v>-11487654</v>
      </c>
      <c r="P45" s="60">
        <v>-13762342</v>
      </c>
      <c r="Q45" s="60">
        <v>-37365424</v>
      </c>
      <c r="R45" s="60">
        <v>-37365424</v>
      </c>
      <c r="S45" s="60"/>
      <c r="T45" s="60"/>
      <c r="U45" s="60"/>
      <c r="V45" s="60"/>
      <c r="W45" s="60">
        <v>-37365424</v>
      </c>
      <c r="X45" s="60">
        <v>43153500</v>
      </c>
      <c r="Y45" s="60">
        <v>-80518924</v>
      </c>
      <c r="Z45" s="139">
        <v>-186.59</v>
      </c>
      <c r="AA45" s="62">
        <v>57538000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>
        <v>-63615983</v>
      </c>
      <c r="M47" s="60">
        <v>-36841319</v>
      </c>
      <c r="N47" s="60">
        <v>-36841319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83068401</v>
      </c>
      <c r="D48" s="217">
        <f>SUM(D45:D47)</f>
        <v>0</v>
      </c>
      <c r="E48" s="264">
        <f t="shared" si="7"/>
        <v>57538000</v>
      </c>
      <c r="F48" s="219">
        <f t="shared" si="7"/>
        <v>57538000</v>
      </c>
      <c r="G48" s="219">
        <f t="shared" si="7"/>
        <v>79519746</v>
      </c>
      <c r="H48" s="219">
        <f t="shared" si="7"/>
        <v>-13683774</v>
      </c>
      <c r="I48" s="219">
        <f t="shared" si="7"/>
        <v>-10820357</v>
      </c>
      <c r="J48" s="219">
        <f t="shared" si="7"/>
        <v>-10820357</v>
      </c>
      <c r="K48" s="219">
        <f t="shared" si="7"/>
        <v>-12452978</v>
      </c>
      <c r="L48" s="219">
        <f t="shared" si="7"/>
        <v>-63615983</v>
      </c>
      <c r="M48" s="219">
        <f t="shared" si="7"/>
        <v>-36841319</v>
      </c>
      <c r="N48" s="219">
        <f t="shared" si="7"/>
        <v>-36841319</v>
      </c>
      <c r="O48" s="219">
        <f t="shared" si="7"/>
        <v>-11487654</v>
      </c>
      <c r="P48" s="219">
        <f t="shared" si="7"/>
        <v>-13762342</v>
      </c>
      <c r="Q48" s="219">
        <f t="shared" si="7"/>
        <v>-37365424</v>
      </c>
      <c r="R48" s="219">
        <f t="shared" si="7"/>
        <v>-37365424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-37365424</v>
      </c>
      <c r="X48" s="219">
        <f t="shared" si="7"/>
        <v>43153500</v>
      </c>
      <c r="Y48" s="219">
        <f t="shared" si="7"/>
        <v>-80518924</v>
      </c>
      <c r="Z48" s="265">
        <f>+IF(X48&lt;&gt;0,+(Y48/X48)*100,0)</f>
        <v>-186.58723857856256</v>
      </c>
      <c r="AA48" s="232">
        <f>SUM(AA45:AA47)</f>
        <v>57538000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37472527</v>
      </c>
      <c r="D8" s="155"/>
      <c r="E8" s="59">
        <v>1237872</v>
      </c>
      <c r="F8" s="60">
        <v>1237872</v>
      </c>
      <c r="G8" s="60">
        <v>60550</v>
      </c>
      <c r="H8" s="60">
        <v>51677</v>
      </c>
      <c r="I8" s="60">
        <v>59592</v>
      </c>
      <c r="J8" s="60">
        <v>171819</v>
      </c>
      <c r="K8" s="60">
        <v>72528</v>
      </c>
      <c r="L8" s="60">
        <v>30184</v>
      </c>
      <c r="M8" s="60">
        <v>60332</v>
      </c>
      <c r="N8" s="60">
        <v>163044</v>
      </c>
      <c r="O8" s="60">
        <v>24055</v>
      </c>
      <c r="P8" s="60">
        <v>32574</v>
      </c>
      <c r="Q8" s="60">
        <v>59823</v>
      </c>
      <c r="R8" s="60">
        <v>116452</v>
      </c>
      <c r="S8" s="60"/>
      <c r="T8" s="60"/>
      <c r="U8" s="60"/>
      <c r="V8" s="60"/>
      <c r="W8" s="60">
        <v>451315</v>
      </c>
      <c r="X8" s="60">
        <v>928404</v>
      </c>
      <c r="Y8" s="60">
        <v>-477089</v>
      </c>
      <c r="Z8" s="140">
        <v>-51.39</v>
      </c>
      <c r="AA8" s="62">
        <v>1237872</v>
      </c>
    </row>
    <row r="9" spans="1:27" ht="12.75">
      <c r="A9" s="249" t="s">
        <v>179</v>
      </c>
      <c r="B9" s="182"/>
      <c r="C9" s="155">
        <v>224246576</v>
      </c>
      <c r="D9" s="155"/>
      <c r="E9" s="59">
        <v>226475000</v>
      </c>
      <c r="F9" s="60">
        <v>226475000</v>
      </c>
      <c r="G9" s="60">
        <v>92358000</v>
      </c>
      <c r="H9" s="60">
        <v>2069000</v>
      </c>
      <c r="I9" s="60"/>
      <c r="J9" s="60">
        <v>94427000</v>
      </c>
      <c r="K9" s="60"/>
      <c r="L9" s="60"/>
      <c r="M9" s="60">
        <v>73887000</v>
      </c>
      <c r="N9" s="60">
        <v>73887000</v>
      </c>
      <c r="O9" s="60"/>
      <c r="P9" s="60"/>
      <c r="Q9" s="60">
        <v>55415000</v>
      </c>
      <c r="R9" s="60">
        <v>55415000</v>
      </c>
      <c r="S9" s="60"/>
      <c r="T9" s="60"/>
      <c r="U9" s="60"/>
      <c r="V9" s="60"/>
      <c r="W9" s="60">
        <v>223729000</v>
      </c>
      <c r="X9" s="60">
        <v>226475000</v>
      </c>
      <c r="Y9" s="60">
        <v>-2746000</v>
      </c>
      <c r="Z9" s="140">
        <v>-1.21</v>
      </c>
      <c r="AA9" s="62">
        <v>226475000</v>
      </c>
    </row>
    <row r="10" spans="1:27" ht="12.75">
      <c r="A10" s="249" t="s">
        <v>180</v>
      </c>
      <c r="B10" s="182"/>
      <c r="C10" s="155"/>
      <c r="D10" s="155"/>
      <c r="E10" s="59">
        <v>1958000</v>
      </c>
      <c r="F10" s="60">
        <v>1958000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1958000</v>
      </c>
      <c r="Y10" s="60">
        <v>-1958000</v>
      </c>
      <c r="Z10" s="140">
        <v>-100</v>
      </c>
      <c r="AA10" s="62">
        <v>1958000</v>
      </c>
    </row>
    <row r="11" spans="1:27" ht="12.75">
      <c r="A11" s="249" t="s">
        <v>181</v>
      </c>
      <c r="B11" s="182"/>
      <c r="C11" s="155">
        <v>6236073</v>
      </c>
      <c r="D11" s="155"/>
      <c r="E11" s="59">
        <v>4999992</v>
      </c>
      <c r="F11" s="60">
        <v>4999992</v>
      </c>
      <c r="G11" s="60">
        <v>532463</v>
      </c>
      <c r="H11" s="60">
        <v>670999</v>
      </c>
      <c r="I11" s="60">
        <v>609705</v>
      </c>
      <c r="J11" s="60">
        <v>1813167</v>
      </c>
      <c r="K11" s="60">
        <v>526218</v>
      </c>
      <c r="L11" s="60">
        <v>396880</v>
      </c>
      <c r="M11" s="60">
        <v>365706</v>
      </c>
      <c r="N11" s="60">
        <v>1288804</v>
      </c>
      <c r="O11" s="60">
        <v>287377</v>
      </c>
      <c r="P11" s="60">
        <v>219660</v>
      </c>
      <c r="Q11" s="60">
        <v>157829</v>
      </c>
      <c r="R11" s="60">
        <v>664866</v>
      </c>
      <c r="S11" s="60"/>
      <c r="T11" s="60"/>
      <c r="U11" s="60"/>
      <c r="V11" s="60"/>
      <c r="W11" s="60">
        <v>3766837</v>
      </c>
      <c r="X11" s="60">
        <v>3749994</v>
      </c>
      <c r="Y11" s="60">
        <v>16843</v>
      </c>
      <c r="Z11" s="140">
        <v>0.45</v>
      </c>
      <c r="AA11" s="62">
        <v>4999992</v>
      </c>
    </row>
    <row r="12" spans="1:27" ht="12.75">
      <c r="A12" s="249" t="s">
        <v>182</v>
      </c>
      <c r="B12" s="182"/>
      <c r="C12" s="155">
        <v>119348</v>
      </c>
      <c r="D12" s="155"/>
      <c r="E12" s="59">
        <v>130000</v>
      </c>
      <c r="F12" s="60">
        <v>130000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130000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-226257399</v>
      </c>
      <c r="D14" s="155"/>
      <c r="E14" s="59">
        <v>-177939020</v>
      </c>
      <c r="F14" s="60">
        <v>-177939020</v>
      </c>
      <c r="G14" s="60">
        <v>-13624958</v>
      </c>
      <c r="H14" s="60">
        <v>-12953547</v>
      </c>
      <c r="I14" s="60">
        <v>-11648537</v>
      </c>
      <c r="J14" s="60">
        <v>-38227042</v>
      </c>
      <c r="K14" s="60">
        <v>-12982062</v>
      </c>
      <c r="L14" s="60">
        <v>-13652913</v>
      </c>
      <c r="M14" s="60">
        <v>-15095442</v>
      </c>
      <c r="N14" s="60">
        <v>-41730417</v>
      </c>
      <c r="O14" s="60">
        <v>-12263598</v>
      </c>
      <c r="P14" s="60">
        <v>-13269932</v>
      </c>
      <c r="Q14" s="60">
        <v>-13120443</v>
      </c>
      <c r="R14" s="60">
        <v>-38653973</v>
      </c>
      <c r="S14" s="60"/>
      <c r="T14" s="60"/>
      <c r="U14" s="60"/>
      <c r="V14" s="60"/>
      <c r="W14" s="60">
        <v>-118611432</v>
      </c>
      <c r="X14" s="60">
        <v>-125508015</v>
      </c>
      <c r="Y14" s="60">
        <v>6896583</v>
      </c>
      <c r="Z14" s="140">
        <v>-5.49</v>
      </c>
      <c r="AA14" s="62">
        <v>-177939020</v>
      </c>
    </row>
    <row r="15" spans="1:27" ht="12.75">
      <c r="A15" s="249" t="s">
        <v>40</v>
      </c>
      <c r="B15" s="182"/>
      <c r="C15" s="155">
        <v>-18523824</v>
      </c>
      <c r="D15" s="155"/>
      <c r="E15" s="59"/>
      <c r="F15" s="60"/>
      <c r="G15" s="60"/>
      <c r="H15" s="60">
        <v>-12</v>
      </c>
      <c r="I15" s="60">
        <v>-12</v>
      </c>
      <c r="J15" s="60">
        <v>-24</v>
      </c>
      <c r="K15" s="60">
        <v>-1</v>
      </c>
      <c r="L15" s="60">
        <v>-947</v>
      </c>
      <c r="M15" s="60">
        <v>-10682795</v>
      </c>
      <c r="N15" s="60">
        <v>-10683743</v>
      </c>
      <c r="O15" s="60">
        <v>-1</v>
      </c>
      <c r="P15" s="60">
        <v>-3</v>
      </c>
      <c r="Q15" s="60"/>
      <c r="R15" s="60">
        <v>-4</v>
      </c>
      <c r="S15" s="60"/>
      <c r="T15" s="60"/>
      <c r="U15" s="60"/>
      <c r="V15" s="60"/>
      <c r="W15" s="60">
        <v>-10683771</v>
      </c>
      <c r="X15" s="60"/>
      <c r="Y15" s="60">
        <v>-10683771</v>
      </c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23293301</v>
      </c>
      <c r="D17" s="168">
        <f t="shared" si="0"/>
        <v>0</v>
      </c>
      <c r="E17" s="72">
        <f t="shared" si="0"/>
        <v>56861844</v>
      </c>
      <c r="F17" s="73">
        <f t="shared" si="0"/>
        <v>56861844</v>
      </c>
      <c r="G17" s="73">
        <f t="shared" si="0"/>
        <v>79326055</v>
      </c>
      <c r="H17" s="73">
        <f t="shared" si="0"/>
        <v>-10161883</v>
      </c>
      <c r="I17" s="73">
        <f t="shared" si="0"/>
        <v>-10979252</v>
      </c>
      <c r="J17" s="73">
        <f t="shared" si="0"/>
        <v>58184920</v>
      </c>
      <c r="K17" s="73">
        <f t="shared" si="0"/>
        <v>-12383317</v>
      </c>
      <c r="L17" s="73">
        <f t="shared" si="0"/>
        <v>-13226796</v>
      </c>
      <c r="M17" s="73">
        <f t="shared" si="0"/>
        <v>48534801</v>
      </c>
      <c r="N17" s="73">
        <f t="shared" si="0"/>
        <v>22924688</v>
      </c>
      <c r="O17" s="73">
        <f t="shared" si="0"/>
        <v>-11952167</v>
      </c>
      <c r="P17" s="73">
        <f t="shared" si="0"/>
        <v>-13017701</v>
      </c>
      <c r="Q17" s="73">
        <f t="shared" si="0"/>
        <v>42512209</v>
      </c>
      <c r="R17" s="73">
        <f t="shared" si="0"/>
        <v>17542341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98651949</v>
      </c>
      <c r="X17" s="73">
        <f t="shared" si="0"/>
        <v>107603383</v>
      </c>
      <c r="Y17" s="73">
        <f t="shared" si="0"/>
        <v>-8951434</v>
      </c>
      <c r="Z17" s="170">
        <f>+IF(X17&lt;&gt;0,+(Y17/X17)*100,0)</f>
        <v>-8.318915028907595</v>
      </c>
      <c r="AA17" s="74">
        <f>SUM(AA6:AA16)</f>
        <v>56861844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26079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-1617484</v>
      </c>
      <c r="D26" s="155"/>
      <c r="E26" s="59">
        <v>-37058004</v>
      </c>
      <c r="F26" s="60">
        <v>-37058004</v>
      </c>
      <c r="G26" s="60">
        <v>-660723</v>
      </c>
      <c r="H26" s="60">
        <v>-2392040</v>
      </c>
      <c r="I26" s="60">
        <v>-374478</v>
      </c>
      <c r="J26" s="60">
        <v>-3427241</v>
      </c>
      <c r="K26" s="60">
        <v>-1166802</v>
      </c>
      <c r="L26" s="60">
        <v>-1502114</v>
      </c>
      <c r="M26" s="60">
        <v>-3915270</v>
      </c>
      <c r="N26" s="60">
        <v>-6584186</v>
      </c>
      <c r="O26" s="60">
        <v>-141790</v>
      </c>
      <c r="P26" s="60">
        <v>-734790</v>
      </c>
      <c r="Q26" s="60">
        <v>-8034523</v>
      </c>
      <c r="R26" s="60">
        <v>-8911103</v>
      </c>
      <c r="S26" s="60"/>
      <c r="T26" s="60"/>
      <c r="U26" s="60"/>
      <c r="V26" s="60"/>
      <c r="W26" s="60">
        <v>-18922530</v>
      </c>
      <c r="X26" s="60">
        <v>-27793503</v>
      </c>
      <c r="Y26" s="60">
        <v>8870973</v>
      </c>
      <c r="Z26" s="140">
        <v>-31.92</v>
      </c>
      <c r="AA26" s="62">
        <v>-37058004</v>
      </c>
    </row>
    <row r="27" spans="1:27" ht="12.75">
      <c r="A27" s="250" t="s">
        <v>192</v>
      </c>
      <c r="B27" s="251"/>
      <c r="C27" s="168">
        <f aca="true" t="shared" si="1" ref="C27:Y27">SUM(C21:C26)</f>
        <v>-1591405</v>
      </c>
      <c r="D27" s="168">
        <f>SUM(D21:D26)</f>
        <v>0</v>
      </c>
      <c r="E27" s="72">
        <f t="shared" si="1"/>
        <v>-37058004</v>
      </c>
      <c r="F27" s="73">
        <f t="shared" si="1"/>
        <v>-37058004</v>
      </c>
      <c r="G27" s="73">
        <f t="shared" si="1"/>
        <v>-660723</v>
      </c>
      <c r="H27" s="73">
        <f t="shared" si="1"/>
        <v>-2392040</v>
      </c>
      <c r="I27" s="73">
        <f t="shared" si="1"/>
        <v>-374478</v>
      </c>
      <c r="J27" s="73">
        <f t="shared" si="1"/>
        <v>-3427241</v>
      </c>
      <c r="K27" s="73">
        <f t="shared" si="1"/>
        <v>-1166802</v>
      </c>
      <c r="L27" s="73">
        <f t="shared" si="1"/>
        <v>-1502114</v>
      </c>
      <c r="M27" s="73">
        <f t="shared" si="1"/>
        <v>-3915270</v>
      </c>
      <c r="N27" s="73">
        <f t="shared" si="1"/>
        <v>-6584186</v>
      </c>
      <c r="O27" s="73">
        <f t="shared" si="1"/>
        <v>-141790</v>
      </c>
      <c r="P27" s="73">
        <f t="shared" si="1"/>
        <v>-734790</v>
      </c>
      <c r="Q27" s="73">
        <f t="shared" si="1"/>
        <v>-8034523</v>
      </c>
      <c r="R27" s="73">
        <f t="shared" si="1"/>
        <v>-8911103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-18922530</v>
      </c>
      <c r="X27" s="73">
        <f t="shared" si="1"/>
        <v>-27793503</v>
      </c>
      <c r="Y27" s="73">
        <f t="shared" si="1"/>
        <v>8870973</v>
      </c>
      <c r="Z27" s="170">
        <f>+IF(X27&lt;&gt;0,+(Y27/X27)*100,0)</f>
        <v>-31.917434085224883</v>
      </c>
      <c r="AA27" s="74">
        <f>SUM(AA21:AA26)</f>
        <v>-37058004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-11967866</v>
      </c>
      <c r="D35" s="155"/>
      <c r="E35" s="59">
        <v>-19092000</v>
      </c>
      <c r="F35" s="60">
        <v>-19092000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-5350000</v>
      </c>
      <c r="Y35" s="60">
        <v>5350000</v>
      </c>
      <c r="Z35" s="140">
        <v>-100</v>
      </c>
      <c r="AA35" s="62">
        <v>-19092000</v>
      </c>
    </row>
    <row r="36" spans="1:27" ht="12.75">
      <c r="A36" s="250" t="s">
        <v>198</v>
      </c>
      <c r="B36" s="251"/>
      <c r="C36" s="168">
        <f aca="true" t="shared" si="2" ref="C36:Y36">SUM(C31:C35)</f>
        <v>-11967866</v>
      </c>
      <c r="D36" s="168">
        <f>SUM(D31:D35)</f>
        <v>0</v>
      </c>
      <c r="E36" s="72">
        <f t="shared" si="2"/>
        <v>-19092000</v>
      </c>
      <c r="F36" s="73">
        <f t="shared" si="2"/>
        <v>-19092000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-5350000</v>
      </c>
      <c r="Y36" s="73">
        <f t="shared" si="2"/>
        <v>5350000</v>
      </c>
      <c r="Z36" s="170">
        <f>+IF(X36&lt;&gt;0,+(Y36/X36)*100,0)</f>
        <v>-100</v>
      </c>
      <c r="AA36" s="74">
        <f>SUM(AA31:AA35)</f>
        <v>-19092000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9734030</v>
      </c>
      <c r="D38" s="153">
        <f>+D17+D27+D36</f>
        <v>0</v>
      </c>
      <c r="E38" s="99">
        <f t="shared" si="3"/>
        <v>711840</v>
      </c>
      <c r="F38" s="100">
        <f t="shared" si="3"/>
        <v>711840</v>
      </c>
      <c r="G38" s="100">
        <f t="shared" si="3"/>
        <v>78665332</v>
      </c>
      <c r="H38" s="100">
        <f t="shared" si="3"/>
        <v>-12553923</v>
      </c>
      <c r="I38" s="100">
        <f t="shared" si="3"/>
        <v>-11353730</v>
      </c>
      <c r="J38" s="100">
        <f t="shared" si="3"/>
        <v>54757679</v>
      </c>
      <c r="K38" s="100">
        <f t="shared" si="3"/>
        <v>-13550119</v>
      </c>
      <c r="L38" s="100">
        <f t="shared" si="3"/>
        <v>-14728910</v>
      </c>
      <c r="M38" s="100">
        <f t="shared" si="3"/>
        <v>44619531</v>
      </c>
      <c r="N38" s="100">
        <f t="shared" si="3"/>
        <v>16340502</v>
      </c>
      <c r="O38" s="100">
        <f t="shared" si="3"/>
        <v>-12093957</v>
      </c>
      <c r="P38" s="100">
        <f t="shared" si="3"/>
        <v>-13752491</v>
      </c>
      <c r="Q38" s="100">
        <f t="shared" si="3"/>
        <v>34477686</v>
      </c>
      <c r="R38" s="100">
        <f t="shared" si="3"/>
        <v>8631238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79729419</v>
      </c>
      <c r="X38" s="100">
        <f t="shared" si="3"/>
        <v>74459880</v>
      </c>
      <c r="Y38" s="100">
        <f t="shared" si="3"/>
        <v>5269539</v>
      </c>
      <c r="Z38" s="137">
        <f>+IF(X38&lt;&gt;0,+(Y38/X38)*100,0)</f>
        <v>7.077017851761244</v>
      </c>
      <c r="AA38" s="102">
        <f>+AA17+AA27+AA36</f>
        <v>711840</v>
      </c>
    </row>
    <row r="39" spans="1:27" ht="12.75">
      <c r="A39" s="249" t="s">
        <v>200</v>
      </c>
      <c r="B39" s="182"/>
      <c r="C39" s="153">
        <v>49684704</v>
      </c>
      <c r="D39" s="153"/>
      <c r="E39" s="99">
        <v>77300000</v>
      </c>
      <c r="F39" s="100">
        <v>77300000</v>
      </c>
      <c r="G39" s="100">
        <v>68127845</v>
      </c>
      <c r="H39" s="100">
        <v>146793177</v>
      </c>
      <c r="I39" s="100">
        <v>134239254</v>
      </c>
      <c r="J39" s="100">
        <v>68127845</v>
      </c>
      <c r="K39" s="100">
        <v>122885524</v>
      </c>
      <c r="L39" s="100">
        <v>109335405</v>
      </c>
      <c r="M39" s="100">
        <v>94606495</v>
      </c>
      <c r="N39" s="100">
        <v>122885524</v>
      </c>
      <c r="O39" s="100">
        <v>139226026</v>
      </c>
      <c r="P39" s="100">
        <v>127132069</v>
      </c>
      <c r="Q39" s="100">
        <v>113379578</v>
      </c>
      <c r="R39" s="100">
        <v>139226026</v>
      </c>
      <c r="S39" s="100"/>
      <c r="T39" s="100"/>
      <c r="U39" s="100"/>
      <c r="V39" s="100"/>
      <c r="W39" s="100">
        <v>68127845</v>
      </c>
      <c r="X39" s="100">
        <v>77300000</v>
      </c>
      <c r="Y39" s="100">
        <v>-9172155</v>
      </c>
      <c r="Z39" s="137">
        <v>-11.87</v>
      </c>
      <c r="AA39" s="102">
        <v>77300000</v>
      </c>
    </row>
    <row r="40" spans="1:27" ht="12.75">
      <c r="A40" s="269" t="s">
        <v>201</v>
      </c>
      <c r="B40" s="256"/>
      <c r="C40" s="257">
        <v>59418734</v>
      </c>
      <c r="D40" s="257"/>
      <c r="E40" s="258">
        <v>78011840</v>
      </c>
      <c r="F40" s="259">
        <v>78011840</v>
      </c>
      <c r="G40" s="259">
        <v>146793177</v>
      </c>
      <c r="H40" s="259">
        <v>134239254</v>
      </c>
      <c r="I40" s="259">
        <v>122885524</v>
      </c>
      <c r="J40" s="259">
        <v>122885524</v>
      </c>
      <c r="K40" s="259">
        <v>109335405</v>
      </c>
      <c r="L40" s="259">
        <v>94606495</v>
      </c>
      <c r="M40" s="259">
        <v>139226026</v>
      </c>
      <c r="N40" s="259">
        <v>139226026</v>
      </c>
      <c r="O40" s="259">
        <v>127132069</v>
      </c>
      <c r="P40" s="259">
        <v>113379578</v>
      </c>
      <c r="Q40" s="259">
        <v>147857264</v>
      </c>
      <c r="R40" s="259">
        <v>147857264</v>
      </c>
      <c r="S40" s="259"/>
      <c r="T40" s="259"/>
      <c r="U40" s="259"/>
      <c r="V40" s="259"/>
      <c r="W40" s="259">
        <v>147857264</v>
      </c>
      <c r="X40" s="259">
        <v>151759880</v>
      </c>
      <c r="Y40" s="259">
        <v>-3902616</v>
      </c>
      <c r="Z40" s="260">
        <v>-2.57</v>
      </c>
      <c r="AA40" s="261">
        <v>78011840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16437467</v>
      </c>
      <c r="D5" s="200">
        <f t="shared" si="0"/>
        <v>0</v>
      </c>
      <c r="E5" s="106">
        <f t="shared" si="0"/>
        <v>37058000</v>
      </c>
      <c r="F5" s="106">
        <f t="shared" si="0"/>
        <v>37058000</v>
      </c>
      <c r="G5" s="106">
        <f t="shared" si="0"/>
        <v>660723</v>
      </c>
      <c r="H5" s="106">
        <f t="shared" si="0"/>
        <v>2392040</v>
      </c>
      <c r="I5" s="106">
        <f t="shared" si="0"/>
        <v>374478</v>
      </c>
      <c r="J5" s="106">
        <f t="shared" si="0"/>
        <v>3427241</v>
      </c>
      <c r="K5" s="106">
        <f t="shared" si="0"/>
        <v>1166802</v>
      </c>
      <c r="L5" s="106">
        <f t="shared" si="0"/>
        <v>1502114</v>
      </c>
      <c r="M5" s="106">
        <f t="shared" si="0"/>
        <v>3915270</v>
      </c>
      <c r="N5" s="106">
        <f t="shared" si="0"/>
        <v>6584186</v>
      </c>
      <c r="O5" s="106">
        <f t="shared" si="0"/>
        <v>141790</v>
      </c>
      <c r="P5" s="106">
        <f t="shared" si="0"/>
        <v>734790</v>
      </c>
      <c r="Q5" s="106">
        <f t="shared" si="0"/>
        <v>8034523</v>
      </c>
      <c r="R5" s="106">
        <f t="shared" si="0"/>
        <v>8911103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18922530</v>
      </c>
      <c r="X5" s="106">
        <f t="shared" si="0"/>
        <v>27793500</v>
      </c>
      <c r="Y5" s="106">
        <f t="shared" si="0"/>
        <v>-8870970</v>
      </c>
      <c r="Z5" s="201">
        <f>+IF(X5&lt;&gt;0,+(Y5/X5)*100,0)</f>
        <v>-31.917426736467156</v>
      </c>
      <c r="AA5" s="199">
        <f>SUM(AA11:AA18)</f>
        <v>37058000</v>
      </c>
    </row>
    <row r="6" spans="1:27" ht="12.75">
      <c r="A6" s="291" t="s">
        <v>205</v>
      </c>
      <c r="B6" s="142"/>
      <c r="C6" s="62">
        <v>9276611</v>
      </c>
      <c r="D6" s="156"/>
      <c r="E6" s="60">
        <v>1958000</v>
      </c>
      <c r="F6" s="60">
        <v>1958000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2518707</v>
      </c>
      <c r="R6" s="60">
        <v>2518707</v>
      </c>
      <c r="S6" s="60"/>
      <c r="T6" s="60"/>
      <c r="U6" s="60"/>
      <c r="V6" s="60"/>
      <c r="W6" s="60">
        <v>2518707</v>
      </c>
      <c r="X6" s="60">
        <v>1468500</v>
      </c>
      <c r="Y6" s="60">
        <v>1050207</v>
      </c>
      <c r="Z6" s="140">
        <v>71.52</v>
      </c>
      <c r="AA6" s="155">
        <v>1958000</v>
      </c>
    </row>
    <row r="7" spans="1:27" ht="12.75">
      <c r="A7" s="291" t="s">
        <v>206</v>
      </c>
      <c r="B7" s="142"/>
      <c r="C7" s="62">
        <v>5614037</v>
      </c>
      <c r="D7" s="156"/>
      <c r="E7" s="60"/>
      <c r="F7" s="60"/>
      <c r="G7" s="60"/>
      <c r="H7" s="60"/>
      <c r="I7" s="60">
        <v>335532</v>
      </c>
      <c r="J7" s="60">
        <v>335532</v>
      </c>
      <c r="K7" s="60"/>
      <c r="L7" s="60"/>
      <c r="M7" s="60"/>
      <c r="N7" s="60"/>
      <c r="O7" s="60"/>
      <c r="P7" s="60"/>
      <c r="Q7" s="60">
        <v>4782250</v>
      </c>
      <c r="R7" s="60">
        <v>4782250</v>
      </c>
      <c r="S7" s="60"/>
      <c r="T7" s="60"/>
      <c r="U7" s="60"/>
      <c r="V7" s="60"/>
      <c r="W7" s="60">
        <v>5117782</v>
      </c>
      <c r="X7" s="60"/>
      <c r="Y7" s="60">
        <v>5117782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>
        <v>7200000</v>
      </c>
      <c r="F8" s="60">
        <v>7200000</v>
      </c>
      <c r="G8" s="60"/>
      <c r="H8" s="60"/>
      <c r="I8" s="60"/>
      <c r="J8" s="60"/>
      <c r="K8" s="60"/>
      <c r="L8" s="60"/>
      <c r="M8" s="60">
        <v>253830</v>
      </c>
      <c r="N8" s="60">
        <v>253830</v>
      </c>
      <c r="O8" s="60"/>
      <c r="P8" s="60"/>
      <c r="Q8" s="60">
        <v>47920</v>
      </c>
      <c r="R8" s="60">
        <v>47920</v>
      </c>
      <c r="S8" s="60"/>
      <c r="T8" s="60"/>
      <c r="U8" s="60"/>
      <c r="V8" s="60"/>
      <c r="W8" s="60">
        <v>301750</v>
      </c>
      <c r="X8" s="60">
        <v>5400000</v>
      </c>
      <c r="Y8" s="60">
        <v>-5098250</v>
      </c>
      <c r="Z8" s="140">
        <v>-94.41</v>
      </c>
      <c r="AA8" s="155">
        <v>7200000</v>
      </c>
    </row>
    <row r="9" spans="1:27" ht="12.75">
      <c r="A9" s="291" t="s">
        <v>208</v>
      </c>
      <c r="B9" s="142"/>
      <c r="C9" s="62"/>
      <c r="D9" s="156"/>
      <c r="E9" s="60">
        <v>6500000</v>
      </c>
      <c r="F9" s="60">
        <v>6500000</v>
      </c>
      <c r="G9" s="60">
        <v>503200</v>
      </c>
      <c r="H9" s="60"/>
      <c r="I9" s="60"/>
      <c r="J9" s="60">
        <v>503200</v>
      </c>
      <c r="K9" s="60"/>
      <c r="L9" s="60"/>
      <c r="M9" s="60">
        <v>66780</v>
      </c>
      <c r="N9" s="60">
        <v>66780</v>
      </c>
      <c r="O9" s="60"/>
      <c r="P9" s="60"/>
      <c r="Q9" s="60">
        <v>118140</v>
      </c>
      <c r="R9" s="60">
        <v>118140</v>
      </c>
      <c r="S9" s="60"/>
      <c r="T9" s="60"/>
      <c r="U9" s="60"/>
      <c r="V9" s="60"/>
      <c r="W9" s="60">
        <v>688120</v>
      </c>
      <c r="X9" s="60">
        <v>4875000</v>
      </c>
      <c r="Y9" s="60">
        <v>-4186880</v>
      </c>
      <c r="Z9" s="140">
        <v>-85.88</v>
      </c>
      <c r="AA9" s="155">
        <v>6500000</v>
      </c>
    </row>
    <row r="10" spans="1:27" ht="12.75">
      <c r="A10" s="291" t="s">
        <v>209</v>
      </c>
      <c r="B10" s="142"/>
      <c r="C10" s="62">
        <v>1546819</v>
      </c>
      <c r="D10" s="156"/>
      <c r="E10" s="60">
        <v>12500000</v>
      </c>
      <c r="F10" s="60">
        <v>12500000</v>
      </c>
      <c r="G10" s="60">
        <v>157523</v>
      </c>
      <c r="H10" s="60">
        <v>1483707</v>
      </c>
      <c r="I10" s="60">
        <v>38946</v>
      </c>
      <c r="J10" s="60">
        <v>1680176</v>
      </c>
      <c r="K10" s="60">
        <v>1162500</v>
      </c>
      <c r="L10" s="60">
        <v>1502114</v>
      </c>
      <c r="M10" s="60">
        <v>3594660</v>
      </c>
      <c r="N10" s="60">
        <v>6259274</v>
      </c>
      <c r="O10" s="60">
        <v>141790</v>
      </c>
      <c r="P10" s="60">
        <v>584315</v>
      </c>
      <c r="Q10" s="60">
        <v>381262</v>
      </c>
      <c r="R10" s="60">
        <v>1107367</v>
      </c>
      <c r="S10" s="60"/>
      <c r="T10" s="60"/>
      <c r="U10" s="60"/>
      <c r="V10" s="60"/>
      <c r="W10" s="60">
        <v>9046817</v>
      </c>
      <c r="X10" s="60">
        <v>9375000</v>
      </c>
      <c r="Y10" s="60">
        <v>-328183</v>
      </c>
      <c r="Z10" s="140">
        <v>-3.5</v>
      </c>
      <c r="AA10" s="155">
        <v>12500000</v>
      </c>
    </row>
    <row r="11" spans="1:27" ht="12.75">
      <c r="A11" s="292" t="s">
        <v>210</v>
      </c>
      <c r="B11" s="142"/>
      <c r="C11" s="293">
        <f aca="true" t="shared" si="1" ref="C11:Y11">SUM(C6:C10)</f>
        <v>16437467</v>
      </c>
      <c r="D11" s="294">
        <f t="shared" si="1"/>
        <v>0</v>
      </c>
      <c r="E11" s="295">
        <f t="shared" si="1"/>
        <v>28158000</v>
      </c>
      <c r="F11" s="295">
        <f t="shared" si="1"/>
        <v>28158000</v>
      </c>
      <c r="G11" s="295">
        <f t="shared" si="1"/>
        <v>660723</v>
      </c>
      <c r="H11" s="295">
        <f t="shared" si="1"/>
        <v>1483707</v>
      </c>
      <c r="I11" s="295">
        <f t="shared" si="1"/>
        <v>374478</v>
      </c>
      <c r="J11" s="295">
        <f t="shared" si="1"/>
        <v>2518908</v>
      </c>
      <c r="K11" s="295">
        <f t="shared" si="1"/>
        <v>1162500</v>
      </c>
      <c r="L11" s="295">
        <f t="shared" si="1"/>
        <v>1502114</v>
      </c>
      <c r="M11" s="295">
        <f t="shared" si="1"/>
        <v>3915270</v>
      </c>
      <c r="N11" s="295">
        <f t="shared" si="1"/>
        <v>6579884</v>
      </c>
      <c r="O11" s="295">
        <f t="shared" si="1"/>
        <v>141790</v>
      </c>
      <c r="P11" s="295">
        <f t="shared" si="1"/>
        <v>584315</v>
      </c>
      <c r="Q11" s="295">
        <f t="shared" si="1"/>
        <v>7848279</v>
      </c>
      <c r="R11" s="295">
        <f t="shared" si="1"/>
        <v>8574384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17673176</v>
      </c>
      <c r="X11" s="295">
        <f t="shared" si="1"/>
        <v>21118500</v>
      </c>
      <c r="Y11" s="295">
        <f t="shared" si="1"/>
        <v>-3445324</v>
      </c>
      <c r="Z11" s="296">
        <f>+IF(X11&lt;&gt;0,+(Y11/X11)*100,0)</f>
        <v>-16.31424580344248</v>
      </c>
      <c r="AA11" s="297">
        <f>SUM(AA6:AA10)</f>
        <v>28158000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>
        <v>8900000</v>
      </c>
      <c r="F15" s="60">
        <v>8900000</v>
      </c>
      <c r="G15" s="60"/>
      <c r="H15" s="60">
        <v>908333</v>
      </c>
      <c r="I15" s="60"/>
      <c r="J15" s="60">
        <v>908333</v>
      </c>
      <c r="K15" s="60">
        <v>4302</v>
      </c>
      <c r="L15" s="60"/>
      <c r="M15" s="60"/>
      <c r="N15" s="60">
        <v>4302</v>
      </c>
      <c r="O15" s="60"/>
      <c r="P15" s="60">
        <v>150475</v>
      </c>
      <c r="Q15" s="60">
        <v>186244</v>
      </c>
      <c r="R15" s="60">
        <v>336719</v>
      </c>
      <c r="S15" s="60"/>
      <c r="T15" s="60"/>
      <c r="U15" s="60"/>
      <c r="V15" s="60"/>
      <c r="W15" s="60">
        <v>1249354</v>
      </c>
      <c r="X15" s="60">
        <v>6675000</v>
      </c>
      <c r="Y15" s="60">
        <v>-5425646</v>
      </c>
      <c r="Z15" s="140">
        <v>-81.28</v>
      </c>
      <c r="AA15" s="155">
        <v>8900000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9276611</v>
      </c>
      <c r="D36" s="156">
        <f t="shared" si="4"/>
        <v>0</v>
      </c>
      <c r="E36" s="60">
        <f t="shared" si="4"/>
        <v>1958000</v>
      </c>
      <c r="F36" s="60">
        <f t="shared" si="4"/>
        <v>1958000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2518707</v>
      </c>
      <c r="R36" s="60">
        <f t="shared" si="4"/>
        <v>2518707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2518707</v>
      </c>
      <c r="X36" s="60">
        <f t="shared" si="4"/>
        <v>1468500</v>
      </c>
      <c r="Y36" s="60">
        <f t="shared" si="4"/>
        <v>1050207</v>
      </c>
      <c r="Z36" s="140">
        <f aca="true" t="shared" si="5" ref="Z36:Z49">+IF(X36&lt;&gt;0,+(Y36/X36)*100,0)</f>
        <v>71.5156281920327</v>
      </c>
      <c r="AA36" s="155">
        <f>AA6+AA21</f>
        <v>1958000</v>
      </c>
    </row>
    <row r="37" spans="1:27" ht="12.75">
      <c r="A37" s="291" t="s">
        <v>206</v>
      </c>
      <c r="B37" s="142"/>
      <c r="C37" s="62">
        <f t="shared" si="4"/>
        <v>5614037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335532</v>
      </c>
      <c r="J37" s="60">
        <f t="shared" si="4"/>
        <v>335532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4782250</v>
      </c>
      <c r="R37" s="60">
        <f t="shared" si="4"/>
        <v>4782250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5117782</v>
      </c>
      <c r="X37" s="60">
        <f t="shared" si="4"/>
        <v>0</v>
      </c>
      <c r="Y37" s="60">
        <f t="shared" si="4"/>
        <v>5117782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7200000</v>
      </c>
      <c r="F38" s="60">
        <f t="shared" si="4"/>
        <v>7200000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253830</v>
      </c>
      <c r="N38" s="60">
        <f t="shared" si="4"/>
        <v>253830</v>
      </c>
      <c r="O38" s="60">
        <f t="shared" si="4"/>
        <v>0</v>
      </c>
      <c r="P38" s="60">
        <f t="shared" si="4"/>
        <v>0</v>
      </c>
      <c r="Q38" s="60">
        <f t="shared" si="4"/>
        <v>47920</v>
      </c>
      <c r="R38" s="60">
        <f t="shared" si="4"/>
        <v>47920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301750</v>
      </c>
      <c r="X38" s="60">
        <f t="shared" si="4"/>
        <v>5400000</v>
      </c>
      <c r="Y38" s="60">
        <f t="shared" si="4"/>
        <v>-5098250</v>
      </c>
      <c r="Z38" s="140">
        <f t="shared" si="5"/>
        <v>-94.41203703703704</v>
      </c>
      <c r="AA38" s="155">
        <f>AA8+AA23</f>
        <v>7200000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6500000</v>
      </c>
      <c r="F39" s="60">
        <f t="shared" si="4"/>
        <v>6500000</v>
      </c>
      <c r="G39" s="60">
        <f t="shared" si="4"/>
        <v>503200</v>
      </c>
      <c r="H39" s="60">
        <f t="shared" si="4"/>
        <v>0</v>
      </c>
      <c r="I39" s="60">
        <f t="shared" si="4"/>
        <v>0</v>
      </c>
      <c r="J39" s="60">
        <f t="shared" si="4"/>
        <v>503200</v>
      </c>
      <c r="K39" s="60">
        <f t="shared" si="4"/>
        <v>0</v>
      </c>
      <c r="L39" s="60">
        <f t="shared" si="4"/>
        <v>0</v>
      </c>
      <c r="M39" s="60">
        <f t="shared" si="4"/>
        <v>66780</v>
      </c>
      <c r="N39" s="60">
        <f t="shared" si="4"/>
        <v>66780</v>
      </c>
      <c r="O39" s="60">
        <f t="shared" si="4"/>
        <v>0</v>
      </c>
      <c r="P39" s="60">
        <f t="shared" si="4"/>
        <v>0</v>
      </c>
      <c r="Q39" s="60">
        <f t="shared" si="4"/>
        <v>118140</v>
      </c>
      <c r="R39" s="60">
        <f t="shared" si="4"/>
        <v>118140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688120</v>
      </c>
      <c r="X39" s="60">
        <f t="shared" si="4"/>
        <v>4875000</v>
      </c>
      <c r="Y39" s="60">
        <f t="shared" si="4"/>
        <v>-4186880</v>
      </c>
      <c r="Z39" s="140">
        <f t="shared" si="5"/>
        <v>-85.88471794871795</v>
      </c>
      <c r="AA39" s="155">
        <f>AA9+AA24</f>
        <v>6500000</v>
      </c>
    </row>
    <row r="40" spans="1:27" ht="12.75">
      <c r="A40" s="291" t="s">
        <v>209</v>
      </c>
      <c r="B40" s="142"/>
      <c r="C40" s="62">
        <f t="shared" si="4"/>
        <v>1546819</v>
      </c>
      <c r="D40" s="156">
        <f t="shared" si="4"/>
        <v>0</v>
      </c>
      <c r="E40" s="60">
        <f t="shared" si="4"/>
        <v>12500000</v>
      </c>
      <c r="F40" s="60">
        <f t="shared" si="4"/>
        <v>12500000</v>
      </c>
      <c r="G40" s="60">
        <f t="shared" si="4"/>
        <v>157523</v>
      </c>
      <c r="H40" s="60">
        <f t="shared" si="4"/>
        <v>1483707</v>
      </c>
      <c r="I40" s="60">
        <f t="shared" si="4"/>
        <v>38946</v>
      </c>
      <c r="J40" s="60">
        <f t="shared" si="4"/>
        <v>1680176</v>
      </c>
      <c r="K40" s="60">
        <f t="shared" si="4"/>
        <v>1162500</v>
      </c>
      <c r="L40" s="60">
        <f t="shared" si="4"/>
        <v>1502114</v>
      </c>
      <c r="M40" s="60">
        <f t="shared" si="4"/>
        <v>3594660</v>
      </c>
      <c r="N40" s="60">
        <f t="shared" si="4"/>
        <v>6259274</v>
      </c>
      <c r="O40" s="60">
        <f t="shared" si="4"/>
        <v>141790</v>
      </c>
      <c r="P40" s="60">
        <f t="shared" si="4"/>
        <v>584315</v>
      </c>
      <c r="Q40" s="60">
        <f t="shared" si="4"/>
        <v>381262</v>
      </c>
      <c r="R40" s="60">
        <f t="shared" si="4"/>
        <v>1107367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9046817</v>
      </c>
      <c r="X40" s="60">
        <f t="shared" si="4"/>
        <v>9375000</v>
      </c>
      <c r="Y40" s="60">
        <f t="shared" si="4"/>
        <v>-328183</v>
      </c>
      <c r="Z40" s="140">
        <f t="shared" si="5"/>
        <v>-3.500618666666667</v>
      </c>
      <c r="AA40" s="155">
        <f>AA10+AA25</f>
        <v>12500000</v>
      </c>
    </row>
    <row r="41" spans="1:27" ht="12.75">
      <c r="A41" s="292" t="s">
        <v>210</v>
      </c>
      <c r="B41" s="142"/>
      <c r="C41" s="293">
        <f aca="true" t="shared" si="6" ref="C41:Y41">SUM(C36:C40)</f>
        <v>16437467</v>
      </c>
      <c r="D41" s="294">
        <f t="shared" si="6"/>
        <v>0</v>
      </c>
      <c r="E41" s="295">
        <f t="shared" si="6"/>
        <v>28158000</v>
      </c>
      <c r="F41" s="295">
        <f t="shared" si="6"/>
        <v>28158000</v>
      </c>
      <c r="G41" s="295">
        <f t="shared" si="6"/>
        <v>660723</v>
      </c>
      <c r="H41" s="295">
        <f t="shared" si="6"/>
        <v>1483707</v>
      </c>
      <c r="I41" s="295">
        <f t="shared" si="6"/>
        <v>374478</v>
      </c>
      <c r="J41" s="295">
        <f t="shared" si="6"/>
        <v>2518908</v>
      </c>
      <c r="K41" s="295">
        <f t="shared" si="6"/>
        <v>1162500</v>
      </c>
      <c r="L41" s="295">
        <f t="shared" si="6"/>
        <v>1502114</v>
      </c>
      <c r="M41" s="295">
        <f t="shared" si="6"/>
        <v>3915270</v>
      </c>
      <c r="N41" s="295">
        <f t="shared" si="6"/>
        <v>6579884</v>
      </c>
      <c r="O41" s="295">
        <f t="shared" si="6"/>
        <v>141790</v>
      </c>
      <c r="P41" s="295">
        <f t="shared" si="6"/>
        <v>584315</v>
      </c>
      <c r="Q41" s="295">
        <f t="shared" si="6"/>
        <v>7848279</v>
      </c>
      <c r="R41" s="295">
        <f t="shared" si="6"/>
        <v>8574384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17673176</v>
      </c>
      <c r="X41" s="295">
        <f t="shared" si="6"/>
        <v>21118500</v>
      </c>
      <c r="Y41" s="295">
        <f t="shared" si="6"/>
        <v>-3445324</v>
      </c>
      <c r="Z41" s="296">
        <f t="shared" si="5"/>
        <v>-16.31424580344248</v>
      </c>
      <c r="AA41" s="297">
        <f>SUM(AA36:AA40)</f>
        <v>28158000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8900000</v>
      </c>
      <c r="F45" s="54">
        <f t="shared" si="7"/>
        <v>8900000</v>
      </c>
      <c r="G45" s="54">
        <f t="shared" si="7"/>
        <v>0</v>
      </c>
      <c r="H45" s="54">
        <f t="shared" si="7"/>
        <v>908333</v>
      </c>
      <c r="I45" s="54">
        <f t="shared" si="7"/>
        <v>0</v>
      </c>
      <c r="J45" s="54">
        <f t="shared" si="7"/>
        <v>908333</v>
      </c>
      <c r="K45" s="54">
        <f t="shared" si="7"/>
        <v>4302</v>
      </c>
      <c r="L45" s="54">
        <f t="shared" si="7"/>
        <v>0</v>
      </c>
      <c r="M45" s="54">
        <f t="shared" si="7"/>
        <v>0</v>
      </c>
      <c r="N45" s="54">
        <f t="shared" si="7"/>
        <v>4302</v>
      </c>
      <c r="O45" s="54">
        <f t="shared" si="7"/>
        <v>0</v>
      </c>
      <c r="P45" s="54">
        <f t="shared" si="7"/>
        <v>150475</v>
      </c>
      <c r="Q45" s="54">
        <f t="shared" si="7"/>
        <v>186244</v>
      </c>
      <c r="R45" s="54">
        <f t="shared" si="7"/>
        <v>336719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1249354</v>
      </c>
      <c r="X45" s="54">
        <f t="shared" si="7"/>
        <v>6675000</v>
      </c>
      <c r="Y45" s="54">
        <f t="shared" si="7"/>
        <v>-5425646</v>
      </c>
      <c r="Z45" s="184">
        <f t="shared" si="5"/>
        <v>-81.28308614232209</v>
      </c>
      <c r="AA45" s="130">
        <f t="shared" si="8"/>
        <v>8900000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16437467</v>
      </c>
      <c r="D49" s="218">
        <f t="shared" si="9"/>
        <v>0</v>
      </c>
      <c r="E49" s="220">
        <f t="shared" si="9"/>
        <v>37058000</v>
      </c>
      <c r="F49" s="220">
        <f t="shared" si="9"/>
        <v>37058000</v>
      </c>
      <c r="G49" s="220">
        <f t="shared" si="9"/>
        <v>660723</v>
      </c>
      <c r="H49" s="220">
        <f t="shared" si="9"/>
        <v>2392040</v>
      </c>
      <c r="I49" s="220">
        <f t="shared" si="9"/>
        <v>374478</v>
      </c>
      <c r="J49" s="220">
        <f t="shared" si="9"/>
        <v>3427241</v>
      </c>
      <c r="K49" s="220">
        <f t="shared" si="9"/>
        <v>1166802</v>
      </c>
      <c r="L49" s="220">
        <f t="shared" si="9"/>
        <v>1502114</v>
      </c>
      <c r="M49" s="220">
        <f t="shared" si="9"/>
        <v>3915270</v>
      </c>
      <c r="N49" s="220">
        <f t="shared" si="9"/>
        <v>6584186</v>
      </c>
      <c r="O49" s="220">
        <f t="shared" si="9"/>
        <v>141790</v>
      </c>
      <c r="P49" s="220">
        <f t="shared" si="9"/>
        <v>734790</v>
      </c>
      <c r="Q49" s="220">
        <f t="shared" si="9"/>
        <v>8034523</v>
      </c>
      <c r="R49" s="220">
        <f t="shared" si="9"/>
        <v>8911103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18922530</v>
      </c>
      <c r="X49" s="220">
        <f t="shared" si="9"/>
        <v>27793500</v>
      </c>
      <c r="Y49" s="220">
        <f t="shared" si="9"/>
        <v>-8870970</v>
      </c>
      <c r="Z49" s="221">
        <f t="shared" si="5"/>
        <v>-31.917426736467156</v>
      </c>
      <c r="AA49" s="222">
        <f>SUM(AA41:AA48)</f>
        <v>37058000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2943000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>
        <v>191</v>
      </c>
      <c r="I68" s="60">
        <v>239601</v>
      </c>
      <c r="J68" s="60">
        <v>239792</v>
      </c>
      <c r="K68" s="60">
        <v>74570</v>
      </c>
      <c r="L68" s="60">
        <v>184648</v>
      </c>
      <c r="M68" s="60">
        <v>295057</v>
      </c>
      <c r="N68" s="60">
        <v>554275</v>
      </c>
      <c r="O68" s="60">
        <v>55170</v>
      </c>
      <c r="P68" s="60">
        <v>234567</v>
      </c>
      <c r="Q68" s="60">
        <v>98345</v>
      </c>
      <c r="R68" s="60">
        <v>388082</v>
      </c>
      <c r="S68" s="60"/>
      <c r="T68" s="60"/>
      <c r="U68" s="60"/>
      <c r="V68" s="60"/>
      <c r="W68" s="60">
        <v>1182149</v>
      </c>
      <c r="X68" s="60"/>
      <c r="Y68" s="60">
        <v>1182149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2943000</v>
      </c>
      <c r="F69" s="220">
        <f t="shared" si="12"/>
        <v>0</v>
      </c>
      <c r="G69" s="220">
        <f t="shared" si="12"/>
        <v>0</v>
      </c>
      <c r="H69" s="220">
        <f t="shared" si="12"/>
        <v>191</v>
      </c>
      <c r="I69" s="220">
        <f t="shared" si="12"/>
        <v>239601</v>
      </c>
      <c r="J69" s="220">
        <f t="shared" si="12"/>
        <v>239792</v>
      </c>
      <c r="K69" s="220">
        <f t="shared" si="12"/>
        <v>74570</v>
      </c>
      <c r="L69" s="220">
        <f t="shared" si="12"/>
        <v>184648</v>
      </c>
      <c r="M69" s="220">
        <f t="shared" si="12"/>
        <v>295057</v>
      </c>
      <c r="N69" s="220">
        <f t="shared" si="12"/>
        <v>554275</v>
      </c>
      <c r="O69" s="220">
        <f t="shared" si="12"/>
        <v>55170</v>
      </c>
      <c r="P69" s="220">
        <f t="shared" si="12"/>
        <v>234567</v>
      </c>
      <c r="Q69" s="220">
        <f t="shared" si="12"/>
        <v>98345</v>
      </c>
      <c r="R69" s="220">
        <f t="shared" si="12"/>
        <v>388082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1182149</v>
      </c>
      <c r="X69" s="220">
        <f t="shared" si="12"/>
        <v>0</v>
      </c>
      <c r="Y69" s="220">
        <f t="shared" si="12"/>
        <v>1182149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16437467</v>
      </c>
      <c r="D5" s="357">
        <f t="shared" si="0"/>
        <v>0</v>
      </c>
      <c r="E5" s="356">
        <f t="shared" si="0"/>
        <v>28158000</v>
      </c>
      <c r="F5" s="358">
        <f t="shared" si="0"/>
        <v>28158000</v>
      </c>
      <c r="G5" s="358">
        <f t="shared" si="0"/>
        <v>660723</v>
      </c>
      <c r="H5" s="356">
        <f t="shared" si="0"/>
        <v>1483707</v>
      </c>
      <c r="I5" s="356">
        <f t="shared" si="0"/>
        <v>374478</v>
      </c>
      <c r="J5" s="358">
        <f t="shared" si="0"/>
        <v>2518908</v>
      </c>
      <c r="K5" s="358">
        <f t="shared" si="0"/>
        <v>1162500</v>
      </c>
      <c r="L5" s="356">
        <f t="shared" si="0"/>
        <v>1502114</v>
      </c>
      <c r="M5" s="356">
        <f t="shared" si="0"/>
        <v>3915270</v>
      </c>
      <c r="N5" s="358">
        <f t="shared" si="0"/>
        <v>6579884</v>
      </c>
      <c r="O5" s="358">
        <f t="shared" si="0"/>
        <v>141790</v>
      </c>
      <c r="P5" s="356">
        <f t="shared" si="0"/>
        <v>584315</v>
      </c>
      <c r="Q5" s="356">
        <f t="shared" si="0"/>
        <v>7848279</v>
      </c>
      <c r="R5" s="358">
        <f t="shared" si="0"/>
        <v>8574384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17673176</v>
      </c>
      <c r="X5" s="356">
        <f t="shared" si="0"/>
        <v>21118500</v>
      </c>
      <c r="Y5" s="358">
        <f t="shared" si="0"/>
        <v>-3445324</v>
      </c>
      <c r="Z5" s="359">
        <f>+IF(X5&lt;&gt;0,+(Y5/X5)*100,0)</f>
        <v>-16.31424580344248</v>
      </c>
      <c r="AA5" s="360">
        <f>+AA6+AA8+AA11+AA13+AA15</f>
        <v>28158000</v>
      </c>
    </row>
    <row r="6" spans="1:27" ht="12.75">
      <c r="A6" s="361" t="s">
        <v>205</v>
      </c>
      <c r="B6" s="142"/>
      <c r="C6" s="60">
        <f>+C7</f>
        <v>9276611</v>
      </c>
      <c r="D6" s="340">
        <f aca="true" t="shared" si="1" ref="D6:AA6">+D7</f>
        <v>0</v>
      </c>
      <c r="E6" s="60">
        <f t="shared" si="1"/>
        <v>1958000</v>
      </c>
      <c r="F6" s="59">
        <f t="shared" si="1"/>
        <v>1958000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2518707</v>
      </c>
      <c r="R6" s="59">
        <f t="shared" si="1"/>
        <v>2518707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2518707</v>
      </c>
      <c r="X6" s="60">
        <f t="shared" si="1"/>
        <v>1468500</v>
      </c>
      <c r="Y6" s="59">
        <f t="shared" si="1"/>
        <v>1050207</v>
      </c>
      <c r="Z6" s="61">
        <f>+IF(X6&lt;&gt;0,+(Y6/X6)*100,0)</f>
        <v>71.5156281920327</v>
      </c>
      <c r="AA6" s="62">
        <f t="shared" si="1"/>
        <v>1958000</v>
      </c>
    </row>
    <row r="7" spans="1:27" ht="12.75">
      <c r="A7" s="291" t="s">
        <v>229</v>
      </c>
      <c r="B7" s="142"/>
      <c r="C7" s="60">
        <v>9276611</v>
      </c>
      <c r="D7" s="340"/>
      <c r="E7" s="60">
        <v>1958000</v>
      </c>
      <c r="F7" s="59">
        <v>1958000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2518707</v>
      </c>
      <c r="R7" s="59">
        <v>2518707</v>
      </c>
      <c r="S7" s="59"/>
      <c r="T7" s="60"/>
      <c r="U7" s="60"/>
      <c r="V7" s="59"/>
      <c r="W7" s="59">
        <v>2518707</v>
      </c>
      <c r="X7" s="60">
        <v>1468500</v>
      </c>
      <c r="Y7" s="59">
        <v>1050207</v>
      </c>
      <c r="Z7" s="61">
        <v>71.52</v>
      </c>
      <c r="AA7" s="62">
        <v>1958000</v>
      </c>
    </row>
    <row r="8" spans="1:27" ht="12.75">
      <c r="A8" s="361" t="s">
        <v>206</v>
      </c>
      <c r="B8" s="142"/>
      <c r="C8" s="60">
        <f aca="true" t="shared" si="2" ref="C8:Y8">SUM(C9:C10)</f>
        <v>5614037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335532</v>
      </c>
      <c r="J8" s="59">
        <f t="shared" si="2"/>
        <v>335532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4782250</v>
      </c>
      <c r="R8" s="59">
        <f t="shared" si="2"/>
        <v>4782250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5117782</v>
      </c>
      <c r="X8" s="60">
        <f t="shared" si="2"/>
        <v>0</v>
      </c>
      <c r="Y8" s="59">
        <f t="shared" si="2"/>
        <v>5117782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5614037</v>
      </c>
      <c r="D9" s="340"/>
      <c r="E9" s="60"/>
      <c r="F9" s="59"/>
      <c r="G9" s="59"/>
      <c r="H9" s="60"/>
      <c r="I9" s="60">
        <v>335532</v>
      </c>
      <c r="J9" s="59">
        <v>335532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335532</v>
      </c>
      <c r="X9" s="60"/>
      <c r="Y9" s="59">
        <v>335532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>
        <v>4782250</v>
      </c>
      <c r="R10" s="59">
        <v>4782250</v>
      </c>
      <c r="S10" s="59"/>
      <c r="T10" s="60"/>
      <c r="U10" s="60"/>
      <c r="V10" s="59"/>
      <c r="W10" s="59">
        <v>4782250</v>
      </c>
      <c r="X10" s="60"/>
      <c r="Y10" s="59">
        <v>4782250</v>
      </c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7200000</v>
      </c>
      <c r="F11" s="364">
        <f t="shared" si="3"/>
        <v>7200000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253830</v>
      </c>
      <c r="N11" s="364">
        <f t="shared" si="3"/>
        <v>253830</v>
      </c>
      <c r="O11" s="364">
        <f t="shared" si="3"/>
        <v>0</v>
      </c>
      <c r="P11" s="362">
        <f t="shared" si="3"/>
        <v>0</v>
      </c>
      <c r="Q11" s="362">
        <f t="shared" si="3"/>
        <v>47920</v>
      </c>
      <c r="R11" s="364">
        <f t="shared" si="3"/>
        <v>47920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301750</v>
      </c>
      <c r="X11" s="362">
        <f t="shared" si="3"/>
        <v>5400000</v>
      </c>
      <c r="Y11" s="364">
        <f t="shared" si="3"/>
        <v>-5098250</v>
      </c>
      <c r="Z11" s="365">
        <f>+IF(X11&lt;&gt;0,+(Y11/X11)*100,0)</f>
        <v>-94.41203703703704</v>
      </c>
      <c r="AA11" s="366">
        <f t="shared" si="3"/>
        <v>7200000</v>
      </c>
    </row>
    <row r="12" spans="1:27" ht="12.75">
      <c r="A12" s="291" t="s">
        <v>232</v>
      </c>
      <c r="B12" s="136"/>
      <c r="C12" s="60"/>
      <c r="D12" s="340"/>
      <c r="E12" s="60">
        <v>7200000</v>
      </c>
      <c r="F12" s="59">
        <v>7200000</v>
      </c>
      <c r="G12" s="59"/>
      <c r="H12" s="60"/>
      <c r="I12" s="60"/>
      <c r="J12" s="59"/>
      <c r="K12" s="59"/>
      <c r="L12" s="60"/>
      <c r="M12" s="60">
        <v>253830</v>
      </c>
      <c r="N12" s="59">
        <v>253830</v>
      </c>
      <c r="O12" s="59"/>
      <c r="P12" s="60"/>
      <c r="Q12" s="60">
        <v>47920</v>
      </c>
      <c r="R12" s="59">
        <v>47920</v>
      </c>
      <c r="S12" s="59"/>
      <c r="T12" s="60"/>
      <c r="U12" s="60"/>
      <c r="V12" s="59"/>
      <c r="W12" s="59">
        <v>301750</v>
      </c>
      <c r="X12" s="60">
        <v>5400000</v>
      </c>
      <c r="Y12" s="59">
        <v>-5098250</v>
      </c>
      <c r="Z12" s="61">
        <v>-94.41</v>
      </c>
      <c r="AA12" s="62">
        <v>7200000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6500000</v>
      </c>
      <c r="F13" s="342">
        <f t="shared" si="4"/>
        <v>6500000</v>
      </c>
      <c r="G13" s="342">
        <f t="shared" si="4"/>
        <v>503200</v>
      </c>
      <c r="H13" s="275">
        <f t="shared" si="4"/>
        <v>0</v>
      </c>
      <c r="I13" s="275">
        <f t="shared" si="4"/>
        <v>0</v>
      </c>
      <c r="J13" s="342">
        <f t="shared" si="4"/>
        <v>503200</v>
      </c>
      <c r="K13" s="342">
        <f t="shared" si="4"/>
        <v>0</v>
      </c>
      <c r="L13" s="275">
        <f t="shared" si="4"/>
        <v>0</v>
      </c>
      <c r="M13" s="275">
        <f t="shared" si="4"/>
        <v>66780</v>
      </c>
      <c r="N13" s="342">
        <f t="shared" si="4"/>
        <v>66780</v>
      </c>
      <c r="O13" s="342">
        <f t="shared" si="4"/>
        <v>0</v>
      </c>
      <c r="P13" s="275">
        <f t="shared" si="4"/>
        <v>0</v>
      </c>
      <c r="Q13" s="275">
        <f t="shared" si="4"/>
        <v>118140</v>
      </c>
      <c r="R13" s="342">
        <f t="shared" si="4"/>
        <v>118140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688120</v>
      </c>
      <c r="X13" s="275">
        <f t="shared" si="4"/>
        <v>4875000</v>
      </c>
      <c r="Y13" s="342">
        <f t="shared" si="4"/>
        <v>-4186880</v>
      </c>
      <c r="Z13" s="335">
        <f>+IF(X13&lt;&gt;0,+(Y13/X13)*100,0)</f>
        <v>-85.88471794871795</v>
      </c>
      <c r="AA13" s="273">
        <f t="shared" si="4"/>
        <v>6500000</v>
      </c>
    </row>
    <row r="14" spans="1:27" ht="12.75">
      <c r="A14" s="291" t="s">
        <v>233</v>
      </c>
      <c r="B14" s="136"/>
      <c r="C14" s="60"/>
      <c r="D14" s="340"/>
      <c r="E14" s="60">
        <v>6500000</v>
      </c>
      <c r="F14" s="59">
        <v>6500000</v>
      </c>
      <c r="G14" s="59">
        <v>503200</v>
      </c>
      <c r="H14" s="60"/>
      <c r="I14" s="60"/>
      <c r="J14" s="59">
        <v>503200</v>
      </c>
      <c r="K14" s="59"/>
      <c r="L14" s="60"/>
      <c r="M14" s="60">
        <v>66780</v>
      </c>
      <c r="N14" s="59">
        <v>66780</v>
      </c>
      <c r="O14" s="59"/>
      <c r="P14" s="60"/>
      <c r="Q14" s="60">
        <v>118140</v>
      </c>
      <c r="R14" s="59">
        <v>118140</v>
      </c>
      <c r="S14" s="59"/>
      <c r="T14" s="60"/>
      <c r="U14" s="60"/>
      <c r="V14" s="59"/>
      <c r="W14" s="59">
        <v>688120</v>
      </c>
      <c r="X14" s="60">
        <v>4875000</v>
      </c>
      <c r="Y14" s="59">
        <v>-4186880</v>
      </c>
      <c r="Z14" s="61">
        <v>-85.88</v>
      </c>
      <c r="AA14" s="62">
        <v>6500000</v>
      </c>
    </row>
    <row r="15" spans="1:27" ht="12.75">
      <c r="A15" s="361" t="s">
        <v>209</v>
      </c>
      <c r="B15" s="136"/>
      <c r="C15" s="60">
        <f aca="true" t="shared" si="5" ref="C15:Y15">SUM(C16:C20)</f>
        <v>1546819</v>
      </c>
      <c r="D15" s="340">
        <f t="shared" si="5"/>
        <v>0</v>
      </c>
      <c r="E15" s="60">
        <f t="shared" si="5"/>
        <v>12500000</v>
      </c>
      <c r="F15" s="59">
        <f t="shared" si="5"/>
        <v>12500000</v>
      </c>
      <c r="G15" s="59">
        <f t="shared" si="5"/>
        <v>157523</v>
      </c>
      <c r="H15" s="60">
        <f t="shared" si="5"/>
        <v>1483707</v>
      </c>
      <c r="I15" s="60">
        <f t="shared" si="5"/>
        <v>38946</v>
      </c>
      <c r="J15" s="59">
        <f t="shared" si="5"/>
        <v>1680176</v>
      </c>
      <c r="K15" s="59">
        <f t="shared" si="5"/>
        <v>1162500</v>
      </c>
      <c r="L15" s="60">
        <f t="shared" si="5"/>
        <v>1502114</v>
      </c>
      <c r="M15" s="60">
        <f t="shared" si="5"/>
        <v>3594660</v>
      </c>
      <c r="N15" s="59">
        <f t="shared" si="5"/>
        <v>6259274</v>
      </c>
      <c r="O15" s="59">
        <f t="shared" si="5"/>
        <v>141790</v>
      </c>
      <c r="P15" s="60">
        <f t="shared" si="5"/>
        <v>584315</v>
      </c>
      <c r="Q15" s="60">
        <f t="shared" si="5"/>
        <v>381262</v>
      </c>
      <c r="R15" s="59">
        <f t="shared" si="5"/>
        <v>1107367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9046817</v>
      </c>
      <c r="X15" s="60">
        <f t="shared" si="5"/>
        <v>9375000</v>
      </c>
      <c r="Y15" s="59">
        <f t="shared" si="5"/>
        <v>-328183</v>
      </c>
      <c r="Z15" s="61">
        <f>+IF(X15&lt;&gt;0,+(Y15/X15)*100,0)</f>
        <v>-3.500618666666667</v>
      </c>
      <c r="AA15" s="62">
        <f>SUM(AA16:AA20)</f>
        <v>12500000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1546819</v>
      </c>
      <c r="D20" s="340"/>
      <c r="E20" s="60">
        <v>12500000</v>
      </c>
      <c r="F20" s="59">
        <v>12500000</v>
      </c>
      <c r="G20" s="59">
        <v>157523</v>
      </c>
      <c r="H20" s="60">
        <v>1483707</v>
      </c>
      <c r="I20" s="60">
        <v>38946</v>
      </c>
      <c r="J20" s="59">
        <v>1680176</v>
      </c>
      <c r="K20" s="59">
        <v>1162500</v>
      </c>
      <c r="L20" s="60">
        <v>1502114</v>
      </c>
      <c r="M20" s="60">
        <v>3594660</v>
      </c>
      <c r="N20" s="59">
        <v>6259274</v>
      </c>
      <c r="O20" s="59">
        <v>141790</v>
      </c>
      <c r="P20" s="60">
        <v>584315</v>
      </c>
      <c r="Q20" s="60">
        <v>381262</v>
      </c>
      <c r="R20" s="59">
        <v>1107367</v>
      </c>
      <c r="S20" s="59"/>
      <c r="T20" s="60"/>
      <c r="U20" s="60"/>
      <c r="V20" s="59"/>
      <c r="W20" s="59">
        <v>9046817</v>
      </c>
      <c r="X20" s="60">
        <v>9375000</v>
      </c>
      <c r="Y20" s="59">
        <v>-328183</v>
      </c>
      <c r="Z20" s="61">
        <v>-3.5</v>
      </c>
      <c r="AA20" s="62">
        <v>12500000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8900000</v>
      </c>
      <c r="F40" s="345">
        <f t="shared" si="9"/>
        <v>8900000</v>
      </c>
      <c r="G40" s="345">
        <f t="shared" si="9"/>
        <v>0</v>
      </c>
      <c r="H40" s="343">
        <f t="shared" si="9"/>
        <v>908333</v>
      </c>
      <c r="I40" s="343">
        <f t="shared" si="9"/>
        <v>0</v>
      </c>
      <c r="J40" s="345">
        <f t="shared" si="9"/>
        <v>908333</v>
      </c>
      <c r="K40" s="345">
        <f t="shared" si="9"/>
        <v>4302</v>
      </c>
      <c r="L40" s="343">
        <f t="shared" si="9"/>
        <v>0</v>
      </c>
      <c r="M40" s="343">
        <f t="shared" si="9"/>
        <v>0</v>
      </c>
      <c r="N40" s="345">
        <f t="shared" si="9"/>
        <v>4302</v>
      </c>
      <c r="O40" s="345">
        <f t="shared" si="9"/>
        <v>0</v>
      </c>
      <c r="P40" s="343">
        <f t="shared" si="9"/>
        <v>150475</v>
      </c>
      <c r="Q40" s="343">
        <f t="shared" si="9"/>
        <v>186244</v>
      </c>
      <c r="R40" s="345">
        <f t="shared" si="9"/>
        <v>336719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1249354</v>
      </c>
      <c r="X40" s="343">
        <f t="shared" si="9"/>
        <v>6675000</v>
      </c>
      <c r="Y40" s="345">
        <f t="shared" si="9"/>
        <v>-5425646</v>
      </c>
      <c r="Z40" s="336">
        <f>+IF(X40&lt;&gt;0,+(Y40/X40)*100,0)</f>
        <v>-81.28308614232209</v>
      </c>
      <c r="AA40" s="350">
        <f>SUM(AA41:AA49)</f>
        <v>8900000</v>
      </c>
    </row>
    <row r="41" spans="1:27" ht="12.75">
      <c r="A41" s="361" t="s">
        <v>248</v>
      </c>
      <c r="B41" s="142"/>
      <c r="C41" s="362"/>
      <c r="D41" s="363"/>
      <c r="E41" s="362">
        <v>2600000</v>
      </c>
      <c r="F41" s="364">
        <v>2600000</v>
      </c>
      <c r="G41" s="364"/>
      <c r="H41" s="362">
        <v>908333</v>
      </c>
      <c r="I41" s="362"/>
      <c r="J41" s="364">
        <v>908333</v>
      </c>
      <c r="K41" s="364"/>
      <c r="L41" s="362"/>
      <c r="M41" s="362"/>
      <c r="N41" s="364"/>
      <c r="O41" s="364"/>
      <c r="P41" s="362">
        <v>150475</v>
      </c>
      <c r="Q41" s="362">
        <v>22807</v>
      </c>
      <c r="R41" s="364">
        <v>173282</v>
      </c>
      <c r="S41" s="364"/>
      <c r="T41" s="362"/>
      <c r="U41" s="362"/>
      <c r="V41" s="364"/>
      <c r="W41" s="364">
        <v>1081615</v>
      </c>
      <c r="X41" s="362">
        <v>1950000</v>
      </c>
      <c r="Y41" s="364">
        <v>-868385</v>
      </c>
      <c r="Z41" s="365">
        <v>-44.53</v>
      </c>
      <c r="AA41" s="366">
        <v>2600000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6300000</v>
      </c>
      <c r="F44" s="53">
        <v>6300000</v>
      </c>
      <c r="G44" s="53"/>
      <c r="H44" s="54"/>
      <c r="I44" s="54"/>
      <c r="J44" s="53"/>
      <c r="K44" s="53">
        <v>4302</v>
      </c>
      <c r="L44" s="54"/>
      <c r="M44" s="54"/>
      <c r="N44" s="53">
        <v>4302</v>
      </c>
      <c r="O44" s="53"/>
      <c r="P44" s="54"/>
      <c r="Q44" s="54">
        <v>163437</v>
      </c>
      <c r="R44" s="53">
        <v>163437</v>
      </c>
      <c r="S44" s="53"/>
      <c r="T44" s="54"/>
      <c r="U44" s="54"/>
      <c r="V44" s="53"/>
      <c r="W44" s="53">
        <v>167739</v>
      </c>
      <c r="X44" s="54">
        <v>4725000</v>
      </c>
      <c r="Y44" s="53">
        <v>-4557261</v>
      </c>
      <c r="Z44" s="94">
        <v>-96.45</v>
      </c>
      <c r="AA44" s="95">
        <v>6300000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16437467</v>
      </c>
      <c r="D60" s="346">
        <f t="shared" si="14"/>
        <v>0</v>
      </c>
      <c r="E60" s="219">
        <f t="shared" si="14"/>
        <v>37058000</v>
      </c>
      <c r="F60" s="264">
        <f t="shared" si="14"/>
        <v>37058000</v>
      </c>
      <c r="G60" s="264">
        <f t="shared" si="14"/>
        <v>660723</v>
      </c>
      <c r="H60" s="219">
        <f t="shared" si="14"/>
        <v>2392040</v>
      </c>
      <c r="I60" s="219">
        <f t="shared" si="14"/>
        <v>374478</v>
      </c>
      <c r="J60" s="264">
        <f t="shared" si="14"/>
        <v>3427241</v>
      </c>
      <c r="K60" s="264">
        <f t="shared" si="14"/>
        <v>1166802</v>
      </c>
      <c r="L60" s="219">
        <f t="shared" si="14"/>
        <v>1502114</v>
      </c>
      <c r="M60" s="219">
        <f t="shared" si="14"/>
        <v>3915270</v>
      </c>
      <c r="N60" s="264">
        <f t="shared" si="14"/>
        <v>6584186</v>
      </c>
      <c r="O60" s="264">
        <f t="shared" si="14"/>
        <v>141790</v>
      </c>
      <c r="P60" s="219">
        <f t="shared" si="14"/>
        <v>734790</v>
      </c>
      <c r="Q60" s="219">
        <f t="shared" si="14"/>
        <v>8034523</v>
      </c>
      <c r="R60" s="264">
        <f t="shared" si="14"/>
        <v>8911103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18922530</v>
      </c>
      <c r="X60" s="219">
        <f t="shared" si="14"/>
        <v>27793500</v>
      </c>
      <c r="Y60" s="264">
        <f t="shared" si="14"/>
        <v>-8870970</v>
      </c>
      <c r="Z60" s="337">
        <f>+IF(X60&lt;&gt;0,+(Y60/X60)*100,0)</f>
        <v>-31.917426736467156</v>
      </c>
      <c r="AA60" s="232">
        <f>+AA57+AA54+AA51+AA40+AA37+AA34+AA22+AA5</f>
        <v>37058000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2017-05-05T09:06:16Z</dcterms:created>
  <dcterms:modified xsi:type="dcterms:W3CDTF">2017-05-05T09:06:19Z</dcterms:modified>
  <cp:category/>
  <cp:version/>
  <cp:contentType/>
  <cp:contentStatus/>
</cp:coreProperties>
</file>