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<sst xmlns="http://schemas.openxmlformats.org/spreadsheetml/2006/main" count="857" uniqueCount="303">
  <si>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Waterberg(DC36)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</si>
  <si>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</si>
  <si>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</si>
  <si>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</si>
  <si>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</si>
  <si>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</si>
  <si>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</si>
  <si>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</si>
  <si>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</si>
  <si>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</si>
  <si>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</si>
  <si>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</si>
  <si>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</si>
  <si>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</si>
  <si>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</si>
  <si>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</si>
  <si>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</si>
  <si>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</si>
  <si>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</si>
  <si>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</si>
  <si>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</si>
  <si>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</si>
  <si>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</si>
  <si>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</si>
  <si>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</si>
  <si>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</si>
  <si>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</si>
  <si>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</si>
  <si>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</si>
  <si>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</si>
  <si>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</si>
  <si>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</si>
  <si>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</si>
  <si>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</si>
  <si>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</si>
  <si>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</si>
  <si>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</si>
  <si>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</si>
  <si>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</si>
  <si>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</si>
  <si>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</si>
  <si>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</si>
  <si>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</si>
  <si>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</si>
  <si>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</si>
  <si>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</si>
  <si>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</si>
  <si>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</si>
  <si>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</si>
  <si>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</si>
  <si>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</si>
  <si>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</si>
  <si>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</si>
  <si>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</si>
  <si>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</si>
  <si>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</si>
  <si>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</si>
  <si>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</si>
  <si>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</si>
  <si>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</si>
  <si>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</si>
  <si>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</si>
  <si>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</si>
  <si>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</si>
  <si>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</si>
  <si>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</si>
  <si>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</si>
  <si>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</si>
  <si>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</si>
  <si>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</si>
  <si>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Waterberg(DC36)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</si>
  <si>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</si>
  <si>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</si>
  <si>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</si>
  <si>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</si>
  <si>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</si>
  <si>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</si>
  <si>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</si>
  <si>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</si>
  <si>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</si>
  <si>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</si>
  <si>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</si>
  <si>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</si>
  <si>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</si>
  <si>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</si>
  <si>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</si>
  <si>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</si>
  <si>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</si>
  <si>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</si>
  <si>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</si>
  <si>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</si>
  <si>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</si>
  <si>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</si>
  <si>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</si>
  <si>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</si>
  <si>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</si>
  <si>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</si>
  <si>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</si>
  <si>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</si>
  <si>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</si>
  <si>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Waterberg(DC36)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</si>
  <si>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</si>
  <si>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</si>
  <si>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</si>
  <si>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</si>
  <si>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</si>
  <si>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</si>
  <si>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</si>
  <si>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</si>
  <si>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</si>
  <si>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</si>
  <si>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</si>
  <si>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</si>
  <si>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</si>
  <si>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</si>
  <si>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</si>
  <si>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</si>
  <si>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</si>
  <si>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</si>
  <si>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</si>
  <si>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</si>
  <si>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</si>
  <si>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</si>
  <si>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</si>
  <si>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</si>
  <si>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</si>
  <si>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</si>
  <si>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</si>
  <si>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</si>
  <si>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Waterberg(DC36)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</si>
  <si>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</si>
  <si>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</si>
  <si>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</si>
  <si>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</si>
  <si>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</si>
  <si>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</si>
  <si>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</si>
  <si>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</si>
  <si>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</si>
  <si>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</si>
  <si>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Waterberg(DC36)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</si>
  <si>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</si>
  <si>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</si>
  <si>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</si>
  <si>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</si>
  <si>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</si>
  <si>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</si>
  <si>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</si>
  <si>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</si>
  <si>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</si>
  <si>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</si>
  <si>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</si>
  <si>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</si>
  <si>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</si>
  <si>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</si>
  <si>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</si>
  <si>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</si>
  <si>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</si>
  <si>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</si>
  <si>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</si>
  <si>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</si>
  <si>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</si>
  <si>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</si>
  <si>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</si>
  <si>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</si>
  <si>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</si>
  <si>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</si>
  <si>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</si>
  <si>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</si>
  <si>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</si>
  <si>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</si>
  <si>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</si>
  <si>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</si>
  <si>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</si>
  <si>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Waterberg(DC36)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</si>
  <si>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</si>
  <si>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</si>
  <si>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</si>
  <si>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</si>
  <si>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</si>
  <si>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</si>
  <si>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</si>
  <si>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</si>
  <si>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</si>
  <si>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</si>
  <si>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</si>
  <si>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</si>
  <si>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</si>
  <si>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</si>
  <si>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</si>
  <si>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</si>
  <si>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</si>
  <si>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</si>
  <si>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</si>
  <si>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</si>
  <si>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</si>
  <si>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</si>
  <si>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</si>
  <si>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</si>
  <si>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</si>
  <si>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</si>
  <si>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</si>
  <si>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Waterberg(DC36)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</si>
  <si>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</si>
  <si>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</si>
  <si>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</si>
  <si>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</si>
  <si>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</si>
  <si>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</si>
  <si>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</si>
  <si>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</si>
  <si>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</si>
  <si>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</si>
  <si>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</si>
  <si>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</si>
  <si>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</si>
  <si>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</si>
  <si>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</si>
  <si>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</si>
  <si>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</si>
  <si>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</si>
  <si>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</si>
  <si>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</si>
  <si>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</si>
  <si>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</si>
  <si>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</si>
  <si>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</si>
  <si>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Waterberg(DC36)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</si>
  <si>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</si>
  <si>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</si>
  <si>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</si>
  <si>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</si>
  <si>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</si>
  <si>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</si>
  <si>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</si>
  <si>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</si>
  <si>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</si>
  <si>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</si>
  <si>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</si>
  <si>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</si>
  <si>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</si>
  <si>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</si>
  <si>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</si>
  <si>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</si>
  <si>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</si>
  <si>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</si>
  <si>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</si>
  <si>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</si>
  <si>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</si>
  <si>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</si>
  <si>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</si>
  <si>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</si>
  <si>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</si>
  <si>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</si>
  <si>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</si>
  <si>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</si>
  <si>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</si>
  <si>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</si>
  <si>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</si>
  <si>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</si>
  <si>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</si>
  <si>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</si>
  <si>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</si>
  <si>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Waterberg(DC36)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</si>
  <si>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</si>
  <si>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</si>
  <si>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Limpopo: Waterberg(DC36)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</si>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</sst>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1847800</v>
      </c>
      <c r="E6" s="60">
        <v>1847800</v>
      </c>
      <c r="F6" s="60">
        <v>91068</v>
      </c>
      <c r="G6" s="60">
        <v>92887</v>
      </c>
      <c r="H6" s="60">
        <v>83602</v>
      </c>
      <c r="I6" s="60">
        <v>267557</v>
      </c>
      <c r="J6" s="60">
        <v>342453</v>
      </c>
      <c r="K6" s="60">
        <v>68069</v>
      </c>
      <c r="L6" s="60">
        <v>99358</v>
      </c>
      <c r="M6" s="60">
        <v>509880</v>
      </c>
      <c r="N6" s="60">
        <v>63181</v>
      </c>
      <c r="O6" s="60">
        <v>64723</v>
      </c>
      <c r="P6" s="60">
        <v>74115</v>
      </c>
      <c r="Q6" s="60">
        <v>202019</v>
      </c>
      <c r="R6" s="60">
        <v>0</v>
      </c>
      <c r="S6" s="60">
        <v>0</v>
      </c>
      <c r="T6" s="60">
        <v>0</v>
      </c>
      <c r="U6" s="60">
        <v>0</v>
      </c>
      <c r="V6" s="60">
        <v>979456</v>
      </c>
      <c r="W6" s="60">
        <v>1385847</v>
      </c>
      <c r="X6" s="60">
        <v>-406391</v>
      </c>
      <c r="Y6" s="61">
        <v>-29.32</v>
      </c>
      <c r="Z6" s="62">
        <v>1847800</v>
      </c>
    </row>
    <row r="7" spans="1:26" ht="12.75">
      <c r="A7" s="58" t="s">
        <v>33</v>
      </c>
      <c r="B7" s="19">
        <v>0</v>
      </c>
      <c r="C7" s="19">
        <v>0</v>
      </c>
      <c r="D7" s="59">
        <v>8677000</v>
      </c>
      <c r="E7" s="60">
        <v>8677000</v>
      </c>
      <c r="F7" s="60">
        <v>829696</v>
      </c>
      <c r="G7" s="60">
        <v>1182015</v>
      </c>
      <c r="H7" s="60">
        <v>715856</v>
      </c>
      <c r="I7" s="60">
        <v>2727567</v>
      </c>
      <c r="J7" s="60">
        <v>992492</v>
      </c>
      <c r="K7" s="60">
        <v>1094598</v>
      </c>
      <c r="L7" s="60">
        <v>1075789</v>
      </c>
      <c r="M7" s="60">
        <v>3162879</v>
      </c>
      <c r="N7" s="60">
        <v>1085593</v>
      </c>
      <c r="O7" s="60">
        <v>1131516</v>
      </c>
      <c r="P7" s="60">
        <v>832668</v>
      </c>
      <c r="Q7" s="60">
        <v>3049777</v>
      </c>
      <c r="R7" s="60">
        <v>0</v>
      </c>
      <c r="S7" s="60">
        <v>0</v>
      </c>
      <c r="T7" s="60">
        <v>0</v>
      </c>
      <c r="U7" s="60">
        <v>0</v>
      </c>
      <c r="V7" s="60">
        <v>8940223</v>
      </c>
      <c r="W7" s="60">
        <v>6507747</v>
      </c>
      <c r="X7" s="60">
        <v>2432476</v>
      </c>
      <c r="Y7" s="61">
        <v>37.38</v>
      </c>
      <c r="Z7" s="62">
        <v>8677000</v>
      </c>
    </row>
    <row r="8" spans="1:26" ht="12.75">
      <c r="A8" s="58" t="s">
        <v>34</v>
      </c>
      <c r="B8" s="19">
        <v>0</v>
      </c>
      <c r="C8" s="19">
        <v>0</v>
      </c>
      <c r="D8" s="59">
        <v>119766000</v>
      </c>
      <c r="E8" s="60">
        <v>118566000</v>
      </c>
      <c r="F8" s="60">
        <v>47199000</v>
      </c>
      <c r="G8" s="60">
        <v>91532</v>
      </c>
      <c r="H8" s="60">
        <v>8532729</v>
      </c>
      <c r="I8" s="60">
        <v>55823261</v>
      </c>
      <c r="J8" s="60">
        <v>6378786</v>
      </c>
      <c r="K8" s="60">
        <v>33003</v>
      </c>
      <c r="L8" s="60">
        <v>37927435</v>
      </c>
      <c r="M8" s="60">
        <v>44339224</v>
      </c>
      <c r="N8" s="60">
        <v>70203</v>
      </c>
      <c r="O8" s="60">
        <v>132533</v>
      </c>
      <c r="P8" s="60">
        <v>28352002</v>
      </c>
      <c r="Q8" s="60">
        <v>28554738</v>
      </c>
      <c r="R8" s="60">
        <v>0</v>
      </c>
      <c r="S8" s="60">
        <v>0</v>
      </c>
      <c r="T8" s="60">
        <v>0</v>
      </c>
      <c r="U8" s="60">
        <v>0</v>
      </c>
      <c r="V8" s="60">
        <v>128717223</v>
      </c>
      <c r="W8" s="60">
        <v>88924500</v>
      </c>
      <c r="X8" s="60">
        <v>39792723</v>
      </c>
      <c r="Y8" s="61">
        <v>44.75</v>
      </c>
      <c r="Z8" s="62">
        <v>118566000</v>
      </c>
    </row>
    <row r="9" spans="1:26" ht="12.75">
      <c r="A9" s="58" t="s">
        <v>35</v>
      </c>
      <c r="B9" s="19">
        <v>0</v>
      </c>
      <c r="C9" s="19">
        <v>0</v>
      </c>
      <c r="D9" s="59">
        <v>30100</v>
      </c>
      <c r="E9" s="60">
        <v>1230100</v>
      </c>
      <c r="F9" s="60">
        <v>626</v>
      </c>
      <c r="G9" s="60">
        <v>802</v>
      </c>
      <c r="H9" s="60">
        <v>1215</v>
      </c>
      <c r="I9" s="60">
        <v>2643</v>
      </c>
      <c r="J9" s="60">
        <v>11091</v>
      </c>
      <c r="K9" s="60">
        <v>3147</v>
      </c>
      <c r="L9" s="60">
        <v>23470</v>
      </c>
      <c r="M9" s="60">
        <v>37708</v>
      </c>
      <c r="N9" s="60">
        <v>732</v>
      </c>
      <c r="O9" s="60">
        <v>7315</v>
      </c>
      <c r="P9" s="60">
        <v>2067</v>
      </c>
      <c r="Q9" s="60">
        <v>10114</v>
      </c>
      <c r="R9" s="60">
        <v>0</v>
      </c>
      <c r="S9" s="60">
        <v>0</v>
      </c>
      <c r="T9" s="60">
        <v>0</v>
      </c>
      <c r="U9" s="60">
        <v>0</v>
      </c>
      <c r="V9" s="60">
        <v>50465</v>
      </c>
      <c r="W9" s="60">
        <v>22572</v>
      </c>
      <c r="X9" s="60">
        <v>27893</v>
      </c>
      <c r="Y9" s="61">
        <v>123.57</v>
      </c>
      <c r="Z9" s="62">
        <v>1230100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130320900</v>
      </c>
      <c r="E10" s="66">
        <f t="shared" si="0"/>
        <v>130320900</v>
      </c>
      <c r="F10" s="66">
        <f t="shared" si="0"/>
        <v>48120390</v>
      </c>
      <c r="G10" s="66">
        <f t="shared" si="0"/>
        <v>1367236</v>
      </c>
      <c r="H10" s="66">
        <f t="shared" si="0"/>
        <v>9333402</v>
      </c>
      <c r="I10" s="66">
        <f t="shared" si="0"/>
        <v>58821028</v>
      </c>
      <c r="J10" s="66">
        <f t="shared" si="0"/>
        <v>7724822</v>
      </c>
      <c r="K10" s="66">
        <f t="shared" si="0"/>
        <v>1198817</v>
      </c>
      <c r="L10" s="66">
        <f t="shared" si="0"/>
        <v>39126052</v>
      </c>
      <c r="M10" s="66">
        <f t="shared" si="0"/>
        <v>48049691</v>
      </c>
      <c r="N10" s="66">
        <f t="shared" si="0"/>
        <v>1219709</v>
      </c>
      <c r="O10" s="66">
        <f t="shared" si="0"/>
        <v>1336087</v>
      </c>
      <c r="P10" s="66">
        <f t="shared" si="0"/>
        <v>29260852</v>
      </c>
      <c r="Q10" s="66">
        <f t="shared" si="0"/>
        <v>31816648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138687367</v>
      </c>
      <c r="W10" s="66">
        <f t="shared" si="0"/>
        <v>96840666</v>
      </c>
      <c r="X10" s="66">
        <f t="shared" si="0"/>
        <v>41846701</v>
      </c>
      <c r="Y10" s="67">
        <f>+IF(W10&lt;&gt;0,(X10/W10)*100,0)</f>
        <v>43.211909550477486</v>
      </c>
      <c r="Z10" s="68">
        <f t="shared" si="0"/>
        <v>130320900</v>
      </c>
    </row>
    <row r="11" spans="1:26" ht="12.75">
      <c r="A11" s="58" t="s">
        <v>37</v>
      </c>
      <c r="B11" s="19">
        <v>0</v>
      </c>
      <c r="C11" s="19">
        <v>0</v>
      </c>
      <c r="D11" s="59">
        <v>79949195</v>
      </c>
      <c r="E11" s="60">
        <v>83987801</v>
      </c>
      <c r="F11" s="60">
        <v>102238</v>
      </c>
      <c r="G11" s="60">
        <v>30150</v>
      </c>
      <c r="H11" s="60">
        <v>17552404</v>
      </c>
      <c r="I11" s="60">
        <v>17684792</v>
      </c>
      <c r="J11" s="60">
        <v>5490850</v>
      </c>
      <c r="K11" s="60">
        <v>5818536</v>
      </c>
      <c r="L11" s="60">
        <v>6093286</v>
      </c>
      <c r="M11" s="60">
        <v>17402672</v>
      </c>
      <c r="N11" s="60">
        <v>5694890</v>
      </c>
      <c r="O11" s="60">
        <v>5722991</v>
      </c>
      <c r="P11" s="60">
        <v>5966646</v>
      </c>
      <c r="Q11" s="60">
        <v>17384527</v>
      </c>
      <c r="R11" s="60">
        <v>0</v>
      </c>
      <c r="S11" s="60">
        <v>0</v>
      </c>
      <c r="T11" s="60">
        <v>0</v>
      </c>
      <c r="U11" s="60">
        <v>0</v>
      </c>
      <c r="V11" s="60">
        <v>52471991</v>
      </c>
      <c r="W11" s="60">
        <v>62986347</v>
      </c>
      <c r="X11" s="60">
        <v>-10514356</v>
      </c>
      <c r="Y11" s="61">
        <v>-16.69</v>
      </c>
      <c r="Z11" s="62">
        <v>83987801</v>
      </c>
    </row>
    <row r="12" spans="1:26" ht="12.75">
      <c r="A12" s="58" t="s">
        <v>38</v>
      </c>
      <c r="B12" s="19">
        <v>0</v>
      </c>
      <c r="C12" s="19">
        <v>0</v>
      </c>
      <c r="D12" s="59">
        <v>7358900</v>
      </c>
      <c r="E12" s="60">
        <v>7358900</v>
      </c>
      <c r="F12" s="60">
        <v>82008</v>
      </c>
      <c r="G12" s="60">
        <v>1681</v>
      </c>
      <c r="H12" s="60">
        <v>1452871</v>
      </c>
      <c r="I12" s="60">
        <v>1536560</v>
      </c>
      <c r="J12" s="60">
        <v>488808</v>
      </c>
      <c r="K12" s="60">
        <v>542349</v>
      </c>
      <c r="L12" s="60">
        <v>615396</v>
      </c>
      <c r="M12" s="60">
        <v>1646553</v>
      </c>
      <c r="N12" s="60">
        <v>536801</v>
      </c>
      <c r="O12" s="60">
        <v>609484</v>
      </c>
      <c r="P12" s="60">
        <v>551328</v>
      </c>
      <c r="Q12" s="60">
        <v>1697613</v>
      </c>
      <c r="R12" s="60">
        <v>0</v>
      </c>
      <c r="S12" s="60">
        <v>0</v>
      </c>
      <c r="T12" s="60">
        <v>0</v>
      </c>
      <c r="U12" s="60">
        <v>0</v>
      </c>
      <c r="V12" s="60">
        <v>4880726</v>
      </c>
      <c r="W12" s="60">
        <v>5519178</v>
      </c>
      <c r="X12" s="60">
        <v>-638452</v>
      </c>
      <c r="Y12" s="61">
        <v>-11.57</v>
      </c>
      <c r="Z12" s="62">
        <v>7358900</v>
      </c>
    </row>
    <row r="13" spans="1:26" ht="12.75">
      <c r="A13" s="58" t="s">
        <v>279</v>
      </c>
      <c r="B13" s="19">
        <v>0</v>
      </c>
      <c r="C13" s="19">
        <v>0</v>
      </c>
      <c r="D13" s="59">
        <v>8329000</v>
      </c>
      <c r="E13" s="60">
        <v>8691400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701219</v>
      </c>
      <c r="M13" s="60">
        <v>701219</v>
      </c>
      <c r="N13" s="60">
        <v>0</v>
      </c>
      <c r="O13" s="60">
        <v>0</v>
      </c>
      <c r="P13" s="60">
        <v>342951</v>
      </c>
      <c r="Q13" s="60">
        <v>342951</v>
      </c>
      <c r="R13" s="60">
        <v>0</v>
      </c>
      <c r="S13" s="60">
        <v>0</v>
      </c>
      <c r="T13" s="60">
        <v>0</v>
      </c>
      <c r="U13" s="60">
        <v>0</v>
      </c>
      <c r="V13" s="60">
        <v>1044170</v>
      </c>
      <c r="W13" s="60">
        <v>6518547</v>
      </c>
      <c r="X13" s="60">
        <v>-5474377</v>
      </c>
      <c r="Y13" s="61">
        <v>-83.98</v>
      </c>
      <c r="Z13" s="62">
        <v>8691400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10844000</v>
      </c>
      <c r="E16" s="60">
        <v>10844000</v>
      </c>
      <c r="F16" s="60">
        <v>0</v>
      </c>
      <c r="G16" s="60">
        <v>0</v>
      </c>
      <c r="H16" s="60">
        <v>7447674</v>
      </c>
      <c r="I16" s="60">
        <v>7447674</v>
      </c>
      <c r="J16" s="60">
        <v>5895230</v>
      </c>
      <c r="K16" s="60">
        <v>3081264</v>
      </c>
      <c r="L16" s="60">
        <v>658080</v>
      </c>
      <c r="M16" s="60">
        <v>9634574</v>
      </c>
      <c r="N16" s="60">
        <v>6969</v>
      </c>
      <c r="O16" s="60">
        <v>4376032</v>
      </c>
      <c r="P16" s="60">
        <v>3183185</v>
      </c>
      <c r="Q16" s="60">
        <v>7566186</v>
      </c>
      <c r="R16" s="60">
        <v>0</v>
      </c>
      <c r="S16" s="60">
        <v>0</v>
      </c>
      <c r="T16" s="60">
        <v>0</v>
      </c>
      <c r="U16" s="60">
        <v>0</v>
      </c>
      <c r="V16" s="60">
        <v>24648434</v>
      </c>
      <c r="W16" s="60">
        <v>14423625</v>
      </c>
      <c r="X16" s="60">
        <v>10224809</v>
      </c>
      <c r="Y16" s="61">
        <v>70.89</v>
      </c>
      <c r="Z16" s="62">
        <v>10844000</v>
      </c>
    </row>
    <row r="17" spans="1:26" ht="12.75">
      <c r="A17" s="58" t="s">
        <v>43</v>
      </c>
      <c r="B17" s="19">
        <v>0</v>
      </c>
      <c r="C17" s="19">
        <v>0</v>
      </c>
      <c r="D17" s="59">
        <v>47319832</v>
      </c>
      <c r="E17" s="60">
        <v>42918800</v>
      </c>
      <c r="F17" s="60">
        <v>379557</v>
      </c>
      <c r="G17" s="60">
        <v>1493928</v>
      </c>
      <c r="H17" s="60">
        <v>2264636</v>
      </c>
      <c r="I17" s="60">
        <v>4138121</v>
      </c>
      <c r="J17" s="60">
        <v>3734039</v>
      </c>
      <c r="K17" s="60">
        <v>1302834</v>
      </c>
      <c r="L17" s="60">
        <v>3229831</v>
      </c>
      <c r="M17" s="60">
        <v>8266704</v>
      </c>
      <c r="N17" s="60">
        <v>770770</v>
      </c>
      <c r="O17" s="60">
        <v>3325145</v>
      </c>
      <c r="P17" s="60">
        <v>3475378</v>
      </c>
      <c r="Q17" s="60">
        <v>7571293</v>
      </c>
      <c r="R17" s="60">
        <v>0</v>
      </c>
      <c r="S17" s="60">
        <v>0</v>
      </c>
      <c r="T17" s="60">
        <v>0</v>
      </c>
      <c r="U17" s="60">
        <v>0</v>
      </c>
      <c r="V17" s="60">
        <v>19976118</v>
      </c>
      <c r="W17" s="60">
        <v>31739103</v>
      </c>
      <c r="X17" s="60">
        <v>-11762985</v>
      </c>
      <c r="Y17" s="61">
        <v>-37.06</v>
      </c>
      <c r="Z17" s="62">
        <v>42918800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153800927</v>
      </c>
      <c r="E18" s="73">
        <f t="shared" si="1"/>
        <v>153800901</v>
      </c>
      <c r="F18" s="73">
        <f t="shared" si="1"/>
        <v>563803</v>
      </c>
      <c r="G18" s="73">
        <f t="shared" si="1"/>
        <v>1525759</v>
      </c>
      <c r="H18" s="73">
        <f t="shared" si="1"/>
        <v>28717585</v>
      </c>
      <c r="I18" s="73">
        <f t="shared" si="1"/>
        <v>30807147</v>
      </c>
      <c r="J18" s="73">
        <f t="shared" si="1"/>
        <v>15608927</v>
      </c>
      <c r="K18" s="73">
        <f t="shared" si="1"/>
        <v>10744983</v>
      </c>
      <c r="L18" s="73">
        <f t="shared" si="1"/>
        <v>11297812</v>
      </c>
      <c r="M18" s="73">
        <f t="shared" si="1"/>
        <v>37651722</v>
      </c>
      <c r="N18" s="73">
        <f t="shared" si="1"/>
        <v>7009430</v>
      </c>
      <c r="O18" s="73">
        <f t="shared" si="1"/>
        <v>14033652</v>
      </c>
      <c r="P18" s="73">
        <f t="shared" si="1"/>
        <v>13519488</v>
      </c>
      <c r="Q18" s="73">
        <f t="shared" si="1"/>
        <v>34562570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103021439</v>
      </c>
      <c r="W18" s="73">
        <f t="shared" si="1"/>
        <v>121186800</v>
      </c>
      <c r="X18" s="73">
        <f t="shared" si="1"/>
        <v>-18165361</v>
      </c>
      <c r="Y18" s="67">
        <f>+IF(W18&lt;&gt;0,(X18/W18)*100,0)</f>
        <v>-14.989554142860442</v>
      </c>
      <c r="Z18" s="74">
        <f t="shared" si="1"/>
        <v>153800901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-23480027</v>
      </c>
      <c r="E19" s="77">
        <f t="shared" si="2"/>
        <v>-23480001</v>
      </c>
      <c r="F19" s="77">
        <f t="shared" si="2"/>
        <v>47556587</v>
      </c>
      <c r="G19" s="77">
        <f t="shared" si="2"/>
        <v>-158523</v>
      </c>
      <c r="H19" s="77">
        <f t="shared" si="2"/>
        <v>-19384183</v>
      </c>
      <c r="I19" s="77">
        <f t="shared" si="2"/>
        <v>28013881</v>
      </c>
      <c r="J19" s="77">
        <f t="shared" si="2"/>
        <v>-7884105</v>
      </c>
      <c r="K19" s="77">
        <f t="shared" si="2"/>
        <v>-9546166</v>
      </c>
      <c r="L19" s="77">
        <f t="shared" si="2"/>
        <v>27828240</v>
      </c>
      <c r="M19" s="77">
        <f t="shared" si="2"/>
        <v>10397969</v>
      </c>
      <c r="N19" s="77">
        <f t="shared" si="2"/>
        <v>-5789721</v>
      </c>
      <c r="O19" s="77">
        <f t="shared" si="2"/>
        <v>-12697565</v>
      </c>
      <c r="P19" s="77">
        <f t="shared" si="2"/>
        <v>15741364</v>
      </c>
      <c r="Q19" s="77">
        <f t="shared" si="2"/>
        <v>-2745922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35665928</v>
      </c>
      <c r="W19" s="77">
        <f>IF(E10=E18,0,W10-W18)</f>
        <v>-24346134</v>
      </c>
      <c r="X19" s="77">
        <f t="shared" si="2"/>
        <v>60012062</v>
      </c>
      <c r="Y19" s="78">
        <f>+IF(W19&lt;&gt;0,(X19/W19)*100,0)</f>
        <v>-246.49524232471572</v>
      </c>
      <c r="Z19" s="79">
        <f t="shared" si="2"/>
        <v>-23480001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-23480027</v>
      </c>
      <c r="E22" s="88">
        <f t="shared" si="3"/>
        <v>-23480001</v>
      </c>
      <c r="F22" s="88">
        <f t="shared" si="3"/>
        <v>47556587</v>
      </c>
      <c r="G22" s="88">
        <f t="shared" si="3"/>
        <v>-158523</v>
      </c>
      <c r="H22" s="88">
        <f t="shared" si="3"/>
        <v>-19384183</v>
      </c>
      <c r="I22" s="88">
        <f t="shared" si="3"/>
        <v>28013881</v>
      </c>
      <c r="J22" s="88">
        <f t="shared" si="3"/>
        <v>-7884105</v>
      </c>
      <c r="K22" s="88">
        <f t="shared" si="3"/>
        <v>-9546166</v>
      </c>
      <c r="L22" s="88">
        <f t="shared" si="3"/>
        <v>27828240</v>
      </c>
      <c r="M22" s="88">
        <f t="shared" si="3"/>
        <v>10397969</v>
      </c>
      <c r="N22" s="88">
        <f t="shared" si="3"/>
        <v>-5789721</v>
      </c>
      <c r="O22" s="88">
        <f t="shared" si="3"/>
        <v>-12697565</v>
      </c>
      <c r="P22" s="88">
        <f t="shared" si="3"/>
        <v>15741364</v>
      </c>
      <c r="Q22" s="88">
        <f t="shared" si="3"/>
        <v>-2745922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35665928</v>
      </c>
      <c r="W22" s="88">
        <f t="shared" si="3"/>
        <v>-24346134</v>
      </c>
      <c r="X22" s="88">
        <f t="shared" si="3"/>
        <v>60012062</v>
      </c>
      <c r="Y22" s="89">
        <f>+IF(W22&lt;&gt;0,(X22/W22)*100,0)</f>
        <v>-246.49524232471572</v>
      </c>
      <c r="Z22" s="90">
        <f t="shared" si="3"/>
        <v>-23480001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-23480027</v>
      </c>
      <c r="E24" s="77">
        <f t="shared" si="4"/>
        <v>-23480001</v>
      </c>
      <c r="F24" s="77">
        <f t="shared" si="4"/>
        <v>47556587</v>
      </c>
      <c r="G24" s="77">
        <f t="shared" si="4"/>
        <v>-158523</v>
      </c>
      <c r="H24" s="77">
        <f t="shared" si="4"/>
        <v>-19384183</v>
      </c>
      <c r="I24" s="77">
        <f t="shared" si="4"/>
        <v>28013881</v>
      </c>
      <c r="J24" s="77">
        <f t="shared" si="4"/>
        <v>-7884105</v>
      </c>
      <c r="K24" s="77">
        <f t="shared" si="4"/>
        <v>-9546166</v>
      </c>
      <c r="L24" s="77">
        <f t="shared" si="4"/>
        <v>27828240</v>
      </c>
      <c r="M24" s="77">
        <f t="shared" si="4"/>
        <v>10397969</v>
      </c>
      <c r="N24" s="77">
        <f t="shared" si="4"/>
        <v>-5789721</v>
      </c>
      <c r="O24" s="77">
        <f t="shared" si="4"/>
        <v>-12697565</v>
      </c>
      <c r="P24" s="77">
        <f t="shared" si="4"/>
        <v>15741364</v>
      </c>
      <c r="Q24" s="77">
        <f t="shared" si="4"/>
        <v>-2745922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35665928</v>
      </c>
      <c r="W24" s="77">
        <f t="shared" si="4"/>
        <v>-24346134</v>
      </c>
      <c r="X24" s="77">
        <f t="shared" si="4"/>
        <v>60012062</v>
      </c>
      <c r="Y24" s="78">
        <f>+IF(W24&lt;&gt;0,(X24/W24)*100,0)</f>
        <v>-246.49524232471572</v>
      </c>
      <c r="Z24" s="79">
        <f t="shared" si="4"/>
        <v>-23480001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/>
      <c r="X27" s="100">
        <v>0</v>
      </c>
      <c r="Y27" s="101">
        <v>0</v>
      </c>
      <c r="Z27" s="102">
        <v>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99852300</v>
      </c>
      <c r="E35" s="60">
        <v>99852300</v>
      </c>
      <c r="F35" s="60">
        <v>217582254</v>
      </c>
      <c r="G35" s="60">
        <v>219223637</v>
      </c>
      <c r="H35" s="60">
        <v>192527087</v>
      </c>
      <c r="I35" s="60">
        <v>192527087</v>
      </c>
      <c r="J35" s="60">
        <v>177733837</v>
      </c>
      <c r="K35" s="60">
        <v>162445348</v>
      </c>
      <c r="L35" s="60">
        <v>211654444</v>
      </c>
      <c r="M35" s="60">
        <v>211654444</v>
      </c>
      <c r="N35" s="60">
        <v>191437340</v>
      </c>
      <c r="O35" s="60">
        <v>177464985</v>
      </c>
      <c r="P35" s="60">
        <v>208699294</v>
      </c>
      <c r="Q35" s="60">
        <v>208699294</v>
      </c>
      <c r="R35" s="60">
        <v>0</v>
      </c>
      <c r="S35" s="60">
        <v>0</v>
      </c>
      <c r="T35" s="60">
        <v>0</v>
      </c>
      <c r="U35" s="60">
        <v>0</v>
      </c>
      <c r="V35" s="60">
        <v>208699294</v>
      </c>
      <c r="W35" s="60">
        <v>74889225</v>
      </c>
      <c r="X35" s="60">
        <v>133810069</v>
      </c>
      <c r="Y35" s="61">
        <v>178.68</v>
      </c>
      <c r="Z35" s="62">
        <v>99852300</v>
      </c>
    </row>
    <row r="36" spans="1:26" ht="12.75">
      <c r="A36" s="58" t="s">
        <v>57</v>
      </c>
      <c r="B36" s="19">
        <v>0</v>
      </c>
      <c r="C36" s="19">
        <v>0</v>
      </c>
      <c r="D36" s="59">
        <v>49164400</v>
      </c>
      <c r="E36" s="60">
        <v>49164400</v>
      </c>
      <c r="F36" s="60">
        <v>61481512</v>
      </c>
      <c r="G36" s="60">
        <v>61583017</v>
      </c>
      <c r="H36" s="60">
        <v>61583017</v>
      </c>
      <c r="I36" s="60">
        <v>61583017</v>
      </c>
      <c r="J36" s="60">
        <v>61583017</v>
      </c>
      <c r="K36" s="60">
        <v>61399552</v>
      </c>
      <c r="L36" s="60">
        <v>61399552</v>
      </c>
      <c r="M36" s="60">
        <v>61399552</v>
      </c>
      <c r="N36" s="60">
        <v>60684394</v>
      </c>
      <c r="O36" s="60">
        <v>60684394</v>
      </c>
      <c r="P36" s="60">
        <v>60341443</v>
      </c>
      <c r="Q36" s="60">
        <v>60341443</v>
      </c>
      <c r="R36" s="60">
        <v>0</v>
      </c>
      <c r="S36" s="60">
        <v>0</v>
      </c>
      <c r="T36" s="60">
        <v>0</v>
      </c>
      <c r="U36" s="60">
        <v>0</v>
      </c>
      <c r="V36" s="60">
        <v>60341443</v>
      </c>
      <c r="W36" s="60">
        <v>36873300</v>
      </c>
      <c r="X36" s="60">
        <v>23468143</v>
      </c>
      <c r="Y36" s="61">
        <v>63.65</v>
      </c>
      <c r="Z36" s="62">
        <v>49164400</v>
      </c>
    </row>
    <row r="37" spans="1:26" ht="12.75">
      <c r="A37" s="58" t="s">
        <v>58</v>
      </c>
      <c r="B37" s="19">
        <v>0</v>
      </c>
      <c r="C37" s="19">
        <v>0</v>
      </c>
      <c r="D37" s="59">
        <v>12856600</v>
      </c>
      <c r="E37" s="60">
        <v>12856600</v>
      </c>
      <c r="F37" s="60">
        <v>69543612</v>
      </c>
      <c r="G37" s="60">
        <v>71390812</v>
      </c>
      <c r="H37" s="60">
        <v>63950237</v>
      </c>
      <c r="I37" s="60">
        <v>63950237</v>
      </c>
      <c r="J37" s="60">
        <v>57462177</v>
      </c>
      <c r="K37" s="60">
        <v>57437910</v>
      </c>
      <c r="L37" s="60">
        <v>75012811</v>
      </c>
      <c r="M37" s="60">
        <v>75012811</v>
      </c>
      <c r="N37" s="60">
        <v>74942609</v>
      </c>
      <c r="O37" s="60">
        <v>74652286</v>
      </c>
      <c r="P37" s="60">
        <v>89802283</v>
      </c>
      <c r="Q37" s="60">
        <v>89802283</v>
      </c>
      <c r="R37" s="60">
        <v>0</v>
      </c>
      <c r="S37" s="60">
        <v>0</v>
      </c>
      <c r="T37" s="60">
        <v>0</v>
      </c>
      <c r="U37" s="60">
        <v>0</v>
      </c>
      <c r="V37" s="60">
        <v>89802283</v>
      </c>
      <c r="W37" s="60">
        <v>9642450</v>
      </c>
      <c r="X37" s="60">
        <v>80159833</v>
      </c>
      <c r="Y37" s="61">
        <v>831.32</v>
      </c>
      <c r="Z37" s="62">
        <v>12856600</v>
      </c>
    </row>
    <row r="38" spans="1:26" ht="12.75">
      <c r="A38" s="58" t="s">
        <v>59</v>
      </c>
      <c r="B38" s="19">
        <v>0</v>
      </c>
      <c r="C38" s="19">
        <v>0</v>
      </c>
      <c r="D38" s="59">
        <v>21245000</v>
      </c>
      <c r="E38" s="60">
        <v>21245000</v>
      </c>
      <c r="F38" s="60">
        <v>23821523</v>
      </c>
      <c r="G38" s="60">
        <v>25268852</v>
      </c>
      <c r="H38" s="60">
        <v>25268852</v>
      </c>
      <c r="I38" s="60">
        <v>25268852</v>
      </c>
      <c r="J38" s="60">
        <v>25049953</v>
      </c>
      <c r="K38" s="60">
        <v>25009271</v>
      </c>
      <c r="L38" s="60">
        <v>24921713</v>
      </c>
      <c r="M38" s="60">
        <v>24921713</v>
      </c>
      <c r="N38" s="60">
        <v>24868825</v>
      </c>
      <c r="O38" s="60">
        <v>24868825</v>
      </c>
      <c r="P38" s="60">
        <v>24868825</v>
      </c>
      <c r="Q38" s="60">
        <v>24868825</v>
      </c>
      <c r="R38" s="60">
        <v>0</v>
      </c>
      <c r="S38" s="60">
        <v>0</v>
      </c>
      <c r="T38" s="60">
        <v>0</v>
      </c>
      <c r="U38" s="60">
        <v>0</v>
      </c>
      <c r="V38" s="60">
        <v>24868825</v>
      </c>
      <c r="W38" s="60">
        <v>15933750</v>
      </c>
      <c r="X38" s="60">
        <v>8935075</v>
      </c>
      <c r="Y38" s="61">
        <v>56.08</v>
      </c>
      <c r="Z38" s="62">
        <v>21245000</v>
      </c>
    </row>
    <row r="39" spans="1:26" ht="12.75">
      <c r="A39" s="58" t="s">
        <v>60</v>
      </c>
      <c r="B39" s="19">
        <v>0</v>
      </c>
      <c r="C39" s="19">
        <v>0</v>
      </c>
      <c r="D39" s="59">
        <v>114915100</v>
      </c>
      <c r="E39" s="60">
        <v>114915100</v>
      </c>
      <c r="F39" s="60">
        <v>185698631</v>
      </c>
      <c r="G39" s="60">
        <v>184146990</v>
      </c>
      <c r="H39" s="60">
        <v>164891015</v>
      </c>
      <c r="I39" s="60">
        <v>164891015</v>
      </c>
      <c r="J39" s="60">
        <v>156804724</v>
      </c>
      <c r="K39" s="60">
        <v>141397719</v>
      </c>
      <c r="L39" s="60">
        <v>173119472</v>
      </c>
      <c r="M39" s="60">
        <v>173119472</v>
      </c>
      <c r="N39" s="60">
        <v>152310300</v>
      </c>
      <c r="O39" s="60">
        <v>138628268</v>
      </c>
      <c r="P39" s="60">
        <v>154369629</v>
      </c>
      <c r="Q39" s="60">
        <v>154369629</v>
      </c>
      <c r="R39" s="60">
        <v>0</v>
      </c>
      <c r="S39" s="60">
        <v>0</v>
      </c>
      <c r="T39" s="60">
        <v>0</v>
      </c>
      <c r="U39" s="60">
        <v>0</v>
      </c>
      <c r="V39" s="60">
        <v>154369629</v>
      </c>
      <c r="W39" s="60">
        <v>86186325</v>
      </c>
      <c r="X39" s="60">
        <v>68183304</v>
      </c>
      <c r="Y39" s="61">
        <v>79.11</v>
      </c>
      <c r="Z39" s="62">
        <v>114915100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-24679911</v>
      </c>
      <c r="E42" s="60">
        <v>-24679911</v>
      </c>
      <c r="F42" s="60">
        <v>47556587</v>
      </c>
      <c r="G42" s="60">
        <v>-158523</v>
      </c>
      <c r="H42" s="60">
        <v>-19384183</v>
      </c>
      <c r="I42" s="60">
        <v>28013881</v>
      </c>
      <c r="J42" s="60">
        <v>-7884105</v>
      </c>
      <c r="K42" s="60">
        <v>-9546166</v>
      </c>
      <c r="L42" s="60">
        <v>28538221</v>
      </c>
      <c r="M42" s="60">
        <v>11107950</v>
      </c>
      <c r="N42" s="60">
        <v>-5789721</v>
      </c>
      <c r="O42" s="60">
        <v>-12697565</v>
      </c>
      <c r="P42" s="60">
        <v>16084315</v>
      </c>
      <c r="Q42" s="60">
        <v>-2402971</v>
      </c>
      <c r="R42" s="60">
        <v>0</v>
      </c>
      <c r="S42" s="60">
        <v>0</v>
      </c>
      <c r="T42" s="60">
        <v>0</v>
      </c>
      <c r="U42" s="60">
        <v>0</v>
      </c>
      <c r="V42" s="60">
        <v>36718860</v>
      </c>
      <c r="W42" s="60">
        <v>5159161</v>
      </c>
      <c r="X42" s="60">
        <v>31559699</v>
      </c>
      <c r="Y42" s="61">
        <v>611.72</v>
      </c>
      <c r="Z42" s="62">
        <v>-24679911</v>
      </c>
    </row>
    <row r="43" spans="1:26" ht="12.7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-24679910</v>
      </c>
      <c r="E45" s="100">
        <v>-24679910</v>
      </c>
      <c r="F45" s="100">
        <v>162985950</v>
      </c>
      <c r="G45" s="100">
        <v>162827427</v>
      </c>
      <c r="H45" s="100">
        <v>143443244</v>
      </c>
      <c r="I45" s="100">
        <v>143443244</v>
      </c>
      <c r="J45" s="100">
        <v>135559139</v>
      </c>
      <c r="K45" s="100">
        <v>126012973</v>
      </c>
      <c r="L45" s="100">
        <v>154551194</v>
      </c>
      <c r="M45" s="100">
        <v>154551194</v>
      </c>
      <c r="N45" s="100">
        <v>148761473</v>
      </c>
      <c r="O45" s="100">
        <v>136063908</v>
      </c>
      <c r="P45" s="100">
        <v>152148223</v>
      </c>
      <c r="Q45" s="100">
        <v>152148223</v>
      </c>
      <c r="R45" s="100">
        <v>0</v>
      </c>
      <c r="S45" s="100">
        <v>0</v>
      </c>
      <c r="T45" s="100">
        <v>0</v>
      </c>
      <c r="U45" s="100">
        <v>0</v>
      </c>
      <c r="V45" s="100">
        <v>152148223</v>
      </c>
      <c r="W45" s="100">
        <v>5159162</v>
      </c>
      <c r="X45" s="100">
        <v>146989061</v>
      </c>
      <c r="Y45" s="101">
        <v>2849.09</v>
      </c>
      <c r="Z45" s="102">
        <v>-24679910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11934</v>
      </c>
      <c r="C49" s="52">
        <v>0</v>
      </c>
      <c r="D49" s="129">
        <v>1909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13843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368428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368428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99.99956707614048</v>
      </c>
      <c r="E58" s="7">
        <f t="shared" si="6"/>
        <v>99.99956707614048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99.99956707614048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99.99978352635567</v>
      </c>
      <c r="E60" s="13">
        <f t="shared" si="7"/>
        <v>99.99978352635567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99.99978352635567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99.99978352635567</v>
      </c>
      <c r="E65" s="13">
        <f t="shared" si="7"/>
        <v>99.99978352635567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99.99978352635567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96</v>
      </c>
      <c r="E66" s="16">
        <f t="shared" si="7"/>
        <v>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96</v>
      </c>
    </row>
    <row r="67" spans="1:26" ht="12.75" hidden="1">
      <c r="A67" s="41" t="s">
        <v>286</v>
      </c>
      <c r="B67" s="24"/>
      <c r="C67" s="24"/>
      <c r="D67" s="25">
        <v>1847900</v>
      </c>
      <c r="E67" s="26">
        <v>1847900</v>
      </c>
      <c r="F67" s="26">
        <v>91068</v>
      </c>
      <c r="G67" s="26">
        <v>92887</v>
      </c>
      <c r="H67" s="26">
        <v>83602</v>
      </c>
      <c r="I67" s="26">
        <v>267557</v>
      </c>
      <c r="J67" s="26">
        <v>342461</v>
      </c>
      <c r="K67" s="26">
        <v>68069</v>
      </c>
      <c r="L67" s="26">
        <v>99358</v>
      </c>
      <c r="M67" s="26">
        <v>509888</v>
      </c>
      <c r="N67" s="26">
        <v>63181</v>
      </c>
      <c r="O67" s="26">
        <v>64723</v>
      </c>
      <c r="P67" s="26">
        <v>74115</v>
      </c>
      <c r="Q67" s="26">
        <v>202019</v>
      </c>
      <c r="R67" s="26"/>
      <c r="S67" s="26"/>
      <c r="T67" s="26"/>
      <c r="U67" s="26"/>
      <c r="V67" s="26">
        <v>979464</v>
      </c>
      <c r="W67" s="26">
        <v>1385919</v>
      </c>
      <c r="X67" s="26"/>
      <c r="Y67" s="25"/>
      <c r="Z67" s="27">
        <v>1847900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>
        <v>1847800</v>
      </c>
      <c r="E69" s="21">
        <v>1847800</v>
      </c>
      <c r="F69" s="21">
        <v>91068</v>
      </c>
      <c r="G69" s="21">
        <v>92887</v>
      </c>
      <c r="H69" s="21">
        <v>83602</v>
      </c>
      <c r="I69" s="21">
        <v>267557</v>
      </c>
      <c r="J69" s="21">
        <v>342453</v>
      </c>
      <c r="K69" s="21">
        <v>68069</v>
      </c>
      <c r="L69" s="21">
        <v>99358</v>
      </c>
      <c r="M69" s="21">
        <v>509880</v>
      </c>
      <c r="N69" s="21">
        <v>63181</v>
      </c>
      <c r="O69" s="21">
        <v>64723</v>
      </c>
      <c r="P69" s="21">
        <v>74115</v>
      </c>
      <c r="Q69" s="21">
        <v>202019</v>
      </c>
      <c r="R69" s="21"/>
      <c r="S69" s="21"/>
      <c r="T69" s="21"/>
      <c r="U69" s="21"/>
      <c r="V69" s="21">
        <v>979456</v>
      </c>
      <c r="W69" s="21">
        <v>1385847</v>
      </c>
      <c r="X69" s="21"/>
      <c r="Y69" s="20"/>
      <c r="Z69" s="23">
        <v>1847800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1847800</v>
      </c>
      <c r="E74" s="21">
        <v>1847800</v>
      </c>
      <c r="F74" s="21">
        <v>91068</v>
      </c>
      <c r="G74" s="21">
        <v>92887</v>
      </c>
      <c r="H74" s="21">
        <v>83602</v>
      </c>
      <c r="I74" s="21">
        <v>267557</v>
      </c>
      <c r="J74" s="21">
        <v>342453</v>
      </c>
      <c r="K74" s="21">
        <v>68069</v>
      </c>
      <c r="L74" s="21">
        <v>99358</v>
      </c>
      <c r="M74" s="21">
        <v>509880</v>
      </c>
      <c r="N74" s="21">
        <v>63181</v>
      </c>
      <c r="O74" s="21">
        <v>64723</v>
      </c>
      <c r="P74" s="21">
        <v>74115</v>
      </c>
      <c r="Q74" s="21">
        <v>202019</v>
      </c>
      <c r="R74" s="21"/>
      <c r="S74" s="21"/>
      <c r="T74" s="21"/>
      <c r="U74" s="21"/>
      <c r="V74" s="21">
        <v>979456</v>
      </c>
      <c r="W74" s="21">
        <v>1385847</v>
      </c>
      <c r="X74" s="21"/>
      <c r="Y74" s="20"/>
      <c r="Z74" s="23">
        <v>1847800</v>
      </c>
    </row>
    <row r="75" spans="1:26" ht="12.75" hidden="1">
      <c r="A75" s="40" t="s">
        <v>110</v>
      </c>
      <c r="B75" s="28"/>
      <c r="C75" s="28"/>
      <c r="D75" s="29">
        <v>100</v>
      </c>
      <c r="E75" s="30">
        <v>100</v>
      </c>
      <c r="F75" s="30"/>
      <c r="G75" s="30"/>
      <c r="H75" s="30"/>
      <c r="I75" s="30"/>
      <c r="J75" s="30">
        <v>8</v>
      </c>
      <c r="K75" s="30"/>
      <c r="L75" s="30"/>
      <c r="M75" s="30">
        <v>8</v>
      </c>
      <c r="N75" s="30"/>
      <c r="O75" s="30"/>
      <c r="P75" s="30"/>
      <c r="Q75" s="30"/>
      <c r="R75" s="30"/>
      <c r="S75" s="30"/>
      <c r="T75" s="30"/>
      <c r="U75" s="30"/>
      <c r="V75" s="30">
        <v>8</v>
      </c>
      <c r="W75" s="30">
        <v>72</v>
      </c>
      <c r="X75" s="30"/>
      <c r="Y75" s="29"/>
      <c r="Z75" s="31">
        <v>100</v>
      </c>
    </row>
    <row r="76" spans="1:26" ht="12.75" hidden="1">
      <c r="A76" s="42" t="s">
        <v>287</v>
      </c>
      <c r="B76" s="32"/>
      <c r="C76" s="32"/>
      <c r="D76" s="33">
        <v>1847892</v>
      </c>
      <c r="E76" s="34">
        <v>1847892</v>
      </c>
      <c r="F76" s="34">
        <v>91068</v>
      </c>
      <c r="G76" s="34">
        <v>92887</v>
      </c>
      <c r="H76" s="34">
        <v>83602</v>
      </c>
      <c r="I76" s="34">
        <v>267557</v>
      </c>
      <c r="J76" s="34">
        <v>342461</v>
      </c>
      <c r="K76" s="34">
        <v>68069</v>
      </c>
      <c r="L76" s="34">
        <v>99358</v>
      </c>
      <c r="M76" s="34">
        <v>509888</v>
      </c>
      <c r="N76" s="34">
        <v>63181</v>
      </c>
      <c r="O76" s="34">
        <v>64723</v>
      </c>
      <c r="P76" s="34">
        <v>74115</v>
      </c>
      <c r="Q76" s="34">
        <v>202019</v>
      </c>
      <c r="R76" s="34"/>
      <c r="S76" s="34"/>
      <c r="T76" s="34"/>
      <c r="U76" s="34"/>
      <c r="V76" s="34">
        <v>979464</v>
      </c>
      <c r="W76" s="34">
        <v>1385919</v>
      </c>
      <c r="X76" s="34"/>
      <c r="Y76" s="33"/>
      <c r="Z76" s="35">
        <v>1847892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1847796</v>
      </c>
      <c r="E78" s="21">
        <v>1847796</v>
      </c>
      <c r="F78" s="21">
        <v>91068</v>
      </c>
      <c r="G78" s="21">
        <v>92887</v>
      </c>
      <c r="H78" s="21">
        <v>83602</v>
      </c>
      <c r="I78" s="21">
        <v>267557</v>
      </c>
      <c r="J78" s="21">
        <v>342453</v>
      </c>
      <c r="K78" s="21">
        <v>68069</v>
      </c>
      <c r="L78" s="21">
        <v>99358</v>
      </c>
      <c r="M78" s="21">
        <v>509880</v>
      </c>
      <c r="N78" s="21">
        <v>63181</v>
      </c>
      <c r="O78" s="21">
        <v>64723</v>
      </c>
      <c r="P78" s="21">
        <v>74115</v>
      </c>
      <c r="Q78" s="21">
        <v>202019</v>
      </c>
      <c r="R78" s="21"/>
      <c r="S78" s="21"/>
      <c r="T78" s="21"/>
      <c r="U78" s="21"/>
      <c r="V78" s="21">
        <v>979456</v>
      </c>
      <c r="W78" s="21">
        <v>1385847</v>
      </c>
      <c r="X78" s="21"/>
      <c r="Y78" s="20"/>
      <c r="Z78" s="23">
        <v>1847796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1847796</v>
      </c>
      <c r="E83" s="21">
        <v>1847796</v>
      </c>
      <c r="F83" s="21">
        <v>91068</v>
      </c>
      <c r="G83" s="21">
        <v>92887</v>
      </c>
      <c r="H83" s="21">
        <v>83602</v>
      </c>
      <c r="I83" s="21">
        <v>267557</v>
      </c>
      <c r="J83" s="21">
        <v>342453</v>
      </c>
      <c r="K83" s="21">
        <v>68069</v>
      </c>
      <c r="L83" s="21">
        <v>99358</v>
      </c>
      <c r="M83" s="21">
        <v>509880</v>
      </c>
      <c r="N83" s="21">
        <v>63181</v>
      </c>
      <c r="O83" s="21">
        <v>64723</v>
      </c>
      <c r="P83" s="21">
        <v>74115</v>
      </c>
      <c r="Q83" s="21">
        <v>202019</v>
      </c>
      <c r="R83" s="21"/>
      <c r="S83" s="21"/>
      <c r="T83" s="21"/>
      <c r="U83" s="21"/>
      <c r="V83" s="21">
        <v>979456</v>
      </c>
      <c r="W83" s="21">
        <v>1385847</v>
      </c>
      <c r="X83" s="21"/>
      <c r="Y83" s="20"/>
      <c r="Z83" s="23">
        <v>1847796</v>
      </c>
    </row>
    <row r="84" spans="1:26" ht="12.75" hidden="1">
      <c r="A84" s="40" t="s">
        <v>110</v>
      </c>
      <c r="B84" s="28"/>
      <c r="C84" s="28"/>
      <c r="D84" s="29">
        <v>96</v>
      </c>
      <c r="E84" s="30">
        <v>96</v>
      </c>
      <c r="F84" s="30"/>
      <c r="G84" s="30"/>
      <c r="H84" s="30"/>
      <c r="I84" s="30"/>
      <c r="J84" s="30">
        <v>8</v>
      </c>
      <c r="K84" s="30"/>
      <c r="L84" s="30"/>
      <c r="M84" s="30">
        <v>8</v>
      </c>
      <c r="N84" s="30"/>
      <c r="O84" s="30"/>
      <c r="P84" s="30"/>
      <c r="Q84" s="30"/>
      <c r="R84" s="30"/>
      <c r="S84" s="30"/>
      <c r="T84" s="30"/>
      <c r="U84" s="30"/>
      <c r="V84" s="30">
        <v>8</v>
      </c>
      <c r="W84" s="30">
        <v>72</v>
      </c>
      <c r="X84" s="30"/>
      <c r="Y84" s="29"/>
      <c r="Z84" s="31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2179500</v>
      </c>
      <c r="F40" s="345">
        <f t="shared" si="9"/>
        <v>2179500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1634625</v>
      </c>
      <c r="Y40" s="345">
        <f t="shared" si="9"/>
        <v>-1634625</v>
      </c>
      <c r="Z40" s="336">
        <f>+IF(X40&lt;&gt;0,+(Y40/X40)*100,0)</f>
        <v>-100</v>
      </c>
      <c r="AA40" s="350">
        <f>SUM(AA41:AA49)</f>
        <v>2179500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2179500</v>
      </c>
      <c r="F43" s="370">
        <v>2179500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1634625</v>
      </c>
      <c r="Y43" s="370">
        <v>-1634625</v>
      </c>
      <c r="Z43" s="371">
        <v>-100</v>
      </c>
      <c r="AA43" s="303">
        <v>2179500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2179500</v>
      </c>
      <c r="F60" s="264">
        <f t="shared" si="14"/>
        <v>2179500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1634625</v>
      </c>
      <c r="Y60" s="264">
        <f t="shared" si="14"/>
        <v>-1634625</v>
      </c>
      <c r="Z60" s="337">
        <f>+IF(X60&lt;&gt;0,+(Y60/X60)*100,0)</f>
        <v>-100</v>
      </c>
      <c r="AA60" s="232">
        <f>+AA57+AA54+AA51+AA40+AA37+AA34+AA22+AA5</f>
        <v>2179500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124274000</v>
      </c>
      <c r="F5" s="100">
        <f t="shared" si="0"/>
        <v>124274000</v>
      </c>
      <c r="G5" s="100">
        <f t="shared" si="0"/>
        <v>48029322</v>
      </c>
      <c r="H5" s="100">
        <f t="shared" si="0"/>
        <v>1274349</v>
      </c>
      <c r="I5" s="100">
        <f t="shared" si="0"/>
        <v>826823</v>
      </c>
      <c r="J5" s="100">
        <f t="shared" si="0"/>
        <v>50130494</v>
      </c>
      <c r="K5" s="100">
        <f t="shared" si="0"/>
        <v>1056578</v>
      </c>
      <c r="L5" s="100">
        <f t="shared" si="0"/>
        <v>1130748</v>
      </c>
      <c r="M5" s="100">
        <f t="shared" si="0"/>
        <v>39026694</v>
      </c>
      <c r="N5" s="100">
        <f t="shared" si="0"/>
        <v>41214020</v>
      </c>
      <c r="O5" s="100">
        <f t="shared" si="0"/>
        <v>1156528</v>
      </c>
      <c r="P5" s="100">
        <f t="shared" si="0"/>
        <v>1271364</v>
      </c>
      <c r="Q5" s="100">
        <f t="shared" si="0"/>
        <v>29186737</v>
      </c>
      <c r="R5" s="100">
        <f t="shared" si="0"/>
        <v>31614629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122959143</v>
      </c>
      <c r="X5" s="100">
        <f t="shared" si="0"/>
        <v>93205503</v>
      </c>
      <c r="Y5" s="100">
        <f t="shared" si="0"/>
        <v>29753640</v>
      </c>
      <c r="Z5" s="137">
        <f>+IF(X5&lt;&gt;0,+(Y5/X5)*100,0)</f>
        <v>31.922621564522856</v>
      </c>
      <c r="AA5" s="153">
        <f>SUM(AA6:AA8)</f>
        <v>124274000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>
        <v>49505</v>
      </c>
      <c r="I6" s="60">
        <v>24752</v>
      </c>
      <c r="J6" s="60">
        <v>74257</v>
      </c>
      <c r="K6" s="60">
        <v>24752</v>
      </c>
      <c r="L6" s="60">
        <v>24752</v>
      </c>
      <c r="M6" s="60">
        <v>24752</v>
      </c>
      <c r="N6" s="60">
        <v>74256</v>
      </c>
      <c r="O6" s="60">
        <v>37426</v>
      </c>
      <c r="P6" s="60">
        <v>16501</v>
      </c>
      <c r="Q6" s="60">
        <v>16501</v>
      </c>
      <c r="R6" s="60">
        <v>70428</v>
      </c>
      <c r="S6" s="60"/>
      <c r="T6" s="60"/>
      <c r="U6" s="60"/>
      <c r="V6" s="60"/>
      <c r="W6" s="60">
        <v>218941</v>
      </c>
      <c r="X6" s="60"/>
      <c r="Y6" s="60">
        <v>218941</v>
      </c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124274000</v>
      </c>
      <c r="F7" s="159">
        <v>124274000</v>
      </c>
      <c r="G7" s="159">
        <v>48029322</v>
      </c>
      <c r="H7" s="159">
        <v>1224844</v>
      </c>
      <c r="I7" s="159">
        <v>757071</v>
      </c>
      <c r="J7" s="159">
        <v>50011237</v>
      </c>
      <c r="K7" s="159">
        <v>1031826</v>
      </c>
      <c r="L7" s="159">
        <v>1105996</v>
      </c>
      <c r="M7" s="159">
        <v>39001942</v>
      </c>
      <c r="N7" s="159">
        <v>41139764</v>
      </c>
      <c r="O7" s="159">
        <v>1119102</v>
      </c>
      <c r="P7" s="159">
        <v>1254863</v>
      </c>
      <c r="Q7" s="159">
        <v>29170236</v>
      </c>
      <c r="R7" s="159">
        <v>31544201</v>
      </c>
      <c r="S7" s="159"/>
      <c r="T7" s="159"/>
      <c r="U7" s="159"/>
      <c r="V7" s="159"/>
      <c r="W7" s="159">
        <v>122695202</v>
      </c>
      <c r="X7" s="159">
        <v>93205503</v>
      </c>
      <c r="Y7" s="159">
        <v>29489699</v>
      </c>
      <c r="Z7" s="141">
        <v>31.64</v>
      </c>
      <c r="AA7" s="157">
        <v>124274000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45000</v>
      </c>
      <c r="J8" s="60">
        <v>45000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45000</v>
      </c>
      <c r="X8" s="60"/>
      <c r="Y8" s="60">
        <v>45000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4199000</v>
      </c>
      <c r="F15" s="100">
        <f t="shared" si="2"/>
        <v>4199000</v>
      </c>
      <c r="G15" s="100">
        <f t="shared" si="2"/>
        <v>0</v>
      </c>
      <c r="H15" s="100">
        <f t="shared" si="2"/>
        <v>0</v>
      </c>
      <c r="I15" s="100">
        <f t="shared" si="2"/>
        <v>8422977</v>
      </c>
      <c r="J15" s="100">
        <f t="shared" si="2"/>
        <v>8422977</v>
      </c>
      <c r="K15" s="100">
        <f t="shared" si="2"/>
        <v>6325783</v>
      </c>
      <c r="L15" s="100">
        <f t="shared" si="2"/>
        <v>0</v>
      </c>
      <c r="M15" s="100">
        <f t="shared" si="2"/>
        <v>0</v>
      </c>
      <c r="N15" s="100">
        <f t="shared" si="2"/>
        <v>6325783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14748760</v>
      </c>
      <c r="X15" s="100">
        <f t="shared" si="2"/>
        <v>2249253</v>
      </c>
      <c r="Y15" s="100">
        <f t="shared" si="2"/>
        <v>12499507</v>
      </c>
      <c r="Z15" s="137">
        <f>+IF(X15&lt;&gt;0,+(Y15/X15)*100,0)</f>
        <v>555.7181428678766</v>
      </c>
      <c r="AA15" s="153">
        <f>SUM(AA16:AA18)</f>
        <v>4199000</v>
      </c>
    </row>
    <row r="16" spans="1:27" ht="12.75">
      <c r="A16" s="138" t="s">
        <v>85</v>
      </c>
      <c r="B16" s="136"/>
      <c r="C16" s="155"/>
      <c r="D16" s="155"/>
      <c r="E16" s="156">
        <v>200000</v>
      </c>
      <c r="F16" s="60">
        <v>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200000</v>
      </c>
    </row>
    <row r="17" spans="1:27" ht="12.75">
      <c r="A17" s="138" t="s">
        <v>86</v>
      </c>
      <c r="B17" s="136"/>
      <c r="C17" s="155"/>
      <c r="D17" s="155"/>
      <c r="E17" s="156">
        <v>3999000</v>
      </c>
      <c r="F17" s="60">
        <v>3999000</v>
      </c>
      <c r="G17" s="60"/>
      <c r="H17" s="60"/>
      <c r="I17" s="60">
        <v>8422977</v>
      </c>
      <c r="J17" s="60">
        <v>8422977</v>
      </c>
      <c r="K17" s="60">
        <v>6325783</v>
      </c>
      <c r="L17" s="60"/>
      <c r="M17" s="60"/>
      <c r="N17" s="60">
        <v>6325783</v>
      </c>
      <c r="O17" s="60"/>
      <c r="P17" s="60"/>
      <c r="Q17" s="60"/>
      <c r="R17" s="60"/>
      <c r="S17" s="60"/>
      <c r="T17" s="60"/>
      <c r="U17" s="60"/>
      <c r="V17" s="60"/>
      <c r="W17" s="60">
        <v>14748760</v>
      </c>
      <c r="X17" s="60">
        <v>2249253</v>
      </c>
      <c r="Y17" s="60">
        <v>12499507</v>
      </c>
      <c r="Z17" s="140">
        <v>555.72</v>
      </c>
      <c r="AA17" s="155">
        <v>3999000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1847900</v>
      </c>
      <c r="F24" s="100">
        <v>1847900</v>
      </c>
      <c r="G24" s="100">
        <v>91068</v>
      </c>
      <c r="H24" s="100">
        <v>92887</v>
      </c>
      <c r="I24" s="100">
        <v>83602</v>
      </c>
      <c r="J24" s="100">
        <v>267557</v>
      </c>
      <c r="K24" s="100">
        <v>342461</v>
      </c>
      <c r="L24" s="100">
        <v>68069</v>
      </c>
      <c r="M24" s="100">
        <v>99358</v>
      </c>
      <c r="N24" s="100">
        <v>509888</v>
      </c>
      <c r="O24" s="100">
        <v>63181</v>
      </c>
      <c r="P24" s="100">
        <v>64723</v>
      </c>
      <c r="Q24" s="100">
        <v>74115</v>
      </c>
      <c r="R24" s="100">
        <v>202019</v>
      </c>
      <c r="S24" s="100"/>
      <c r="T24" s="100"/>
      <c r="U24" s="100"/>
      <c r="V24" s="100"/>
      <c r="W24" s="100">
        <v>979464</v>
      </c>
      <c r="X24" s="100"/>
      <c r="Y24" s="100">
        <v>979464</v>
      </c>
      <c r="Z24" s="137">
        <v>0</v>
      </c>
      <c r="AA24" s="153">
        <v>1847900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130320900</v>
      </c>
      <c r="F25" s="73">
        <f t="shared" si="4"/>
        <v>130320900</v>
      </c>
      <c r="G25" s="73">
        <f t="shared" si="4"/>
        <v>48120390</v>
      </c>
      <c r="H25" s="73">
        <f t="shared" si="4"/>
        <v>1367236</v>
      </c>
      <c r="I25" s="73">
        <f t="shared" si="4"/>
        <v>9333402</v>
      </c>
      <c r="J25" s="73">
        <f t="shared" si="4"/>
        <v>58821028</v>
      </c>
      <c r="K25" s="73">
        <f t="shared" si="4"/>
        <v>7724822</v>
      </c>
      <c r="L25" s="73">
        <f t="shared" si="4"/>
        <v>1198817</v>
      </c>
      <c r="M25" s="73">
        <f t="shared" si="4"/>
        <v>39126052</v>
      </c>
      <c r="N25" s="73">
        <f t="shared" si="4"/>
        <v>48049691</v>
      </c>
      <c r="O25" s="73">
        <f t="shared" si="4"/>
        <v>1219709</v>
      </c>
      <c r="P25" s="73">
        <f t="shared" si="4"/>
        <v>1336087</v>
      </c>
      <c r="Q25" s="73">
        <f t="shared" si="4"/>
        <v>29260852</v>
      </c>
      <c r="R25" s="73">
        <f t="shared" si="4"/>
        <v>31816648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138687367</v>
      </c>
      <c r="X25" s="73">
        <f t="shared" si="4"/>
        <v>95454756</v>
      </c>
      <c r="Y25" s="73">
        <f t="shared" si="4"/>
        <v>43232611</v>
      </c>
      <c r="Z25" s="170">
        <f>+IF(X25&lt;&gt;0,+(Y25/X25)*100,0)</f>
        <v>45.29120686244277</v>
      </c>
      <c r="AA25" s="168">
        <f>+AA5+AA9+AA15+AA19+AA24</f>
        <v>130320900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70664862</v>
      </c>
      <c r="F28" s="100">
        <f t="shared" si="5"/>
        <v>70664862</v>
      </c>
      <c r="G28" s="100">
        <f t="shared" si="5"/>
        <v>387511</v>
      </c>
      <c r="H28" s="100">
        <f t="shared" si="5"/>
        <v>875077</v>
      </c>
      <c r="I28" s="100">
        <f t="shared" si="5"/>
        <v>11015494</v>
      </c>
      <c r="J28" s="100">
        <f t="shared" si="5"/>
        <v>12278082</v>
      </c>
      <c r="K28" s="100">
        <f t="shared" si="5"/>
        <v>6148233</v>
      </c>
      <c r="L28" s="100">
        <f t="shared" si="5"/>
        <v>4064290</v>
      </c>
      <c r="M28" s="100">
        <f t="shared" si="5"/>
        <v>4558432</v>
      </c>
      <c r="N28" s="100">
        <f t="shared" si="5"/>
        <v>14770955</v>
      </c>
      <c r="O28" s="100">
        <f t="shared" si="5"/>
        <v>3644393</v>
      </c>
      <c r="P28" s="100">
        <f t="shared" si="5"/>
        <v>4149339</v>
      </c>
      <c r="Q28" s="100">
        <f t="shared" si="5"/>
        <v>4986679</v>
      </c>
      <c r="R28" s="100">
        <f t="shared" si="5"/>
        <v>12780411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39829448</v>
      </c>
      <c r="X28" s="100">
        <f t="shared" si="5"/>
        <v>55450350</v>
      </c>
      <c r="Y28" s="100">
        <f t="shared" si="5"/>
        <v>-15620902</v>
      </c>
      <c r="Z28" s="137">
        <f>+IF(X28&lt;&gt;0,+(Y28/X28)*100,0)</f>
        <v>-28.170970967721576</v>
      </c>
      <c r="AA28" s="153">
        <f>SUM(AA29:AA31)</f>
        <v>70664862</v>
      </c>
    </row>
    <row r="29" spans="1:27" ht="12.75">
      <c r="A29" s="138" t="s">
        <v>75</v>
      </c>
      <c r="B29" s="136"/>
      <c r="C29" s="155"/>
      <c r="D29" s="155"/>
      <c r="E29" s="156">
        <v>32107262</v>
      </c>
      <c r="F29" s="60">
        <v>32107262</v>
      </c>
      <c r="G29" s="60">
        <v>89692</v>
      </c>
      <c r="H29" s="60">
        <v>124819</v>
      </c>
      <c r="I29" s="60">
        <v>4905541</v>
      </c>
      <c r="J29" s="60">
        <v>5120052</v>
      </c>
      <c r="K29" s="60">
        <v>2789778</v>
      </c>
      <c r="L29" s="60">
        <v>2094031</v>
      </c>
      <c r="M29" s="60">
        <v>2559329</v>
      </c>
      <c r="N29" s="60">
        <v>7443138</v>
      </c>
      <c r="O29" s="60">
        <v>1775245</v>
      </c>
      <c r="P29" s="60">
        <v>1889200</v>
      </c>
      <c r="Q29" s="60">
        <v>2791130</v>
      </c>
      <c r="R29" s="60">
        <v>6455575</v>
      </c>
      <c r="S29" s="60"/>
      <c r="T29" s="60"/>
      <c r="U29" s="60"/>
      <c r="V29" s="60"/>
      <c r="W29" s="60">
        <v>19018765</v>
      </c>
      <c r="X29" s="60">
        <v>26649153</v>
      </c>
      <c r="Y29" s="60">
        <v>-7630388</v>
      </c>
      <c r="Z29" s="140">
        <v>-28.63</v>
      </c>
      <c r="AA29" s="155">
        <v>32107262</v>
      </c>
    </row>
    <row r="30" spans="1:27" ht="12.75">
      <c r="A30" s="138" t="s">
        <v>76</v>
      </c>
      <c r="B30" s="136"/>
      <c r="C30" s="157"/>
      <c r="D30" s="157"/>
      <c r="E30" s="158">
        <v>18816700</v>
      </c>
      <c r="F30" s="159">
        <v>18816700</v>
      </c>
      <c r="G30" s="159">
        <v>77410</v>
      </c>
      <c r="H30" s="159">
        <v>276922</v>
      </c>
      <c r="I30" s="159">
        <v>2455088</v>
      </c>
      <c r="J30" s="159">
        <v>2809420</v>
      </c>
      <c r="K30" s="159">
        <v>1694616</v>
      </c>
      <c r="L30" s="159">
        <v>719955</v>
      </c>
      <c r="M30" s="159">
        <v>792736</v>
      </c>
      <c r="N30" s="159">
        <v>3207307</v>
      </c>
      <c r="O30" s="159">
        <v>680142</v>
      </c>
      <c r="P30" s="159">
        <v>943477</v>
      </c>
      <c r="Q30" s="159">
        <v>797263</v>
      </c>
      <c r="R30" s="159">
        <v>2420882</v>
      </c>
      <c r="S30" s="159"/>
      <c r="T30" s="159"/>
      <c r="U30" s="159"/>
      <c r="V30" s="159"/>
      <c r="W30" s="159">
        <v>8437609</v>
      </c>
      <c r="X30" s="159">
        <v>13662522</v>
      </c>
      <c r="Y30" s="159">
        <v>-5224913</v>
      </c>
      <c r="Z30" s="141">
        <v>-38.24</v>
      </c>
      <c r="AA30" s="157">
        <v>18816700</v>
      </c>
    </row>
    <row r="31" spans="1:27" ht="12.75">
      <c r="A31" s="138" t="s">
        <v>77</v>
      </c>
      <c r="B31" s="136"/>
      <c r="C31" s="155"/>
      <c r="D31" s="155"/>
      <c r="E31" s="156">
        <v>19740900</v>
      </c>
      <c r="F31" s="60">
        <v>19740900</v>
      </c>
      <c r="G31" s="60">
        <v>220409</v>
      </c>
      <c r="H31" s="60">
        <v>473336</v>
      </c>
      <c r="I31" s="60">
        <v>3654865</v>
      </c>
      <c r="J31" s="60">
        <v>4348610</v>
      </c>
      <c r="K31" s="60">
        <v>1663839</v>
      </c>
      <c r="L31" s="60">
        <v>1250304</v>
      </c>
      <c r="M31" s="60">
        <v>1206367</v>
      </c>
      <c r="N31" s="60">
        <v>4120510</v>
      </c>
      <c r="O31" s="60">
        <v>1189006</v>
      </c>
      <c r="P31" s="60">
        <v>1316662</v>
      </c>
      <c r="Q31" s="60">
        <v>1398286</v>
      </c>
      <c r="R31" s="60">
        <v>3903954</v>
      </c>
      <c r="S31" s="60"/>
      <c r="T31" s="60"/>
      <c r="U31" s="60"/>
      <c r="V31" s="60"/>
      <c r="W31" s="60">
        <v>12373074</v>
      </c>
      <c r="X31" s="60">
        <v>15138675</v>
      </c>
      <c r="Y31" s="60">
        <v>-2765601</v>
      </c>
      <c r="Z31" s="140">
        <v>-18.27</v>
      </c>
      <c r="AA31" s="155">
        <v>19740900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57627215</v>
      </c>
      <c r="F32" s="100">
        <f t="shared" si="6"/>
        <v>57627189</v>
      </c>
      <c r="G32" s="100">
        <f t="shared" si="6"/>
        <v>162533</v>
      </c>
      <c r="H32" s="100">
        <f t="shared" si="6"/>
        <v>267831</v>
      </c>
      <c r="I32" s="100">
        <f t="shared" si="6"/>
        <v>7113862</v>
      </c>
      <c r="J32" s="100">
        <f t="shared" si="6"/>
        <v>7544226</v>
      </c>
      <c r="K32" s="100">
        <f t="shared" si="6"/>
        <v>2108483</v>
      </c>
      <c r="L32" s="100">
        <f t="shared" si="6"/>
        <v>2651020</v>
      </c>
      <c r="M32" s="100">
        <f t="shared" si="6"/>
        <v>4761192</v>
      </c>
      <c r="N32" s="100">
        <f t="shared" si="6"/>
        <v>9520695</v>
      </c>
      <c r="O32" s="100">
        <f t="shared" si="6"/>
        <v>2272228</v>
      </c>
      <c r="P32" s="100">
        <f t="shared" si="6"/>
        <v>4486968</v>
      </c>
      <c r="Q32" s="100">
        <f t="shared" si="6"/>
        <v>3831529</v>
      </c>
      <c r="R32" s="100">
        <f t="shared" si="6"/>
        <v>10590725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27655646</v>
      </c>
      <c r="X32" s="100">
        <f t="shared" si="6"/>
        <v>44459028</v>
      </c>
      <c r="Y32" s="100">
        <f t="shared" si="6"/>
        <v>-16803382</v>
      </c>
      <c r="Z32" s="137">
        <f>+IF(X32&lt;&gt;0,+(Y32/X32)*100,0)</f>
        <v>-37.79520775847821</v>
      </c>
      <c r="AA32" s="153">
        <f>SUM(AA33:AA37)</f>
        <v>57627189</v>
      </c>
    </row>
    <row r="33" spans="1:27" ht="12.75">
      <c r="A33" s="138" t="s">
        <v>79</v>
      </c>
      <c r="B33" s="136"/>
      <c r="C33" s="155"/>
      <c r="D33" s="155"/>
      <c r="E33" s="156">
        <v>3428875</v>
      </c>
      <c r="F33" s="60">
        <v>3428875</v>
      </c>
      <c r="G33" s="60">
        <v>8695</v>
      </c>
      <c r="H33" s="60">
        <v>14117</v>
      </c>
      <c r="I33" s="60">
        <v>750024</v>
      </c>
      <c r="J33" s="60">
        <v>772836</v>
      </c>
      <c r="K33" s="60">
        <v>154786</v>
      </c>
      <c r="L33" s="60">
        <v>202426</v>
      </c>
      <c r="M33" s="60">
        <v>252933</v>
      </c>
      <c r="N33" s="60">
        <v>610145</v>
      </c>
      <c r="O33" s="60">
        <v>197603</v>
      </c>
      <c r="P33" s="60">
        <v>203855</v>
      </c>
      <c r="Q33" s="60">
        <v>258312</v>
      </c>
      <c r="R33" s="60">
        <v>659770</v>
      </c>
      <c r="S33" s="60"/>
      <c r="T33" s="60"/>
      <c r="U33" s="60"/>
      <c r="V33" s="60"/>
      <c r="W33" s="60">
        <v>2042751</v>
      </c>
      <c r="X33" s="60">
        <v>2571678</v>
      </c>
      <c r="Y33" s="60">
        <v>-528927</v>
      </c>
      <c r="Z33" s="140">
        <v>-20.57</v>
      </c>
      <c r="AA33" s="155">
        <v>3428875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33931140</v>
      </c>
      <c r="F35" s="60">
        <v>33931114</v>
      </c>
      <c r="G35" s="60">
        <v>86572</v>
      </c>
      <c r="H35" s="60">
        <v>173475</v>
      </c>
      <c r="I35" s="60">
        <v>1674340</v>
      </c>
      <c r="J35" s="60">
        <v>1934387</v>
      </c>
      <c r="K35" s="60">
        <v>660042</v>
      </c>
      <c r="L35" s="60">
        <v>1030110</v>
      </c>
      <c r="M35" s="60">
        <v>3106095</v>
      </c>
      <c r="N35" s="60">
        <v>4796247</v>
      </c>
      <c r="O35" s="60">
        <v>649666</v>
      </c>
      <c r="P35" s="60">
        <v>2917378</v>
      </c>
      <c r="Q35" s="60">
        <v>2173527</v>
      </c>
      <c r="R35" s="60">
        <v>5740571</v>
      </c>
      <c r="S35" s="60"/>
      <c r="T35" s="60"/>
      <c r="U35" s="60"/>
      <c r="V35" s="60"/>
      <c r="W35" s="60">
        <v>12471205</v>
      </c>
      <c r="X35" s="60">
        <v>26686953</v>
      </c>
      <c r="Y35" s="60">
        <v>-14215748</v>
      </c>
      <c r="Z35" s="140">
        <v>-53.27</v>
      </c>
      <c r="AA35" s="155">
        <v>33931114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20267200</v>
      </c>
      <c r="F37" s="159">
        <v>20267200</v>
      </c>
      <c r="G37" s="159">
        <v>67266</v>
      </c>
      <c r="H37" s="159">
        <v>80239</v>
      </c>
      <c r="I37" s="159">
        <v>4689498</v>
      </c>
      <c r="J37" s="159">
        <v>4837003</v>
      </c>
      <c r="K37" s="159">
        <v>1293655</v>
      </c>
      <c r="L37" s="159">
        <v>1418484</v>
      </c>
      <c r="M37" s="159">
        <v>1402164</v>
      </c>
      <c r="N37" s="159">
        <v>4114303</v>
      </c>
      <c r="O37" s="159">
        <v>1424959</v>
      </c>
      <c r="P37" s="159">
        <v>1365735</v>
      </c>
      <c r="Q37" s="159">
        <v>1399690</v>
      </c>
      <c r="R37" s="159">
        <v>4190384</v>
      </c>
      <c r="S37" s="159"/>
      <c r="T37" s="159"/>
      <c r="U37" s="159"/>
      <c r="V37" s="159"/>
      <c r="W37" s="159">
        <v>13141690</v>
      </c>
      <c r="X37" s="159">
        <v>15200397</v>
      </c>
      <c r="Y37" s="159">
        <v>-2058707</v>
      </c>
      <c r="Z37" s="141">
        <v>-13.54</v>
      </c>
      <c r="AA37" s="157">
        <v>20267200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17307650</v>
      </c>
      <c r="F38" s="100">
        <f t="shared" si="7"/>
        <v>17307650</v>
      </c>
      <c r="G38" s="100">
        <f t="shared" si="7"/>
        <v>9653</v>
      </c>
      <c r="H38" s="100">
        <f t="shared" si="7"/>
        <v>222297</v>
      </c>
      <c r="I38" s="100">
        <f t="shared" si="7"/>
        <v>9333952</v>
      </c>
      <c r="J38" s="100">
        <f t="shared" si="7"/>
        <v>9565902</v>
      </c>
      <c r="K38" s="100">
        <f t="shared" si="7"/>
        <v>6626984</v>
      </c>
      <c r="L38" s="100">
        <f t="shared" si="7"/>
        <v>3616872</v>
      </c>
      <c r="M38" s="100">
        <f t="shared" si="7"/>
        <v>1481986</v>
      </c>
      <c r="N38" s="100">
        <f t="shared" si="7"/>
        <v>11725842</v>
      </c>
      <c r="O38" s="100">
        <f t="shared" si="7"/>
        <v>660641</v>
      </c>
      <c r="P38" s="100">
        <f t="shared" si="7"/>
        <v>4901996</v>
      </c>
      <c r="Q38" s="100">
        <f t="shared" si="7"/>
        <v>4150063</v>
      </c>
      <c r="R38" s="100">
        <f t="shared" si="7"/>
        <v>9712700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31004444</v>
      </c>
      <c r="X38" s="100">
        <f t="shared" si="7"/>
        <v>15126525</v>
      </c>
      <c r="Y38" s="100">
        <f t="shared" si="7"/>
        <v>15877919</v>
      </c>
      <c r="Z38" s="137">
        <f>+IF(X38&lt;&gt;0,+(Y38/X38)*100,0)</f>
        <v>104.96739337025522</v>
      </c>
      <c r="AA38" s="153">
        <f>SUM(AA39:AA41)</f>
        <v>17307650</v>
      </c>
    </row>
    <row r="39" spans="1:27" ht="12.75">
      <c r="A39" s="138" t="s">
        <v>85</v>
      </c>
      <c r="B39" s="136"/>
      <c r="C39" s="155"/>
      <c r="D39" s="155"/>
      <c r="E39" s="156">
        <v>8961250</v>
      </c>
      <c r="F39" s="60">
        <v>8961250</v>
      </c>
      <c r="G39" s="60">
        <v>5332</v>
      </c>
      <c r="H39" s="60">
        <v>211649</v>
      </c>
      <c r="I39" s="60">
        <v>1241666</v>
      </c>
      <c r="J39" s="60">
        <v>1458647</v>
      </c>
      <c r="K39" s="60">
        <v>507835</v>
      </c>
      <c r="L39" s="60">
        <v>782011</v>
      </c>
      <c r="M39" s="60">
        <v>555169</v>
      </c>
      <c r="N39" s="60">
        <v>1845015</v>
      </c>
      <c r="O39" s="60">
        <v>414232</v>
      </c>
      <c r="P39" s="60">
        <v>632374</v>
      </c>
      <c r="Q39" s="60">
        <v>533292</v>
      </c>
      <c r="R39" s="60">
        <v>1579898</v>
      </c>
      <c r="S39" s="60"/>
      <c r="T39" s="60"/>
      <c r="U39" s="60"/>
      <c r="V39" s="60"/>
      <c r="W39" s="60">
        <v>4883560</v>
      </c>
      <c r="X39" s="60">
        <v>8116722</v>
      </c>
      <c r="Y39" s="60">
        <v>-3233162</v>
      </c>
      <c r="Z39" s="140">
        <v>-39.83</v>
      </c>
      <c r="AA39" s="155">
        <v>8961250</v>
      </c>
    </row>
    <row r="40" spans="1:27" ht="12.75">
      <c r="A40" s="138" t="s">
        <v>86</v>
      </c>
      <c r="B40" s="136"/>
      <c r="C40" s="155"/>
      <c r="D40" s="155"/>
      <c r="E40" s="156">
        <v>8346400</v>
      </c>
      <c r="F40" s="60">
        <v>8346400</v>
      </c>
      <c r="G40" s="60">
        <v>4321</v>
      </c>
      <c r="H40" s="60">
        <v>10648</v>
      </c>
      <c r="I40" s="60">
        <v>8092286</v>
      </c>
      <c r="J40" s="60">
        <v>8107255</v>
      </c>
      <c r="K40" s="60">
        <v>6119149</v>
      </c>
      <c r="L40" s="60">
        <v>2834861</v>
      </c>
      <c r="M40" s="60">
        <v>926817</v>
      </c>
      <c r="N40" s="60">
        <v>9880827</v>
      </c>
      <c r="O40" s="60">
        <v>246409</v>
      </c>
      <c r="P40" s="60">
        <v>4269622</v>
      </c>
      <c r="Q40" s="60">
        <v>3616771</v>
      </c>
      <c r="R40" s="60">
        <v>8132802</v>
      </c>
      <c r="S40" s="60"/>
      <c r="T40" s="60"/>
      <c r="U40" s="60"/>
      <c r="V40" s="60"/>
      <c r="W40" s="60">
        <v>26120884</v>
      </c>
      <c r="X40" s="60">
        <v>7009803</v>
      </c>
      <c r="Y40" s="60">
        <v>19111081</v>
      </c>
      <c r="Z40" s="140">
        <v>272.63</v>
      </c>
      <c r="AA40" s="155">
        <v>8346400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8201200</v>
      </c>
      <c r="F47" s="100">
        <v>8201200</v>
      </c>
      <c r="G47" s="100">
        <v>4106</v>
      </c>
      <c r="H47" s="100">
        <v>160554</v>
      </c>
      <c r="I47" s="100">
        <v>1254277</v>
      </c>
      <c r="J47" s="100">
        <v>1418937</v>
      </c>
      <c r="K47" s="100">
        <v>725227</v>
      </c>
      <c r="L47" s="100">
        <v>412801</v>
      </c>
      <c r="M47" s="100">
        <v>496202</v>
      </c>
      <c r="N47" s="100">
        <v>1634230</v>
      </c>
      <c r="O47" s="100">
        <v>432168</v>
      </c>
      <c r="P47" s="100">
        <v>495349</v>
      </c>
      <c r="Q47" s="100">
        <v>551217</v>
      </c>
      <c r="R47" s="100">
        <v>1478734</v>
      </c>
      <c r="S47" s="100"/>
      <c r="T47" s="100"/>
      <c r="U47" s="100"/>
      <c r="V47" s="100"/>
      <c r="W47" s="100">
        <v>4531901</v>
      </c>
      <c r="X47" s="100">
        <v>6150897</v>
      </c>
      <c r="Y47" s="100">
        <v>-1618996</v>
      </c>
      <c r="Z47" s="137">
        <v>-26.32</v>
      </c>
      <c r="AA47" s="153">
        <v>8201200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153800927</v>
      </c>
      <c r="F48" s="73">
        <f t="shared" si="9"/>
        <v>153800901</v>
      </c>
      <c r="G48" s="73">
        <f t="shared" si="9"/>
        <v>563803</v>
      </c>
      <c r="H48" s="73">
        <f t="shared" si="9"/>
        <v>1525759</v>
      </c>
      <c r="I48" s="73">
        <f t="shared" si="9"/>
        <v>28717585</v>
      </c>
      <c r="J48" s="73">
        <f t="shared" si="9"/>
        <v>30807147</v>
      </c>
      <c r="K48" s="73">
        <f t="shared" si="9"/>
        <v>15608927</v>
      </c>
      <c r="L48" s="73">
        <f t="shared" si="9"/>
        <v>10744983</v>
      </c>
      <c r="M48" s="73">
        <f t="shared" si="9"/>
        <v>11297812</v>
      </c>
      <c r="N48" s="73">
        <f t="shared" si="9"/>
        <v>37651722</v>
      </c>
      <c r="O48" s="73">
        <f t="shared" si="9"/>
        <v>7009430</v>
      </c>
      <c r="P48" s="73">
        <f t="shared" si="9"/>
        <v>14033652</v>
      </c>
      <c r="Q48" s="73">
        <f t="shared" si="9"/>
        <v>13519488</v>
      </c>
      <c r="R48" s="73">
        <f t="shared" si="9"/>
        <v>34562570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103021439</v>
      </c>
      <c r="X48" s="73">
        <f t="shared" si="9"/>
        <v>121186800</v>
      </c>
      <c r="Y48" s="73">
        <f t="shared" si="9"/>
        <v>-18165361</v>
      </c>
      <c r="Z48" s="170">
        <f>+IF(X48&lt;&gt;0,+(Y48/X48)*100,0)</f>
        <v>-14.989554142860442</v>
      </c>
      <c r="AA48" s="168">
        <f>+AA28+AA32+AA38+AA42+AA47</f>
        <v>153800901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-23480027</v>
      </c>
      <c r="F49" s="173">
        <f t="shared" si="10"/>
        <v>-23480001</v>
      </c>
      <c r="G49" s="173">
        <f t="shared" si="10"/>
        <v>47556587</v>
      </c>
      <c r="H49" s="173">
        <f t="shared" si="10"/>
        <v>-158523</v>
      </c>
      <c r="I49" s="173">
        <f t="shared" si="10"/>
        <v>-19384183</v>
      </c>
      <c r="J49" s="173">
        <f t="shared" si="10"/>
        <v>28013881</v>
      </c>
      <c r="K49" s="173">
        <f t="shared" si="10"/>
        <v>-7884105</v>
      </c>
      <c r="L49" s="173">
        <f t="shared" si="10"/>
        <v>-9546166</v>
      </c>
      <c r="M49" s="173">
        <f t="shared" si="10"/>
        <v>27828240</v>
      </c>
      <c r="N49" s="173">
        <f t="shared" si="10"/>
        <v>10397969</v>
      </c>
      <c r="O49" s="173">
        <f t="shared" si="10"/>
        <v>-5789721</v>
      </c>
      <c r="P49" s="173">
        <f t="shared" si="10"/>
        <v>-12697565</v>
      </c>
      <c r="Q49" s="173">
        <f t="shared" si="10"/>
        <v>15741364</v>
      </c>
      <c r="R49" s="173">
        <f t="shared" si="10"/>
        <v>-2745922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35665928</v>
      </c>
      <c r="X49" s="173">
        <f>IF(F25=F48,0,X25-X48)</f>
        <v>-25732044</v>
      </c>
      <c r="Y49" s="173">
        <f t="shared" si="10"/>
        <v>61397972</v>
      </c>
      <c r="Z49" s="174">
        <f>+IF(X49&lt;&gt;0,+(Y49/X49)*100,0)</f>
        <v>-238.6051104218538</v>
      </c>
      <c r="AA49" s="171">
        <f>+AA25-AA48</f>
        <v>-23480001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1847800</v>
      </c>
      <c r="F11" s="60">
        <v>1847800</v>
      </c>
      <c r="G11" s="60">
        <v>91068</v>
      </c>
      <c r="H11" s="60">
        <v>92887</v>
      </c>
      <c r="I11" s="60">
        <v>83602</v>
      </c>
      <c r="J11" s="60">
        <v>267557</v>
      </c>
      <c r="K11" s="60">
        <v>342453</v>
      </c>
      <c r="L11" s="60">
        <v>68069</v>
      </c>
      <c r="M11" s="60">
        <v>99358</v>
      </c>
      <c r="N11" s="60">
        <v>509880</v>
      </c>
      <c r="O11" s="60">
        <v>63181</v>
      </c>
      <c r="P11" s="60">
        <v>64723</v>
      </c>
      <c r="Q11" s="60">
        <v>74115</v>
      </c>
      <c r="R11" s="60">
        <v>202019</v>
      </c>
      <c r="S11" s="60">
        <v>0</v>
      </c>
      <c r="T11" s="60">
        <v>0</v>
      </c>
      <c r="U11" s="60">
        <v>0</v>
      </c>
      <c r="V11" s="60">
        <v>0</v>
      </c>
      <c r="W11" s="60">
        <v>979456</v>
      </c>
      <c r="X11" s="60">
        <v>1385847</v>
      </c>
      <c r="Y11" s="60">
        <v>-406391</v>
      </c>
      <c r="Z11" s="140">
        <v>-29.32</v>
      </c>
      <c r="AA11" s="155">
        <v>1847800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8677000</v>
      </c>
      <c r="F13" s="60">
        <v>8677000</v>
      </c>
      <c r="G13" s="60">
        <v>829696</v>
      </c>
      <c r="H13" s="60">
        <v>1182015</v>
      </c>
      <c r="I13" s="60">
        <v>715856</v>
      </c>
      <c r="J13" s="60">
        <v>2727567</v>
      </c>
      <c r="K13" s="60">
        <v>992492</v>
      </c>
      <c r="L13" s="60">
        <v>1094598</v>
      </c>
      <c r="M13" s="60">
        <v>1075789</v>
      </c>
      <c r="N13" s="60">
        <v>3162879</v>
      </c>
      <c r="O13" s="60">
        <v>1085593</v>
      </c>
      <c r="P13" s="60">
        <v>1131516</v>
      </c>
      <c r="Q13" s="60">
        <v>832668</v>
      </c>
      <c r="R13" s="60">
        <v>3049777</v>
      </c>
      <c r="S13" s="60">
        <v>0</v>
      </c>
      <c r="T13" s="60">
        <v>0</v>
      </c>
      <c r="U13" s="60">
        <v>0</v>
      </c>
      <c r="V13" s="60">
        <v>0</v>
      </c>
      <c r="W13" s="60">
        <v>8940223</v>
      </c>
      <c r="X13" s="60">
        <v>6507747</v>
      </c>
      <c r="Y13" s="60">
        <v>2432476</v>
      </c>
      <c r="Z13" s="140">
        <v>37.38</v>
      </c>
      <c r="AA13" s="155">
        <v>8677000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100</v>
      </c>
      <c r="F14" s="60">
        <v>100</v>
      </c>
      <c r="G14" s="60">
        <v>0</v>
      </c>
      <c r="H14" s="60">
        <v>0</v>
      </c>
      <c r="I14" s="60">
        <v>0</v>
      </c>
      <c r="J14" s="60">
        <v>0</v>
      </c>
      <c r="K14" s="60">
        <v>8</v>
      </c>
      <c r="L14" s="60">
        <v>0</v>
      </c>
      <c r="M14" s="60">
        <v>0</v>
      </c>
      <c r="N14" s="60">
        <v>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</v>
      </c>
      <c r="X14" s="60">
        <v>72</v>
      </c>
      <c r="Y14" s="60">
        <v>-64</v>
      </c>
      <c r="Z14" s="140">
        <v>-88.89</v>
      </c>
      <c r="AA14" s="155">
        <v>100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119766000</v>
      </c>
      <c r="F19" s="60">
        <v>118566000</v>
      </c>
      <c r="G19" s="60">
        <v>47199000</v>
      </c>
      <c r="H19" s="60">
        <v>91532</v>
      </c>
      <c r="I19" s="60">
        <v>8532729</v>
      </c>
      <c r="J19" s="60">
        <v>55823261</v>
      </c>
      <c r="K19" s="60">
        <v>6378786</v>
      </c>
      <c r="L19" s="60">
        <v>33003</v>
      </c>
      <c r="M19" s="60">
        <v>37927435</v>
      </c>
      <c r="N19" s="60">
        <v>44339224</v>
      </c>
      <c r="O19" s="60">
        <v>70203</v>
      </c>
      <c r="P19" s="60">
        <v>132533</v>
      </c>
      <c r="Q19" s="60">
        <v>28352002</v>
      </c>
      <c r="R19" s="60">
        <v>28554738</v>
      </c>
      <c r="S19" s="60">
        <v>0</v>
      </c>
      <c r="T19" s="60">
        <v>0</v>
      </c>
      <c r="U19" s="60">
        <v>0</v>
      </c>
      <c r="V19" s="60">
        <v>0</v>
      </c>
      <c r="W19" s="60">
        <v>128717223</v>
      </c>
      <c r="X19" s="60">
        <v>88924500</v>
      </c>
      <c r="Y19" s="60">
        <v>39792723</v>
      </c>
      <c r="Z19" s="140">
        <v>44.75</v>
      </c>
      <c r="AA19" s="155">
        <v>118566000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30000</v>
      </c>
      <c r="F20" s="54">
        <v>1230000</v>
      </c>
      <c r="G20" s="54">
        <v>626</v>
      </c>
      <c r="H20" s="54">
        <v>802</v>
      </c>
      <c r="I20" s="54">
        <v>1215</v>
      </c>
      <c r="J20" s="54">
        <v>2643</v>
      </c>
      <c r="K20" s="54">
        <v>11083</v>
      </c>
      <c r="L20" s="54">
        <v>3147</v>
      </c>
      <c r="M20" s="54">
        <v>23470</v>
      </c>
      <c r="N20" s="54">
        <v>37700</v>
      </c>
      <c r="O20" s="54">
        <v>732</v>
      </c>
      <c r="P20" s="54">
        <v>7315</v>
      </c>
      <c r="Q20" s="54">
        <v>2067</v>
      </c>
      <c r="R20" s="54">
        <v>10114</v>
      </c>
      <c r="S20" s="54">
        <v>0</v>
      </c>
      <c r="T20" s="54">
        <v>0</v>
      </c>
      <c r="U20" s="54">
        <v>0</v>
      </c>
      <c r="V20" s="54">
        <v>0</v>
      </c>
      <c r="W20" s="54">
        <v>50457</v>
      </c>
      <c r="X20" s="54">
        <v>22500</v>
      </c>
      <c r="Y20" s="54">
        <v>27957</v>
      </c>
      <c r="Z20" s="184">
        <v>124.25</v>
      </c>
      <c r="AA20" s="130">
        <v>1230000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130320900</v>
      </c>
      <c r="F22" s="190">
        <f t="shared" si="0"/>
        <v>130320900</v>
      </c>
      <c r="G22" s="190">
        <f t="shared" si="0"/>
        <v>48120390</v>
      </c>
      <c r="H22" s="190">
        <f t="shared" si="0"/>
        <v>1367236</v>
      </c>
      <c r="I22" s="190">
        <f t="shared" si="0"/>
        <v>9333402</v>
      </c>
      <c r="J22" s="190">
        <f t="shared" si="0"/>
        <v>58821028</v>
      </c>
      <c r="K22" s="190">
        <f t="shared" si="0"/>
        <v>7724822</v>
      </c>
      <c r="L22" s="190">
        <f t="shared" si="0"/>
        <v>1198817</v>
      </c>
      <c r="M22" s="190">
        <f t="shared" si="0"/>
        <v>39126052</v>
      </c>
      <c r="N22" s="190">
        <f t="shared" si="0"/>
        <v>48049691</v>
      </c>
      <c r="O22" s="190">
        <f t="shared" si="0"/>
        <v>1219709</v>
      </c>
      <c r="P22" s="190">
        <f t="shared" si="0"/>
        <v>1336087</v>
      </c>
      <c r="Q22" s="190">
        <f t="shared" si="0"/>
        <v>29260852</v>
      </c>
      <c r="R22" s="190">
        <f t="shared" si="0"/>
        <v>31816648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138687367</v>
      </c>
      <c r="X22" s="190">
        <f t="shared" si="0"/>
        <v>96840666</v>
      </c>
      <c r="Y22" s="190">
        <f t="shared" si="0"/>
        <v>41846701</v>
      </c>
      <c r="Z22" s="191">
        <f>+IF(X22&lt;&gt;0,+(Y22/X22)*100,0)</f>
        <v>43.211909550477486</v>
      </c>
      <c r="AA22" s="188">
        <f>SUM(AA5:AA21)</f>
        <v>130320900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79949195</v>
      </c>
      <c r="F25" s="60">
        <v>83987801</v>
      </c>
      <c r="G25" s="60">
        <v>102238</v>
      </c>
      <c r="H25" s="60">
        <v>30150</v>
      </c>
      <c r="I25" s="60">
        <v>17552404</v>
      </c>
      <c r="J25" s="60">
        <v>17684792</v>
      </c>
      <c r="K25" s="60">
        <v>5490850</v>
      </c>
      <c r="L25" s="60">
        <v>5818536</v>
      </c>
      <c r="M25" s="60">
        <v>6093286</v>
      </c>
      <c r="N25" s="60">
        <v>17402672</v>
      </c>
      <c r="O25" s="60">
        <v>5694890</v>
      </c>
      <c r="P25" s="60">
        <v>5722991</v>
      </c>
      <c r="Q25" s="60">
        <v>5966646</v>
      </c>
      <c r="R25" s="60">
        <v>17384527</v>
      </c>
      <c r="S25" s="60">
        <v>0</v>
      </c>
      <c r="T25" s="60">
        <v>0</v>
      </c>
      <c r="U25" s="60">
        <v>0</v>
      </c>
      <c r="V25" s="60">
        <v>0</v>
      </c>
      <c r="W25" s="60">
        <v>52471991</v>
      </c>
      <c r="X25" s="60">
        <v>62986347</v>
      </c>
      <c r="Y25" s="60">
        <v>-10514356</v>
      </c>
      <c r="Z25" s="140">
        <v>-16.69</v>
      </c>
      <c r="AA25" s="155">
        <v>83987801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7358900</v>
      </c>
      <c r="F26" s="60">
        <v>7358900</v>
      </c>
      <c r="G26" s="60">
        <v>82008</v>
      </c>
      <c r="H26" s="60">
        <v>1681</v>
      </c>
      <c r="I26" s="60">
        <v>1452871</v>
      </c>
      <c r="J26" s="60">
        <v>1536560</v>
      </c>
      <c r="K26" s="60">
        <v>488808</v>
      </c>
      <c r="L26" s="60">
        <v>542349</v>
      </c>
      <c r="M26" s="60">
        <v>615396</v>
      </c>
      <c r="N26" s="60">
        <v>1646553</v>
      </c>
      <c r="O26" s="60">
        <v>536801</v>
      </c>
      <c r="P26" s="60">
        <v>609484</v>
      </c>
      <c r="Q26" s="60">
        <v>551328</v>
      </c>
      <c r="R26" s="60">
        <v>1697613</v>
      </c>
      <c r="S26" s="60">
        <v>0</v>
      </c>
      <c r="T26" s="60">
        <v>0</v>
      </c>
      <c r="U26" s="60">
        <v>0</v>
      </c>
      <c r="V26" s="60">
        <v>0</v>
      </c>
      <c r="W26" s="60">
        <v>4880726</v>
      </c>
      <c r="X26" s="60">
        <v>5519178</v>
      </c>
      <c r="Y26" s="60">
        <v>-638452</v>
      </c>
      <c r="Z26" s="140">
        <v>-11.57</v>
      </c>
      <c r="AA26" s="155">
        <v>7358900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8329000</v>
      </c>
      <c r="F28" s="60">
        <v>8691400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701219</v>
      </c>
      <c r="N28" s="60">
        <v>701219</v>
      </c>
      <c r="O28" s="60">
        <v>0</v>
      </c>
      <c r="P28" s="60">
        <v>0</v>
      </c>
      <c r="Q28" s="60">
        <v>342951</v>
      </c>
      <c r="R28" s="60">
        <v>342951</v>
      </c>
      <c r="S28" s="60">
        <v>0</v>
      </c>
      <c r="T28" s="60">
        <v>0</v>
      </c>
      <c r="U28" s="60">
        <v>0</v>
      </c>
      <c r="V28" s="60">
        <v>0</v>
      </c>
      <c r="W28" s="60">
        <v>1044170</v>
      </c>
      <c r="X28" s="60">
        <v>6518547</v>
      </c>
      <c r="Y28" s="60">
        <v>-5474377</v>
      </c>
      <c r="Z28" s="140">
        <v>-83.98</v>
      </c>
      <c r="AA28" s="155">
        <v>8691400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15961200</v>
      </c>
      <c r="F32" s="60">
        <v>15954300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415055</v>
      </c>
      <c r="M32" s="60">
        <v>2159869</v>
      </c>
      <c r="N32" s="60">
        <v>2574924</v>
      </c>
      <c r="O32" s="60">
        <v>0</v>
      </c>
      <c r="P32" s="60">
        <v>1421990</v>
      </c>
      <c r="Q32" s="60">
        <v>1319866</v>
      </c>
      <c r="R32" s="60">
        <v>2741856</v>
      </c>
      <c r="S32" s="60">
        <v>0</v>
      </c>
      <c r="T32" s="60">
        <v>0</v>
      </c>
      <c r="U32" s="60">
        <v>0</v>
      </c>
      <c r="V32" s="60">
        <v>0</v>
      </c>
      <c r="W32" s="60">
        <v>5316780</v>
      </c>
      <c r="X32" s="60">
        <v>11965725</v>
      </c>
      <c r="Y32" s="60">
        <v>-6648945</v>
      </c>
      <c r="Z32" s="140">
        <v>-55.57</v>
      </c>
      <c r="AA32" s="155">
        <v>15954300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10844000</v>
      </c>
      <c r="F33" s="60">
        <v>10844000</v>
      </c>
      <c r="G33" s="60">
        <v>0</v>
      </c>
      <c r="H33" s="60">
        <v>0</v>
      </c>
      <c r="I33" s="60">
        <v>7447674</v>
      </c>
      <c r="J33" s="60">
        <v>7447674</v>
      </c>
      <c r="K33" s="60">
        <v>5895230</v>
      </c>
      <c r="L33" s="60">
        <v>3081264</v>
      </c>
      <c r="M33" s="60">
        <v>658080</v>
      </c>
      <c r="N33" s="60">
        <v>9634574</v>
      </c>
      <c r="O33" s="60">
        <v>6969</v>
      </c>
      <c r="P33" s="60">
        <v>4376032</v>
      </c>
      <c r="Q33" s="60">
        <v>3183185</v>
      </c>
      <c r="R33" s="60">
        <v>7566186</v>
      </c>
      <c r="S33" s="60">
        <v>0</v>
      </c>
      <c r="T33" s="60">
        <v>0</v>
      </c>
      <c r="U33" s="60">
        <v>0</v>
      </c>
      <c r="V33" s="60">
        <v>0</v>
      </c>
      <c r="W33" s="60">
        <v>24648434</v>
      </c>
      <c r="X33" s="60">
        <v>14423625</v>
      </c>
      <c r="Y33" s="60">
        <v>10224809</v>
      </c>
      <c r="Z33" s="140">
        <v>70.89</v>
      </c>
      <c r="AA33" s="155">
        <v>10844000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31358632</v>
      </c>
      <c r="F34" s="60">
        <v>26943200</v>
      </c>
      <c r="G34" s="60">
        <v>379557</v>
      </c>
      <c r="H34" s="60">
        <v>1493928</v>
      </c>
      <c r="I34" s="60">
        <v>2264636</v>
      </c>
      <c r="J34" s="60">
        <v>4138121</v>
      </c>
      <c r="K34" s="60">
        <v>3734039</v>
      </c>
      <c r="L34" s="60">
        <v>887779</v>
      </c>
      <c r="M34" s="60">
        <v>1061200</v>
      </c>
      <c r="N34" s="60">
        <v>5683018</v>
      </c>
      <c r="O34" s="60">
        <v>770770</v>
      </c>
      <c r="P34" s="60">
        <v>1903155</v>
      </c>
      <c r="Q34" s="60">
        <v>2155512</v>
      </c>
      <c r="R34" s="60">
        <v>4829437</v>
      </c>
      <c r="S34" s="60">
        <v>0</v>
      </c>
      <c r="T34" s="60">
        <v>0</v>
      </c>
      <c r="U34" s="60">
        <v>0</v>
      </c>
      <c r="V34" s="60">
        <v>0</v>
      </c>
      <c r="W34" s="60">
        <v>14650576</v>
      </c>
      <c r="X34" s="60">
        <v>19757403</v>
      </c>
      <c r="Y34" s="60">
        <v>-5106827</v>
      </c>
      <c r="Z34" s="140">
        <v>-25.85</v>
      </c>
      <c r="AA34" s="155">
        <v>26943200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21300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8762</v>
      </c>
      <c r="N35" s="60">
        <v>8762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8762</v>
      </c>
      <c r="X35" s="60">
        <v>15975</v>
      </c>
      <c r="Y35" s="60">
        <v>-7213</v>
      </c>
      <c r="Z35" s="140">
        <v>-45.15</v>
      </c>
      <c r="AA35" s="155">
        <v>21300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153800927</v>
      </c>
      <c r="F36" s="190">
        <f t="shared" si="1"/>
        <v>153800901</v>
      </c>
      <c r="G36" s="190">
        <f t="shared" si="1"/>
        <v>563803</v>
      </c>
      <c r="H36" s="190">
        <f t="shared" si="1"/>
        <v>1525759</v>
      </c>
      <c r="I36" s="190">
        <f t="shared" si="1"/>
        <v>28717585</v>
      </c>
      <c r="J36" s="190">
        <f t="shared" si="1"/>
        <v>30807147</v>
      </c>
      <c r="K36" s="190">
        <f t="shared" si="1"/>
        <v>15608927</v>
      </c>
      <c r="L36" s="190">
        <f t="shared" si="1"/>
        <v>10744983</v>
      </c>
      <c r="M36" s="190">
        <f t="shared" si="1"/>
        <v>11297812</v>
      </c>
      <c r="N36" s="190">
        <f t="shared" si="1"/>
        <v>37651722</v>
      </c>
      <c r="O36" s="190">
        <f t="shared" si="1"/>
        <v>7009430</v>
      </c>
      <c r="P36" s="190">
        <f t="shared" si="1"/>
        <v>14033652</v>
      </c>
      <c r="Q36" s="190">
        <f t="shared" si="1"/>
        <v>13519488</v>
      </c>
      <c r="R36" s="190">
        <f t="shared" si="1"/>
        <v>34562570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103021439</v>
      </c>
      <c r="X36" s="190">
        <f t="shared" si="1"/>
        <v>121186800</v>
      </c>
      <c r="Y36" s="190">
        <f t="shared" si="1"/>
        <v>-18165361</v>
      </c>
      <c r="Z36" s="191">
        <f>+IF(X36&lt;&gt;0,+(Y36/X36)*100,0)</f>
        <v>-14.989554142860442</v>
      </c>
      <c r="AA36" s="188">
        <f>SUM(AA25:AA35)</f>
        <v>153800901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-23480027</v>
      </c>
      <c r="F38" s="106">
        <f t="shared" si="2"/>
        <v>-23480001</v>
      </c>
      <c r="G38" s="106">
        <f t="shared" si="2"/>
        <v>47556587</v>
      </c>
      <c r="H38" s="106">
        <f t="shared" si="2"/>
        <v>-158523</v>
      </c>
      <c r="I38" s="106">
        <f t="shared" si="2"/>
        <v>-19384183</v>
      </c>
      <c r="J38" s="106">
        <f t="shared" si="2"/>
        <v>28013881</v>
      </c>
      <c r="K38" s="106">
        <f t="shared" si="2"/>
        <v>-7884105</v>
      </c>
      <c r="L38" s="106">
        <f t="shared" si="2"/>
        <v>-9546166</v>
      </c>
      <c r="M38" s="106">
        <f t="shared" si="2"/>
        <v>27828240</v>
      </c>
      <c r="N38" s="106">
        <f t="shared" si="2"/>
        <v>10397969</v>
      </c>
      <c r="O38" s="106">
        <f t="shared" si="2"/>
        <v>-5789721</v>
      </c>
      <c r="P38" s="106">
        <f t="shared" si="2"/>
        <v>-12697565</v>
      </c>
      <c r="Q38" s="106">
        <f t="shared" si="2"/>
        <v>15741364</v>
      </c>
      <c r="R38" s="106">
        <f t="shared" si="2"/>
        <v>-2745922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35665928</v>
      </c>
      <c r="X38" s="106">
        <f>IF(F22=F36,0,X22-X36)</f>
        <v>-24346134</v>
      </c>
      <c r="Y38" s="106">
        <f t="shared" si="2"/>
        <v>60012062</v>
      </c>
      <c r="Z38" s="201">
        <f>+IF(X38&lt;&gt;0,+(Y38/X38)*100,0)</f>
        <v>-246.49524232471572</v>
      </c>
      <c r="AA38" s="199">
        <f>+AA22-AA36</f>
        <v>-23480001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-23480027</v>
      </c>
      <c r="F42" s="88">
        <f t="shared" si="3"/>
        <v>-23480001</v>
      </c>
      <c r="G42" s="88">
        <f t="shared" si="3"/>
        <v>47556587</v>
      </c>
      <c r="H42" s="88">
        <f t="shared" si="3"/>
        <v>-158523</v>
      </c>
      <c r="I42" s="88">
        <f t="shared" si="3"/>
        <v>-19384183</v>
      </c>
      <c r="J42" s="88">
        <f t="shared" si="3"/>
        <v>28013881</v>
      </c>
      <c r="K42" s="88">
        <f t="shared" si="3"/>
        <v>-7884105</v>
      </c>
      <c r="L42" s="88">
        <f t="shared" si="3"/>
        <v>-9546166</v>
      </c>
      <c r="M42" s="88">
        <f t="shared" si="3"/>
        <v>27828240</v>
      </c>
      <c r="N42" s="88">
        <f t="shared" si="3"/>
        <v>10397969</v>
      </c>
      <c r="O42" s="88">
        <f t="shared" si="3"/>
        <v>-5789721</v>
      </c>
      <c r="P42" s="88">
        <f t="shared" si="3"/>
        <v>-12697565</v>
      </c>
      <c r="Q42" s="88">
        <f t="shared" si="3"/>
        <v>15741364</v>
      </c>
      <c r="R42" s="88">
        <f t="shared" si="3"/>
        <v>-2745922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35665928</v>
      </c>
      <c r="X42" s="88">
        <f t="shared" si="3"/>
        <v>-24346134</v>
      </c>
      <c r="Y42" s="88">
        <f t="shared" si="3"/>
        <v>60012062</v>
      </c>
      <c r="Z42" s="208">
        <f>+IF(X42&lt;&gt;0,+(Y42/X42)*100,0)</f>
        <v>-246.49524232471572</v>
      </c>
      <c r="AA42" s="206">
        <f>SUM(AA38:AA41)</f>
        <v>-23480001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-23480027</v>
      </c>
      <c r="F44" s="77">
        <f t="shared" si="4"/>
        <v>-23480001</v>
      </c>
      <c r="G44" s="77">
        <f t="shared" si="4"/>
        <v>47556587</v>
      </c>
      <c r="H44" s="77">
        <f t="shared" si="4"/>
        <v>-158523</v>
      </c>
      <c r="I44" s="77">
        <f t="shared" si="4"/>
        <v>-19384183</v>
      </c>
      <c r="J44" s="77">
        <f t="shared" si="4"/>
        <v>28013881</v>
      </c>
      <c r="K44" s="77">
        <f t="shared" si="4"/>
        <v>-7884105</v>
      </c>
      <c r="L44" s="77">
        <f t="shared" si="4"/>
        <v>-9546166</v>
      </c>
      <c r="M44" s="77">
        <f t="shared" si="4"/>
        <v>27828240</v>
      </c>
      <c r="N44" s="77">
        <f t="shared" si="4"/>
        <v>10397969</v>
      </c>
      <c r="O44" s="77">
        <f t="shared" si="4"/>
        <v>-5789721</v>
      </c>
      <c r="P44" s="77">
        <f t="shared" si="4"/>
        <v>-12697565</v>
      </c>
      <c r="Q44" s="77">
        <f t="shared" si="4"/>
        <v>15741364</v>
      </c>
      <c r="R44" s="77">
        <f t="shared" si="4"/>
        <v>-2745922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35665928</v>
      </c>
      <c r="X44" s="77">
        <f t="shared" si="4"/>
        <v>-24346134</v>
      </c>
      <c r="Y44" s="77">
        <f t="shared" si="4"/>
        <v>60012062</v>
      </c>
      <c r="Z44" s="212">
        <f>+IF(X44&lt;&gt;0,+(Y44/X44)*100,0)</f>
        <v>-246.49524232471572</v>
      </c>
      <c r="AA44" s="210">
        <f>+AA42-AA43</f>
        <v>-23480001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-23480027</v>
      </c>
      <c r="F46" s="88">
        <f t="shared" si="5"/>
        <v>-23480001</v>
      </c>
      <c r="G46" s="88">
        <f t="shared" si="5"/>
        <v>47556587</v>
      </c>
      <c r="H46" s="88">
        <f t="shared" si="5"/>
        <v>-158523</v>
      </c>
      <c r="I46" s="88">
        <f t="shared" si="5"/>
        <v>-19384183</v>
      </c>
      <c r="J46" s="88">
        <f t="shared" si="5"/>
        <v>28013881</v>
      </c>
      <c r="K46" s="88">
        <f t="shared" si="5"/>
        <v>-7884105</v>
      </c>
      <c r="L46" s="88">
        <f t="shared" si="5"/>
        <v>-9546166</v>
      </c>
      <c r="M46" s="88">
        <f t="shared" si="5"/>
        <v>27828240</v>
      </c>
      <c r="N46" s="88">
        <f t="shared" si="5"/>
        <v>10397969</v>
      </c>
      <c r="O46" s="88">
        <f t="shared" si="5"/>
        <v>-5789721</v>
      </c>
      <c r="P46" s="88">
        <f t="shared" si="5"/>
        <v>-12697565</v>
      </c>
      <c r="Q46" s="88">
        <f t="shared" si="5"/>
        <v>15741364</v>
      </c>
      <c r="R46" s="88">
        <f t="shared" si="5"/>
        <v>-2745922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35665928</v>
      </c>
      <c r="X46" s="88">
        <f t="shared" si="5"/>
        <v>-24346134</v>
      </c>
      <c r="Y46" s="88">
        <f t="shared" si="5"/>
        <v>60012062</v>
      </c>
      <c r="Z46" s="208">
        <f>+IF(X46&lt;&gt;0,+(Y46/X46)*100,0)</f>
        <v>-246.49524232471572</v>
      </c>
      <c r="AA46" s="206">
        <f>SUM(AA44:AA45)</f>
        <v>-23480001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-23480027</v>
      </c>
      <c r="F48" s="219">
        <f t="shared" si="6"/>
        <v>-23480001</v>
      </c>
      <c r="G48" s="219">
        <f t="shared" si="6"/>
        <v>47556587</v>
      </c>
      <c r="H48" s="220">
        <f t="shared" si="6"/>
        <v>-158523</v>
      </c>
      <c r="I48" s="220">
        <f t="shared" si="6"/>
        <v>-19384183</v>
      </c>
      <c r="J48" s="220">
        <f t="shared" si="6"/>
        <v>28013881</v>
      </c>
      <c r="K48" s="220">
        <f t="shared" si="6"/>
        <v>-7884105</v>
      </c>
      <c r="L48" s="220">
        <f t="shared" si="6"/>
        <v>-9546166</v>
      </c>
      <c r="M48" s="219">
        <f t="shared" si="6"/>
        <v>27828240</v>
      </c>
      <c r="N48" s="219">
        <f t="shared" si="6"/>
        <v>10397969</v>
      </c>
      <c r="O48" s="220">
        <f t="shared" si="6"/>
        <v>-5789721</v>
      </c>
      <c r="P48" s="220">
        <f t="shared" si="6"/>
        <v>-12697565</v>
      </c>
      <c r="Q48" s="220">
        <f t="shared" si="6"/>
        <v>15741364</v>
      </c>
      <c r="R48" s="220">
        <f t="shared" si="6"/>
        <v>-2745922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35665928</v>
      </c>
      <c r="X48" s="220">
        <f t="shared" si="6"/>
        <v>-24346134</v>
      </c>
      <c r="Y48" s="220">
        <f t="shared" si="6"/>
        <v>60012062</v>
      </c>
      <c r="Z48" s="221">
        <f>+IF(X48&lt;&gt;0,+(Y48/X48)*100,0)</f>
        <v>-246.49524232471572</v>
      </c>
      <c r="AA48" s="222">
        <f>SUM(AA46:AA47)</f>
        <v>-23480001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970000</v>
      </c>
      <c r="Y5" s="100">
        <f t="shared" si="0"/>
        <v>-970000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970000</v>
      </c>
      <c r="Y6" s="60">
        <v>-970000</v>
      </c>
      <c r="Z6" s="140">
        <v>-100</v>
      </c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13514000</v>
      </c>
      <c r="Y9" s="100">
        <f t="shared" si="1"/>
        <v>-13514000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11763000</v>
      </c>
      <c r="Y12" s="60">
        <v>-11763000</v>
      </c>
      <c r="Z12" s="140">
        <v>-100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1751000</v>
      </c>
      <c r="Y14" s="159">
        <v>-1751000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500000</v>
      </c>
      <c r="Y15" s="100">
        <f t="shared" si="2"/>
        <v>-500000</v>
      </c>
      <c r="Z15" s="137">
        <f>+IF(X15&lt;&gt;0,+(Y15/X15)*100,0)</f>
        <v>-100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500000</v>
      </c>
      <c r="Y17" s="60">
        <v>-500000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8000000</v>
      </c>
      <c r="Y24" s="100">
        <v>-8000000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22984000</v>
      </c>
      <c r="Y25" s="219">
        <f t="shared" si="4"/>
        <v>-22984000</v>
      </c>
      <c r="Z25" s="231">
        <f>+IF(X25&lt;&gt;0,+(Y25/X25)*100,0)</f>
        <v>-100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22984000</v>
      </c>
      <c r="Y35" s="60">
        <v>-22984000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22984000</v>
      </c>
      <c r="Y36" s="220">
        <f t="shared" si="6"/>
        <v>-22984000</v>
      </c>
      <c r="Z36" s="221">
        <f>+IF(X36&lt;&gt;0,+(Y36/X36)*100,0)</f>
        <v>-100</v>
      </c>
      <c r="AA36" s="239">
        <f>SUM(AA32:AA35)</f>
        <v>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63900000</v>
      </c>
      <c r="F6" s="60">
        <v>63900000</v>
      </c>
      <c r="G6" s="60">
        <v>1668023</v>
      </c>
      <c r="H6" s="60">
        <v>10736038</v>
      </c>
      <c r="I6" s="60">
        <v>16317485</v>
      </c>
      <c r="J6" s="60">
        <v>16317485</v>
      </c>
      <c r="K6" s="60">
        <v>6353311</v>
      </c>
      <c r="L6" s="60">
        <v>5618483</v>
      </c>
      <c r="M6" s="60">
        <v>18320026</v>
      </c>
      <c r="N6" s="60">
        <v>18320026</v>
      </c>
      <c r="O6" s="60">
        <v>2286127</v>
      </c>
      <c r="P6" s="60">
        <v>13504486</v>
      </c>
      <c r="Q6" s="60">
        <v>5274388</v>
      </c>
      <c r="R6" s="60">
        <v>5274388</v>
      </c>
      <c r="S6" s="60"/>
      <c r="T6" s="60"/>
      <c r="U6" s="60"/>
      <c r="V6" s="60"/>
      <c r="W6" s="60">
        <v>5274388</v>
      </c>
      <c r="X6" s="60">
        <v>47925000</v>
      </c>
      <c r="Y6" s="60">
        <v>-42650612</v>
      </c>
      <c r="Z6" s="140">
        <v>-88.99</v>
      </c>
      <c r="AA6" s="62">
        <v>63900000</v>
      </c>
    </row>
    <row r="7" spans="1:27" ht="12.75">
      <c r="A7" s="249" t="s">
        <v>144</v>
      </c>
      <c r="B7" s="182"/>
      <c r="C7" s="155"/>
      <c r="D7" s="155"/>
      <c r="E7" s="59">
        <v>35000000</v>
      </c>
      <c r="F7" s="60">
        <v>35000000</v>
      </c>
      <c r="G7" s="60">
        <v>200000000</v>
      </c>
      <c r="H7" s="60">
        <v>190499454</v>
      </c>
      <c r="I7" s="60">
        <v>174000000</v>
      </c>
      <c r="J7" s="60">
        <v>174000000</v>
      </c>
      <c r="K7" s="60">
        <v>169000000</v>
      </c>
      <c r="L7" s="60">
        <v>156000000</v>
      </c>
      <c r="M7" s="60">
        <v>174000000</v>
      </c>
      <c r="N7" s="60">
        <v>174000000</v>
      </c>
      <c r="O7" s="60">
        <v>183000000</v>
      </c>
      <c r="P7" s="60">
        <v>158000000</v>
      </c>
      <c r="Q7" s="60">
        <v>197000000</v>
      </c>
      <c r="R7" s="60">
        <v>197000000</v>
      </c>
      <c r="S7" s="60"/>
      <c r="T7" s="60"/>
      <c r="U7" s="60"/>
      <c r="V7" s="60"/>
      <c r="W7" s="60">
        <v>197000000</v>
      </c>
      <c r="X7" s="60">
        <v>26250000</v>
      </c>
      <c r="Y7" s="60">
        <v>170750000</v>
      </c>
      <c r="Z7" s="140">
        <v>650.48</v>
      </c>
      <c r="AA7" s="62">
        <v>35000000</v>
      </c>
    </row>
    <row r="8" spans="1:27" ht="12.75">
      <c r="A8" s="249" t="s">
        <v>145</v>
      </c>
      <c r="B8" s="182"/>
      <c r="C8" s="155"/>
      <c r="D8" s="155"/>
      <c r="E8" s="59">
        <v>30000</v>
      </c>
      <c r="F8" s="60">
        <v>30000</v>
      </c>
      <c r="G8" s="60">
        <v>8387</v>
      </c>
      <c r="H8" s="60">
        <v>12358</v>
      </c>
      <c r="I8" s="60">
        <v>12289</v>
      </c>
      <c r="J8" s="60">
        <v>12289</v>
      </c>
      <c r="K8" s="60">
        <v>10304</v>
      </c>
      <c r="L8" s="60">
        <v>13211</v>
      </c>
      <c r="M8" s="60">
        <v>13952</v>
      </c>
      <c r="N8" s="60">
        <v>13952</v>
      </c>
      <c r="O8" s="60">
        <v>8142</v>
      </c>
      <c r="P8" s="60">
        <v>17477</v>
      </c>
      <c r="Q8" s="60">
        <v>13843</v>
      </c>
      <c r="R8" s="60">
        <v>13843</v>
      </c>
      <c r="S8" s="60"/>
      <c r="T8" s="60"/>
      <c r="U8" s="60"/>
      <c r="V8" s="60"/>
      <c r="W8" s="60">
        <v>13843</v>
      </c>
      <c r="X8" s="60">
        <v>22500</v>
      </c>
      <c r="Y8" s="60">
        <v>-8657</v>
      </c>
      <c r="Z8" s="140">
        <v>-38.48</v>
      </c>
      <c r="AA8" s="62">
        <v>30000</v>
      </c>
    </row>
    <row r="9" spans="1:27" ht="12.75">
      <c r="A9" s="249" t="s">
        <v>146</v>
      </c>
      <c r="B9" s="182"/>
      <c r="C9" s="155"/>
      <c r="D9" s="155"/>
      <c r="E9" s="59">
        <v>816400</v>
      </c>
      <c r="F9" s="60">
        <v>816400</v>
      </c>
      <c r="G9" s="60">
        <v>15788009</v>
      </c>
      <c r="H9" s="60">
        <v>17905278</v>
      </c>
      <c r="I9" s="60">
        <v>2126804</v>
      </c>
      <c r="J9" s="60">
        <v>2126804</v>
      </c>
      <c r="K9" s="60">
        <v>2287125</v>
      </c>
      <c r="L9" s="60">
        <v>730557</v>
      </c>
      <c r="M9" s="60">
        <v>19237369</v>
      </c>
      <c r="N9" s="60">
        <v>19237369</v>
      </c>
      <c r="O9" s="60">
        <v>6059974</v>
      </c>
      <c r="P9" s="60">
        <v>5859925</v>
      </c>
      <c r="Q9" s="60">
        <v>6327966</v>
      </c>
      <c r="R9" s="60">
        <v>6327966</v>
      </c>
      <c r="S9" s="60"/>
      <c r="T9" s="60"/>
      <c r="U9" s="60"/>
      <c r="V9" s="60"/>
      <c r="W9" s="60">
        <v>6327966</v>
      </c>
      <c r="X9" s="60">
        <v>612300</v>
      </c>
      <c r="Y9" s="60">
        <v>5715666</v>
      </c>
      <c r="Z9" s="140">
        <v>933.47</v>
      </c>
      <c r="AA9" s="62">
        <v>816400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105900</v>
      </c>
      <c r="F11" s="60">
        <v>105900</v>
      </c>
      <c r="G11" s="60">
        <v>117835</v>
      </c>
      <c r="H11" s="60">
        <v>70509</v>
      </c>
      <c r="I11" s="60">
        <v>70509</v>
      </c>
      <c r="J11" s="60">
        <v>70509</v>
      </c>
      <c r="K11" s="60">
        <v>83097</v>
      </c>
      <c r="L11" s="60">
        <v>83097</v>
      </c>
      <c r="M11" s="60">
        <v>83097</v>
      </c>
      <c r="N11" s="60">
        <v>83097</v>
      </c>
      <c r="O11" s="60">
        <v>83097</v>
      </c>
      <c r="P11" s="60">
        <v>83097</v>
      </c>
      <c r="Q11" s="60">
        <v>83097</v>
      </c>
      <c r="R11" s="60">
        <v>83097</v>
      </c>
      <c r="S11" s="60"/>
      <c r="T11" s="60"/>
      <c r="U11" s="60"/>
      <c r="V11" s="60"/>
      <c r="W11" s="60">
        <v>83097</v>
      </c>
      <c r="X11" s="60">
        <v>79425</v>
      </c>
      <c r="Y11" s="60">
        <v>3672</v>
      </c>
      <c r="Z11" s="140">
        <v>4.62</v>
      </c>
      <c r="AA11" s="62">
        <v>105900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99852300</v>
      </c>
      <c r="F12" s="73">
        <f t="shared" si="0"/>
        <v>99852300</v>
      </c>
      <c r="G12" s="73">
        <f t="shared" si="0"/>
        <v>217582254</v>
      </c>
      <c r="H12" s="73">
        <f t="shared" si="0"/>
        <v>219223637</v>
      </c>
      <c r="I12" s="73">
        <f t="shared" si="0"/>
        <v>192527087</v>
      </c>
      <c r="J12" s="73">
        <f t="shared" si="0"/>
        <v>192527087</v>
      </c>
      <c r="K12" s="73">
        <f t="shared" si="0"/>
        <v>177733837</v>
      </c>
      <c r="L12" s="73">
        <f t="shared" si="0"/>
        <v>162445348</v>
      </c>
      <c r="M12" s="73">
        <f t="shared" si="0"/>
        <v>211654444</v>
      </c>
      <c r="N12" s="73">
        <f t="shared" si="0"/>
        <v>211654444</v>
      </c>
      <c r="O12" s="73">
        <f t="shared" si="0"/>
        <v>191437340</v>
      </c>
      <c r="P12" s="73">
        <f t="shared" si="0"/>
        <v>177464985</v>
      </c>
      <c r="Q12" s="73">
        <f t="shared" si="0"/>
        <v>208699294</v>
      </c>
      <c r="R12" s="73">
        <f t="shared" si="0"/>
        <v>208699294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208699294</v>
      </c>
      <c r="X12" s="73">
        <f t="shared" si="0"/>
        <v>74889225</v>
      </c>
      <c r="Y12" s="73">
        <f t="shared" si="0"/>
        <v>133810069</v>
      </c>
      <c r="Z12" s="170">
        <f>+IF(X12&lt;&gt;0,+(Y12/X12)*100,0)</f>
        <v>178.67733175233153</v>
      </c>
      <c r="AA12" s="74">
        <f>SUM(AA6:AA11)</f>
        <v>99852300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54800</v>
      </c>
      <c r="F15" s="60">
        <v>54800</v>
      </c>
      <c r="G15" s="60">
        <v>54775</v>
      </c>
      <c r="H15" s="60">
        <v>54775</v>
      </c>
      <c r="I15" s="60">
        <v>54775</v>
      </c>
      <c r="J15" s="60">
        <v>54775</v>
      </c>
      <c r="K15" s="60">
        <v>54775</v>
      </c>
      <c r="L15" s="60">
        <v>54775</v>
      </c>
      <c r="M15" s="60">
        <v>54775</v>
      </c>
      <c r="N15" s="60">
        <v>54775</v>
      </c>
      <c r="O15" s="60">
        <v>54775</v>
      </c>
      <c r="P15" s="60">
        <v>54775</v>
      </c>
      <c r="Q15" s="60">
        <v>54775</v>
      </c>
      <c r="R15" s="60">
        <v>54775</v>
      </c>
      <c r="S15" s="60"/>
      <c r="T15" s="60"/>
      <c r="U15" s="60"/>
      <c r="V15" s="60"/>
      <c r="W15" s="60">
        <v>54775</v>
      </c>
      <c r="X15" s="60">
        <v>41100</v>
      </c>
      <c r="Y15" s="60">
        <v>13675</v>
      </c>
      <c r="Z15" s="140">
        <v>33.27</v>
      </c>
      <c r="AA15" s="62">
        <v>54800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47592400</v>
      </c>
      <c r="F19" s="60">
        <v>47592400</v>
      </c>
      <c r="G19" s="60">
        <v>59303758</v>
      </c>
      <c r="H19" s="60">
        <v>59303758</v>
      </c>
      <c r="I19" s="60">
        <v>59303758</v>
      </c>
      <c r="J19" s="60">
        <v>59303758</v>
      </c>
      <c r="K19" s="60">
        <v>59303758</v>
      </c>
      <c r="L19" s="60">
        <v>59120293</v>
      </c>
      <c r="M19" s="60">
        <v>59120293</v>
      </c>
      <c r="N19" s="60">
        <v>59120293</v>
      </c>
      <c r="O19" s="60">
        <v>58405135</v>
      </c>
      <c r="P19" s="60">
        <v>58405135</v>
      </c>
      <c r="Q19" s="60">
        <v>58062184</v>
      </c>
      <c r="R19" s="60">
        <v>58062184</v>
      </c>
      <c r="S19" s="60"/>
      <c r="T19" s="60"/>
      <c r="U19" s="60"/>
      <c r="V19" s="60"/>
      <c r="W19" s="60">
        <v>58062184</v>
      </c>
      <c r="X19" s="60">
        <v>35694300</v>
      </c>
      <c r="Y19" s="60">
        <v>22367884</v>
      </c>
      <c r="Z19" s="140">
        <v>62.67</v>
      </c>
      <c r="AA19" s="62">
        <v>47592400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1517200</v>
      </c>
      <c r="F22" s="60">
        <v>1517200</v>
      </c>
      <c r="G22" s="60">
        <v>2122979</v>
      </c>
      <c r="H22" s="60">
        <v>2224484</v>
      </c>
      <c r="I22" s="60">
        <v>2224484</v>
      </c>
      <c r="J22" s="60">
        <v>2224484</v>
      </c>
      <c r="K22" s="60">
        <v>2224484</v>
      </c>
      <c r="L22" s="60">
        <v>2224484</v>
      </c>
      <c r="M22" s="60">
        <v>2224484</v>
      </c>
      <c r="N22" s="60">
        <v>2224484</v>
      </c>
      <c r="O22" s="60">
        <v>2224484</v>
      </c>
      <c r="P22" s="60">
        <v>2224484</v>
      </c>
      <c r="Q22" s="60">
        <v>2224484</v>
      </c>
      <c r="R22" s="60">
        <v>2224484</v>
      </c>
      <c r="S22" s="60"/>
      <c r="T22" s="60"/>
      <c r="U22" s="60"/>
      <c r="V22" s="60"/>
      <c r="W22" s="60">
        <v>2224484</v>
      </c>
      <c r="X22" s="60">
        <v>1137900</v>
      </c>
      <c r="Y22" s="60">
        <v>1086584</v>
      </c>
      <c r="Z22" s="140">
        <v>95.49</v>
      </c>
      <c r="AA22" s="62">
        <v>1517200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49164400</v>
      </c>
      <c r="F24" s="77">
        <f t="shared" si="1"/>
        <v>49164400</v>
      </c>
      <c r="G24" s="77">
        <f t="shared" si="1"/>
        <v>61481512</v>
      </c>
      <c r="H24" s="77">
        <f t="shared" si="1"/>
        <v>61583017</v>
      </c>
      <c r="I24" s="77">
        <f t="shared" si="1"/>
        <v>61583017</v>
      </c>
      <c r="J24" s="77">
        <f t="shared" si="1"/>
        <v>61583017</v>
      </c>
      <c r="K24" s="77">
        <f t="shared" si="1"/>
        <v>61583017</v>
      </c>
      <c r="L24" s="77">
        <f t="shared" si="1"/>
        <v>61399552</v>
      </c>
      <c r="M24" s="77">
        <f t="shared" si="1"/>
        <v>61399552</v>
      </c>
      <c r="N24" s="77">
        <f t="shared" si="1"/>
        <v>61399552</v>
      </c>
      <c r="O24" s="77">
        <f t="shared" si="1"/>
        <v>60684394</v>
      </c>
      <c r="P24" s="77">
        <f t="shared" si="1"/>
        <v>60684394</v>
      </c>
      <c r="Q24" s="77">
        <f t="shared" si="1"/>
        <v>60341443</v>
      </c>
      <c r="R24" s="77">
        <f t="shared" si="1"/>
        <v>60341443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60341443</v>
      </c>
      <c r="X24" s="77">
        <f t="shared" si="1"/>
        <v>36873300</v>
      </c>
      <c r="Y24" s="77">
        <f t="shared" si="1"/>
        <v>23468143</v>
      </c>
      <c r="Z24" s="212">
        <f>+IF(X24&lt;&gt;0,+(Y24/X24)*100,0)</f>
        <v>63.645355853693594</v>
      </c>
      <c r="AA24" s="79">
        <f>SUM(AA15:AA23)</f>
        <v>49164400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149016700</v>
      </c>
      <c r="F25" s="73">
        <f t="shared" si="2"/>
        <v>149016700</v>
      </c>
      <c r="G25" s="73">
        <f t="shared" si="2"/>
        <v>279063766</v>
      </c>
      <c r="H25" s="73">
        <f t="shared" si="2"/>
        <v>280806654</v>
      </c>
      <c r="I25" s="73">
        <f t="shared" si="2"/>
        <v>254110104</v>
      </c>
      <c r="J25" s="73">
        <f t="shared" si="2"/>
        <v>254110104</v>
      </c>
      <c r="K25" s="73">
        <f t="shared" si="2"/>
        <v>239316854</v>
      </c>
      <c r="L25" s="73">
        <f t="shared" si="2"/>
        <v>223844900</v>
      </c>
      <c r="M25" s="73">
        <f t="shared" si="2"/>
        <v>273053996</v>
      </c>
      <c r="N25" s="73">
        <f t="shared" si="2"/>
        <v>273053996</v>
      </c>
      <c r="O25" s="73">
        <f t="shared" si="2"/>
        <v>252121734</v>
      </c>
      <c r="P25" s="73">
        <f t="shared" si="2"/>
        <v>238149379</v>
      </c>
      <c r="Q25" s="73">
        <f t="shared" si="2"/>
        <v>269040737</v>
      </c>
      <c r="R25" s="73">
        <f t="shared" si="2"/>
        <v>269040737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269040737</v>
      </c>
      <c r="X25" s="73">
        <f t="shared" si="2"/>
        <v>111762525</v>
      </c>
      <c r="Y25" s="73">
        <f t="shared" si="2"/>
        <v>157278212</v>
      </c>
      <c r="Z25" s="170">
        <f>+IF(X25&lt;&gt;0,+(Y25/X25)*100,0)</f>
        <v>140.72535673294783</v>
      </c>
      <c r="AA25" s="74">
        <f>+AA12+AA24</f>
        <v>149016700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1500</v>
      </c>
      <c r="F31" s="60">
        <v>1500</v>
      </c>
      <c r="G31" s="60">
        <v>2000</v>
      </c>
      <c r="H31" s="60">
        <v>2000</v>
      </c>
      <c r="I31" s="60">
        <v>2000</v>
      </c>
      <c r="J31" s="60">
        <v>2000</v>
      </c>
      <c r="K31" s="60">
        <v>2000</v>
      </c>
      <c r="L31" s="60">
        <v>2000</v>
      </c>
      <c r="M31" s="60">
        <v>2000</v>
      </c>
      <c r="N31" s="60">
        <v>2000</v>
      </c>
      <c r="O31" s="60">
        <v>2000</v>
      </c>
      <c r="P31" s="60">
        <v>2000</v>
      </c>
      <c r="Q31" s="60">
        <v>2000</v>
      </c>
      <c r="R31" s="60">
        <v>2000</v>
      </c>
      <c r="S31" s="60"/>
      <c r="T31" s="60"/>
      <c r="U31" s="60"/>
      <c r="V31" s="60"/>
      <c r="W31" s="60">
        <v>2000</v>
      </c>
      <c r="X31" s="60">
        <v>1125</v>
      </c>
      <c r="Y31" s="60">
        <v>875</v>
      </c>
      <c r="Z31" s="140">
        <v>77.78</v>
      </c>
      <c r="AA31" s="62">
        <v>1500</v>
      </c>
    </row>
    <row r="32" spans="1:27" ht="12.75">
      <c r="A32" s="249" t="s">
        <v>164</v>
      </c>
      <c r="B32" s="182"/>
      <c r="C32" s="155"/>
      <c r="D32" s="155"/>
      <c r="E32" s="59">
        <v>11667300</v>
      </c>
      <c r="F32" s="60">
        <v>11667300</v>
      </c>
      <c r="G32" s="60">
        <v>69135377</v>
      </c>
      <c r="H32" s="60">
        <v>70579660</v>
      </c>
      <c r="I32" s="60">
        <v>63139085</v>
      </c>
      <c r="J32" s="60">
        <v>63139085</v>
      </c>
      <c r="K32" s="60">
        <v>56651025</v>
      </c>
      <c r="L32" s="60">
        <v>56626758</v>
      </c>
      <c r="M32" s="60">
        <v>74201659</v>
      </c>
      <c r="N32" s="60">
        <v>74201659</v>
      </c>
      <c r="O32" s="60">
        <v>74131457</v>
      </c>
      <c r="P32" s="60">
        <v>74007660</v>
      </c>
      <c r="Q32" s="60">
        <v>89157657</v>
      </c>
      <c r="R32" s="60">
        <v>89157657</v>
      </c>
      <c r="S32" s="60"/>
      <c r="T32" s="60"/>
      <c r="U32" s="60"/>
      <c r="V32" s="60"/>
      <c r="W32" s="60">
        <v>89157657</v>
      </c>
      <c r="X32" s="60">
        <v>8750475</v>
      </c>
      <c r="Y32" s="60">
        <v>80407182</v>
      </c>
      <c r="Z32" s="140">
        <v>918.89</v>
      </c>
      <c r="AA32" s="62">
        <v>11667300</v>
      </c>
    </row>
    <row r="33" spans="1:27" ht="12.75">
      <c r="A33" s="249" t="s">
        <v>165</v>
      </c>
      <c r="B33" s="182"/>
      <c r="C33" s="155"/>
      <c r="D33" s="155"/>
      <c r="E33" s="59">
        <v>1187800</v>
      </c>
      <c r="F33" s="60">
        <v>1187800</v>
      </c>
      <c r="G33" s="60">
        <v>406235</v>
      </c>
      <c r="H33" s="60">
        <v>809152</v>
      </c>
      <c r="I33" s="60">
        <v>809152</v>
      </c>
      <c r="J33" s="60">
        <v>809152</v>
      </c>
      <c r="K33" s="60">
        <v>809152</v>
      </c>
      <c r="L33" s="60">
        <v>809152</v>
      </c>
      <c r="M33" s="60">
        <v>809152</v>
      </c>
      <c r="N33" s="60">
        <v>809152</v>
      </c>
      <c r="O33" s="60">
        <v>809152</v>
      </c>
      <c r="P33" s="60">
        <v>642626</v>
      </c>
      <c r="Q33" s="60">
        <v>642626</v>
      </c>
      <c r="R33" s="60">
        <v>642626</v>
      </c>
      <c r="S33" s="60"/>
      <c r="T33" s="60"/>
      <c r="U33" s="60"/>
      <c r="V33" s="60"/>
      <c r="W33" s="60">
        <v>642626</v>
      </c>
      <c r="X33" s="60">
        <v>890850</v>
      </c>
      <c r="Y33" s="60">
        <v>-248224</v>
      </c>
      <c r="Z33" s="140">
        <v>-27.86</v>
      </c>
      <c r="AA33" s="62">
        <v>1187800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12856600</v>
      </c>
      <c r="F34" s="73">
        <f t="shared" si="3"/>
        <v>12856600</v>
      </c>
      <c r="G34" s="73">
        <f t="shared" si="3"/>
        <v>69543612</v>
      </c>
      <c r="H34" s="73">
        <f t="shared" si="3"/>
        <v>71390812</v>
      </c>
      <c r="I34" s="73">
        <f t="shared" si="3"/>
        <v>63950237</v>
      </c>
      <c r="J34" s="73">
        <f t="shared" si="3"/>
        <v>63950237</v>
      </c>
      <c r="K34" s="73">
        <f t="shared" si="3"/>
        <v>57462177</v>
      </c>
      <c r="L34" s="73">
        <f t="shared" si="3"/>
        <v>57437910</v>
      </c>
      <c r="M34" s="73">
        <f t="shared" si="3"/>
        <v>75012811</v>
      </c>
      <c r="N34" s="73">
        <f t="shared" si="3"/>
        <v>75012811</v>
      </c>
      <c r="O34" s="73">
        <f t="shared" si="3"/>
        <v>74942609</v>
      </c>
      <c r="P34" s="73">
        <f t="shared" si="3"/>
        <v>74652286</v>
      </c>
      <c r="Q34" s="73">
        <f t="shared" si="3"/>
        <v>89802283</v>
      </c>
      <c r="R34" s="73">
        <f t="shared" si="3"/>
        <v>89802283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89802283</v>
      </c>
      <c r="X34" s="73">
        <f t="shared" si="3"/>
        <v>9642450</v>
      </c>
      <c r="Y34" s="73">
        <f t="shared" si="3"/>
        <v>80159833</v>
      </c>
      <c r="Z34" s="170">
        <f>+IF(X34&lt;&gt;0,+(Y34/X34)*100,0)</f>
        <v>831.3222573101235</v>
      </c>
      <c r="AA34" s="74">
        <f>SUM(AA29:AA33)</f>
        <v>12856600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21245000</v>
      </c>
      <c r="F38" s="60">
        <v>21245000</v>
      </c>
      <c r="G38" s="60">
        <v>23821523</v>
      </c>
      <c r="H38" s="60">
        <v>25268852</v>
      </c>
      <c r="I38" s="60">
        <v>25268852</v>
      </c>
      <c r="J38" s="60">
        <v>25268852</v>
      </c>
      <c r="K38" s="60">
        <v>25049953</v>
      </c>
      <c r="L38" s="60">
        <v>25009271</v>
      </c>
      <c r="M38" s="60">
        <v>24921713</v>
      </c>
      <c r="N38" s="60">
        <v>24921713</v>
      </c>
      <c r="O38" s="60">
        <v>24868825</v>
      </c>
      <c r="P38" s="60">
        <v>24868825</v>
      </c>
      <c r="Q38" s="60">
        <v>24868825</v>
      </c>
      <c r="R38" s="60">
        <v>24868825</v>
      </c>
      <c r="S38" s="60"/>
      <c r="T38" s="60"/>
      <c r="U38" s="60"/>
      <c r="V38" s="60"/>
      <c r="W38" s="60">
        <v>24868825</v>
      </c>
      <c r="X38" s="60">
        <v>15933750</v>
      </c>
      <c r="Y38" s="60">
        <v>8935075</v>
      </c>
      <c r="Z38" s="140">
        <v>56.08</v>
      </c>
      <c r="AA38" s="62">
        <v>21245000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21245000</v>
      </c>
      <c r="F39" s="77">
        <f t="shared" si="4"/>
        <v>21245000</v>
      </c>
      <c r="G39" s="77">
        <f t="shared" si="4"/>
        <v>23821523</v>
      </c>
      <c r="H39" s="77">
        <f t="shared" si="4"/>
        <v>25268852</v>
      </c>
      <c r="I39" s="77">
        <f t="shared" si="4"/>
        <v>25268852</v>
      </c>
      <c r="J39" s="77">
        <f t="shared" si="4"/>
        <v>25268852</v>
      </c>
      <c r="K39" s="77">
        <f t="shared" si="4"/>
        <v>25049953</v>
      </c>
      <c r="L39" s="77">
        <f t="shared" si="4"/>
        <v>25009271</v>
      </c>
      <c r="M39" s="77">
        <f t="shared" si="4"/>
        <v>24921713</v>
      </c>
      <c r="N39" s="77">
        <f t="shared" si="4"/>
        <v>24921713</v>
      </c>
      <c r="O39" s="77">
        <f t="shared" si="4"/>
        <v>24868825</v>
      </c>
      <c r="P39" s="77">
        <f t="shared" si="4"/>
        <v>24868825</v>
      </c>
      <c r="Q39" s="77">
        <f t="shared" si="4"/>
        <v>24868825</v>
      </c>
      <c r="R39" s="77">
        <f t="shared" si="4"/>
        <v>24868825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24868825</v>
      </c>
      <c r="X39" s="77">
        <f t="shared" si="4"/>
        <v>15933750</v>
      </c>
      <c r="Y39" s="77">
        <f t="shared" si="4"/>
        <v>8935075</v>
      </c>
      <c r="Z39" s="212">
        <f>+IF(X39&lt;&gt;0,+(Y39/X39)*100,0)</f>
        <v>56.07641013571821</v>
      </c>
      <c r="AA39" s="79">
        <f>SUM(AA37:AA38)</f>
        <v>21245000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34101600</v>
      </c>
      <c r="F40" s="73">
        <f t="shared" si="5"/>
        <v>34101600</v>
      </c>
      <c r="G40" s="73">
        <f t="shared" si="5"/>
        <v>93365135</v>
      </c>
      <c r="H40" s="73">
        <f t="shared" si="5"/>
        <v>96659664</v>
      </c>
      <c r="I40" s="73">
        <f t="shared" si="5"/>
        <v>89219089</v>
      </c>
      <c r="J40" s="73">
        <f t="shared" si="5"/>
        <v>89219089</v>
      </c>
      <c r="K40" s="73">
        <f t="shared" si="5"/>
        <v>82512130</v>
      </c>
      <c r="L40" s="73">
        <f t="shared" si="5"/>
        <v>82447181</v>
      </c>
      <c r="M40" s="73">
        <f t="shared" si="5"/>
        <v>99934524</v>
      </c>
      <c r="N40" s="73">
        <f t="shared" si="5"/>
        <v>99934524</v>
      </c>
      <c r="O40" s="73">
        <f t="shared" si="5"/>
        <v>99811434</v>
      </c>
      <c r="P40" s="73">
        <f t="shared" si="5"/>
        <v>99521111</v>
      </c>
      <c r="Q40" s="73">
        <f t="shared" si="5"/>
        <v>114671108</v>
      </c>
      <c r="R40" s="73">
        <f t="shared" si="5"/>
        <v>114671108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114671108</v>
      </c>
      <c r="X40" s="73">
        <f t="shared" si="5"/>
        <v>25576200</v>
      </c>
      <c r="Y40" s="73">
        <f t="shared" si="5"/>
        <v>89094908</v>
      </c>
      <c r="Z40" s="170">
        <f>+IF(X40&lt;&gt;0,+(Y40/X40)*100,0)</f>
        <v>348.3508417982343</v>
      </c>
      <c r="AA40" s="74">
        <f>+AA34+AA39</f>
        <v>34101600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114915100</v>
      </c>
      <c r="F42" s="259">
        <f t="shared" si="6"/>
        <v>114915100</v>
      </c>
      <c r="G42" s="259">
        <f t="shared" si="6"/>
        <v>185698631</v>
      </c>
      <c r="H42" s="259">
        <f t="shared" si="6"/>
        <v>184146990</v>
      </c>
      <c r="I42" s="259">
        <f t="shared" si="6"/>
        <v>164891015</v>
      </c>
      <c r="J42" s="259">
        <f t="shared" si="6"/>
        <v>164891015</v>
      </c>
      <c r="K42" s="259">
        <f t="shared" si="6"/>
        <v>156804724</v>
      </c>
      <c r="L42" s="259">
        <f t="shared" si="6"/>
        <v>141397719</v>
      </c>
      <c r="M42" s="259">
        <f t="shared" si="6"/>
        <v>173119472</v>
      </c>
      <c r="N42" s="259">
        <f t="shared" si="6"/>
        <v>173119472</v>
      </c>
      <c r="O42" s="259">
        <f t="shared" si="6"/>
        <v>152310300</v>
      </c>
      <c r="P42" s="259">
        <f t="shared" si="6"/>
        <v>138628268</v>
      </c>
      <c r="Q42" s="259">
        <f t="shared" si="6"/>
        <v>154369629</v>
      </c>
      <c r="R42" s="259">
        <f t="shared" si="6"/>
        <v>154369629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154369629</v>
      </c>
      <c r="X42" s="259">
        <f t="shared" si="6"/>
        <v>86186325</v>
      </c>
      <c r="Y42" s="259">
        <f t="shared" si="6"/>
        <v>68183304</v>
      </c>
      <c r="Z42" s="260">
        <f>+IF(X42&lt;&gt;0,+(Y42/X42)*100,0)</f>
        <v>79.11151101987467</v>
      </c>
      <c r="AA42" s="261">
        <f>+AA25-AA40</f>
        <v>114915100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113876100</v>
      </c>
      <c r="F45" s="60">
        <v>113876100</v>
      </c>
      <c r="G45" s="60">
        <v>185698631</v>
      </c>
      <c r="H45" s="60">
        <v>184146990</v>
      </c>
      <c r="I45" s="60">
        <v>164891015</v>
      </c>
      <c r="J45" s="60">
        <v>164891015</v>
      </c>
      <c r="K45" s="60">
        <v>156804724</v>
      </c>
      <c r="L45" s="60">
        <v>141397719</v>
      </c>
      <c r="M45" s="60">
        <v>173119472</v>
      </c>
      <c r="N45" s="60">
        <v>173119472</v>
      </c>
      <c r="O45" s="60">
        <v>152310300</v>
      </c>
      <c r="P45" s="60">
        <v>138628268</v>
      </c>
      <c r="Q45" s="60">
        <v>154369629</v>
      </c>
      <c r="R45" s="60">
        <v>154369629</v>
      </c>
      <c r="S45" s="60"/>
      <c r="T45" s="60"/>
      <c r="U45" s="60"/>
      <c r="V45" s="60"/>
      <c r="W45" s="60">
        <v>154369629</v>
      </c>
      <c r="X45" s="60">
        <v>85407075</v>
      </c>
      <c r="Y45" s="60">
        <v>68962554</v>
      </c>
      <c r="Z45" s="139">
        <v>80.75</v>
      </c>
      <c r="AA45" s="62">
        <v>113876100</v>
      </c>
    </row>
    <row r="46" spans="1:27" ht="12.75">
      <c r="A46" s="249" t="s">
        <v>171</v>
      </c>
      <c r="B46" s="182"/>
      <c r="C46" s="155"/>
      <c r="D46" s="155"/>
      <c r="E46" s="59">
        <v>1039000</v>
      </c>
      <c r="F46" s="60">
        <v>1039000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779250</v>
      </c>
      <c r="Y46" s="60">
        <v>-779250</v>
      </c>
      <c r="Z46" s="139">
        <v>-100</v>
      </c>
      <c r="AA46" s="62">
        <v>1039000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114915100</v>
      </c>
      <c r="F48" s="219">
        <f t="shared" si="7"/>
        <v>114915100</v>
      </c>
      <c r="G48" s="219">
        <f t="shared" si="7"/>
        <v>185698631</v>
      </c>
      <c r="H48" s="219">
        <f t="shared" si="7"/>
        <v>184146990</v>
      </c>
      <c r="I48" s="219">
        <f t="shared" si="7"/>
        <v>164891015</v>
      </c>
      <c r="J48" s="219">
        <f t="shared" si="7"/>
        <v>164891015</v>
      </c>
      <c r="K48" s="219">
        <f t="shared" si="7"/>
        <v>156804724</v>
      </c>
      <c r="L48" s="219">
        <f t="shared" si="7"/>
        <v>141397719</v>
      </c>
      <c r="M48" s="219">
        <f t="shared" si="7"/>
        <v>173119472</v>
      </c>
      <c r="N48" s="219">
        <f t="shared" si="7"/>
        <v>173119472</v>
      </c>
      <c r="O48" s="219">
        <f t="shared" si="7"/>
        <v>152310300</v>
      </c>
      <c r="P48" s="219">
        <f t="shared" si="7"/>
        <v>138628268</v>
      </c>
      <c r="Q48" s="219">
        <f t="shared" si="7"/>
        <v>154369629</v>
      </c>
      <c r="R48" s="219">
        <f t="shared" si="7"/>
        <v>154369629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154369629</v>
      </c>
      <c r="X48" s="219">
        <f t="shared" si="7"/>
        <v>86186325</v>
      </c>
      <c r="Y48" s="219">
        <f t="shared" si="7"/>
        <v>68183304</v>
      </c>
      <c r="Z48" s="265">
        <f>+IF(X48&lt;&gt;0,+(Y48/X48)*100,0)</f>
        <v>79.11151101987467</v>
      </c>
      <c r="AA48" s="232">
        <f>SUM(AA45:AA47)</f>
        <v>114915100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>
        <v>1847796</v>
      </c>
      <c r="F7" s="60">
        <v>1847796</v>
      </c>
      <c r="G7" s="60">
        <v>91068</v>
      </c>
      <c r="H7" s="60">
        <v>92887</v>
      </c>
      <c r="I7" s="60">
        <v>83602</v>
      </c>
      <c r="J7" s="60">
        <v>267557</v>
      </c>
      <c r="K7" s="60">
        <v>342453</v>
      </c>
      <c r="L7" s="60">
        <v>68069</v>
      </c>
      <c r="M7" s="60">
        <v>99358</v>
      </c>
      <c r="N7" s="60">
        <v>509880</v>
      </c>
      <c r="O7" s="60">
        <v>63181</v>
      </c>
      <c r="P7" s="60">
        <v>64723</v>
      </c>
      <c r="Q7" s="60">
        <v>74115</v>
      </c>
      <c r="R7" s="60">
        <v>202019</v>
      </c>
      <c r="S7" s="60"/>
      <c r="T7" s="60"/>
      <c r="U7" s="60"/>
      <c r="V7" s="60"/>
      <c r="W7" s="60">
        <v>979456</v>
      </c>
      <c r="X7" s="60">
        <v>1385847</v>
      </c>
      <c r="Y7" s="60">
        <v>-406391</v>
      </c>
      <c r="Z7" s="140">
        <v>-29.32</v>
      </c>
      <c r="AA7" s="62">
        <v>1847796</v>
      </c>
    </row>
    <row r="8" spans="1:27" ht="12.75">
      <c r="A8" s="249" t="s">
        <v>178</v>
      </c>
      <c r="B8" s="182"/>
      <c r="C8" s="155"/>
      <c r="D8" s="155"/>
      <c r="E8" s="59">
        <v>30000</v>
      </c>
      <c r="F8" s="60">
        <v>30000</v>
      </c>
      <c r="G8" s="60">
        <v>626</v>
      </c>
      <c r="H8" s="60">
        <v>802</v>
      </c>
      <c r="I8" s="60">
        <v>1215</v>
      </c>
      <c r="J8" s="60">
        <v>2643</v>
      </c>
      <c r="K8" s="60">
        <v>11083</v>
      </c>
      <c r="L8" s="60">
        <v>3147</v>
      </c>
      <c r="M8" s="60">
        <v>23470</v>
      </c>
      <c r="N8" s="60">
        <v>37700</v>
      </c>
      <c r="O8" s="60">
        <v>732</v>
      </c>
      <c r="P8" s="60">
        <v>7315</v>
      </c>
      <c r="Q8" s="60">
        <v>2067</v>
      </c>
      <c r="R8" s="60">
        <v>10114</v>
      </c>
      <c r="S8" s="60"/>
      <c r="T8" s="60"/>
      <c r="U8" s="60"/>
      <c r="V8" s="60"/>
      <c r="W8" s="60">
        <v>50457</v>
      </c>
      <c r="X8" s="60">
        <v>22500</v>
      </c>
      <c r="Y8" s="60">
        <v>27957</v>
      </c>
      <c r="Z8" s="140">
        <v>124.25</v>
      </c>
      <c r="AA8" s="62">
        <v>30000</v>
      </c>
    </row>
    <row r="9" spans="1:27" ht="12.75">
      <c r="A9" s="249" t="s">
        <v>179</v>
      </c>
      <c r="B9" s="182"/>
      <c r="C9" s="155"/>
      <c r="D9" s="155"/>
      <c r="E9" s="59">
        <v>118566000</v>
      </c>
      <c r="F9" s="60">
        <v>118566000</v>
      </c>
      <c r="G9" s="60">
        <v>47199000</v>
      </c>
      <c r="H9" s="60">
        <v>91532</v>
      </c>
      <c r="I9" s="60">
        <v>8532729</v>
      </c>
      <c r="J9" s="60">
        <v>55823261</v>
      </c>
      <c r="K9" s="60">
        <v>6378786</v>
      </c>
      <c r="L9" s="60">
        <v>33003</v>
      </c>
      <c r="M9" s="60">
        <v>37927435</v>
      </c>
      <c r="N9" s="60">
        <v>44339224</v>
      </c>
      <c r="O9" s="60">
        <v>70203</v>
      </c>
      <c r="P9" s="60">
        <v>132533</v>
      </c>
      <c r="Q9" s="60">
        <v>28352002</v>
      </c>
      <c r="R9" s="60">
        <v>28554738</v>
      </c>
      <c r="S9" s="60"/>
      <c r="T9" s="60"/>
      <c r="U9" s="60"/>
      <c r="V9" s="60"/>
      <c r="W9" s="60">
        <v>128717223</v>
      </c>
      <c r="X9" s="60">
        <v>118566000</v>
      </c>
      <c r="Y9" s="60">
        <v>10151223</v>
      </c>
      <c r="Z9" s="140">
        <v>8.56</v>
      </c>
      <c r="AA9" s="62">
        <v>118566000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8677092</v>
      </c>
      <c r="F11" s="60">
        <v>8677092</v>
      </c>
      <c r="G11" s="60">
        <v>829696</v>
      </c>
      <c r="H11" s="60">
        <v>1182015</v>
      </c>
      <c r="I11" s="60">
        <v>715856</v>
      </c>
      <c r="J11" s="60">
        <v>2727567</v>
      </c>
      <c r="K11" s="60">
        <v>992500</v>
      </c>
      <c r="L11" s="60">
        <v>1094598</v>
      </c>
      <c r="M11" s="60">
        <v>1075789</v>
      </c>
      <c r="N11" s="60">
        <v>3162887</v>
      </c>
      <c r="O11" s="60">
        <v>1085593</v>
      </c>
      <c r="P11" s="60">
        <v>1131516</v>
      </c>
      <c r="Q11" s="60">
        <v>832668</v>
      </c>
      <c r="R11" s="60">
        <v>3049777</v>
      </c>
      <c r="S11" s="60"/>
      <c r="T11" s="60"/>
      <c r="U11" s="60"/>
      <c r="V11" s="60"/>
      <c r="W11" s="60">
        <v>8940231</v>
      </c>
      <c r="X11" s="60">
        <v>6507819</v>
      </c>
      <c r="Y11" s="60">
        <v>2432412</v>
      </c>
      <c r="Z11" s="140">
        <v>37.38</v>
      </c>
      <c r="AA11" s="62">
        <v>8677092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-142956799</v>
      </c>
      <c r="F14" s="60">
        <v>-142956799</v>
      </c>
      <c r="G14" s="60">
        <v>-563803</v>
      </c>
      <c r="H14" s="60">
        <v>-1525759</v>
      </c>
      <c r="I14" s="60">
        <v>-21269911</v>
      </c>
      <c r="J14" s="60">
        <v>-23359473</v>
      </c>
      <c r="K14" s="60">
        <v>-9713697</v>
      </c>
      <c r="L14" s="60">
        <v>-7663719</v>
      </c>
      <c r="M14" s="60">
        <v>-9929751</v>
      </c>
      <c r="N14" s="60">
        <v>-27307167</v>
      </c>
      <c r="O14" s="60">
        <v>-7002461</v>
      </c>
      <c r="P14" s="60">
        <v>-9657620</v>
      </c>
      <c r="Q14" s="60">
        <v>-9993352</v>
      </c>
      <c r="R14" s="60">
        <v>-26653433</v>
      </c>
      <c r="S14" s="60"/>
      <c r="T14" s="60"/>
      <c r="U14" s="60"/>
      <c r="V14" s="60"/>
      <c r="W14" s="60">
        <v>-77320073</v>
      </c>
      <c r="X14" s="60">
        <v>-106899380</v>
      </c>
      <c r="Y14" s="60">
        <v>29579307</v>
      </c>
      <c r="Z14" s="140">
        <v>-27.67</v>
      </c>
      <c r="AA14" s="62">
        <v>-142956799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-10844000</v>
      </c>
      <c r="F16" s="60">
        <v>-10844000</v>
      </c>
      <c r="G16" s="60"/>
      <c r="H16" s="60"/>
      <c r="I16" s="60">
        <v>-7447674</v>
      </c>
      <c r="J16" s="60">
        <v>-7447674</v>
      </c>
      <c r="K16" s="60">
        <v>-5895230</v>
      </c>
      <c r="L16" s="60">
        <v>-3081264</v>
      </c>
      <c r="M16" s="60">
        <v>-658080</v>
      </c>
      <c r="N16" s="60">
        <v>-9634574</v>
      </c>
      <c r="O16" s="60">
        <v>-6969</v>
      </c>
      <c r="P16" s="60">
        <v>-4376032</v>
      </c>
      <c r="Q16" s="60">
        <v>-3183185</v>
      </c>
      <c r="R16" s="60">
        <v>-7566186</v>
      </c>
      <c r="S16" s="60"/>
      <c r="T16" s="60"/>
      <c r="U16" s="60"/>
      <c r="V16" s="60"/>
      <c r="W16" s="60">
        <v>-24648434</v>
      </c>
      <c r="X16" s="60">
        <v>-14423625</v>
      </c>
      <c r="Y16" s="60">
        <v>-10224809</v>
      </c>
      <c r="Z16" s="140">
        <v>70.89</v>
      </c>
      <c r="AA16" s="62">
        <v>-10844000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-24679911</v>
      </c>
      <c r="F17" s="73">
        <f t="shared" si="0"/>
        <v>-24679911</v>
      </c>
      <c r="G17" s="73">
        <f t="shared" si="0"/>
        <v>47556587</v>
      </c>
      <c r="H17" s="73">
        <f t="shared" si="0"/>
        <v>-158523</v>
      </c>
      <c r="I17" s="73">
        <f t="shared" si="0"/>
        <v>-19384183</v>
      </c>
      <c r="J17" s="73">
        <f t="shared" si="0"/>
        <v>28013881</v>
      </c>
      <c r="K17" s="73">
        <f t="shared" si="0"/>
        <v>-7884105</v>
      </c>
      <c r="L17" s="73">
        <f t="shared" si="0"/>
        <v>-9546166</v>
      </c>
      <c r="M17" s="73">
        <f t="shared" si="0"/>
        <v>28538221</v>
      </c>
      <c r="N17" s="73">
        <f t="shared" si="0"/>
        <v>11107950</v>
      </c>
      <c r="O17" s="73">
        <f t="shared" si="0"/>
        <v>-5789721</v>
      </c>
      <c r="P17" s="73">
        <f t="shared" si="0"/>
        <v>-12697565</v>
      </c>
      <c r="Q17" s="73">
        <f t="shared" si="0"/>
        <v>16084315</v>
      </c>
      <c r="R17" s="73">
        <f t="shared" si="0"/>
        <v>-2402971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36718860</v>
      </c>
      <c r="X17" s="73">
        <f t="shared" si="0"/>
        <v>5159161</v>
      </c>
      <c r="Y17" s="73">
        <f t="shared" si="0"/>
        <v>31559699</v>
      </c>
      <c r="Z17" s="170">
        <f>+IF(X17&lt;&gt;0,+(Y17/X17)*100,0)</f>
        <v>611.7215376686248</v>
      </c>
      <c r="AA17" s="74">
        <f>SUM(AA6:AA16)</f>
        <v>-24679911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0</v>
      </c>
      <c r="Y27" s="73">
        <f t="shared" si="1"/>
        <v>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-24679911</v>
      </c>
      <c r="F38" s="100">
        <f t="shared" si="3"/>
        <v>-24679911</v>
      </c>
      <c r="G38" s="100">
        <f t="shared" si="3"/>
        <v>47556587</v>
      </c>
      <c r="H38" s="100">
        <f t="shared" si="3"/>
        <v>-158523</v>
      </c>
      <c r="I38" s="100">
        <f t="shared" si="3"/>
        <v>-19384183</v>
      </c>
      <c r="J38" s="100">
        <f t="shared" si="3"/>
        <v>28013881</v>
      </c>
      <c r="K38" s="100">
        <f t="shared" si="3"/>
        <v>-7884105</v>
      </c>
      <c r="L38" s="100">
        <f t="shared" si="3"/>
        <v>-9546166</v>
      </c>
      <c r="M38" s="100">
        <f t="shared" si="3"/>
        <v>28538221</v>
      </c>
      <c r="N38" s="100">
        <f t="shared" si="3"/>
        <v>11107950</v>
      </c>
      <c r="O38" s="100">
        <f t="shared" si="3"/>
        <v>-5789721</v>
      </c>
      <c r="P38" s="100">
        <f t="shared" si="3"/>
        <v>-12697565</v>
      </c>
      <c r="Q38" s="100">
        <f t="shared" si="3"/>
        <v>16084315</v>
      </c>
      <c r="R38" s="100">
        <f t="shared" si="3"/>
        <v>-2402971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36718860</v>
      </c>
      <c r="X38" s="100">
        <f t="shared" si="3"/>
        <v>5159161</v>
      </c>
      <c r="Y38" s="100">
        <f t="shared" si="3"/>
        <v>31559699</v>
      </c>
      <c r="Z38" s="137">
        <f>+IF(X38&lt;&gt;0,+(Y38/X38)*100,0)</f>
        <v>611.7215376686248</v>
      </c>
      <c r="AA38" s="102">
        <f>+AA17+AA27+AA36</f>
        <v>-24679911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>
        <v>115429363</v>
      </c>
      <c r="H39" s="100">
        <v>162985950</v>
      </c>
      <c r="I39" s="100">
        <v>162827427</v>
      </c>
      <c r="J39" s="100">
        <v>115429363</v>
      </c>
      <c r="K39" s="100">
        <v>143443244</v>
      </c>
      <c r="L39" s="100">
        <v>135559139</v>
      </c>
      <c r="M39" s="100">
        <v>126012973</v>
      </c>
      <c r="N39" s="100">
        <v>143443244</v>
      </c>
      <c r="O39" s="100">
        <v>154551194</v>
      </c>
      <c r="P39" s="100">
        <v>148761473</v>
      </c>
      <c r="Q39" s="100">
        <v>136063908</v>
      </c>
      <c r="R39" s="100">
        <v>154551194</v>
      </c>
      <c r="S39" s="100"/>
      <c r="T39" s="100"/>
      <c r="U39" s="100"/>
      <c r="V39" s="100"/>
      <c r="W39" s="100">
        <v>115429363</v>
      </c>
      <c r="X39" s="100"/>
      <c r="Y39" s="100">
        <v>115429363</v>
      </c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-24679910</v>
      </c>
      <c r="F40" s="259">
        <v>-24679910</v>
      </c>
      <c r="G40" s="259">
        <v>162985950</v>
      </c>
      <c r="H40" s="259">
        <v>162827427</v>
      </c>
      <c r="I40" s="259">
        <v>143443244</v>
      </c>
      <c r="J40" s="259">
        <v>143443244</v>
      </c>
      <c r="K40" s="259">
        <v>135559139</v>
      </c>
      <c r="L40" s="259">
        <v>126012973</v>
      </c>
      <c r="M40" s="259">
        <v>154551194</v>
      </c>
      <c r="N40" s="259">
        <v>154551194</v>
      </c>
      <c r="O40" s="259">
        <v>148761473</v>
      </c>
      <c r="P40" s="259">
        <v>136063908</v>
      </c>
      <c r="Q40" s="259">
        <v>152148223</v>
      </c>
      <c r="R40" s="259">
        <v>152148223</v>
      </c>
      <c r="S40" s="259"/>
      <c r="T40" s="259"/>
      <c r="U40" s="259"/>
      <c r="V40" s="259"/>
      <c r="W40" s="259">
        <v>152148223</v>
      </c>
      <c r="X40" s="259">
        <v>5159162</v>
      </c>
      <c r="Y40" s="259">
        <v>146989061</v>
      </c>
      <c r="Z40" s="260">
        <v>2849.09</v>
      </c>
      <c r="AA40" s="261">
        <v>-24679910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201">
        <f>+IF(X5&lt;&gt;0,+(Y5/X5)*100,0)</f>
        <v>0</v>
      </c>
      <c r="AA5" s="199">
        <f>SUM(AA11:AA18)</f>
        <v>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0</v>
      </c>
      <c r="Y49" s="220">
        <f t="shared" si="9"/>
        <v>0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2179500</v>
      </c>
      <c r="F51" s="54">
        <f t="shared" si="10"/>
        <v>2179500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1634625</v>
      </c>
      <c r="Y51" s="54">
        <f t="shared" si="10"/>
        <v>-1634625</v>
      </c>
      <c r="Z51" s="184">
        <f>+IF(X51&lt;&gt;0,+(Y51/X51)*100,0)</f>
        <v>-100</v>
      </c>
      <c r="AA51" s="130">
        <f>SUM(AA57:AA61)</f>
        <v>2179500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2179500</v>
      </c>
      <c r="F61" s="60">
        <v>2179500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1634625</v>
      </c>
      <c r="Y61" s="60">
        <v>-1634625</v>
      </c>
      <c r="Z61" s="140">
        <v>-100</v>
      </c>
      <c r="AA61" s="155">
        <v>2179500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2179500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>
        <v>27530</v>
      </c>
      <c r="J66" s="275">
        <v>27530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27530</v>
      </c>
      <c r="X66" s="275"/>
      <c r="Y66" s="275">
        <v>27530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>
        <v>207793</v>
      </c>
      <c r="P68" s="60">
        <v>95115</v>
      </c>
      <c r="Q68" s="60">
        <v>394124</v>
      </c>
      <c r="R68" s="60">
        <v>697032</v>
      </c>
      <c r="S68" s="60"/>
      <c r="T68" s="60"/>
      <c r="U68" s="60"/>
      <c r="V68" s="60"/>
      <c r="W68" s="60">
        <v>697032</v>
      </c>
      <c r="X68" s="60"/>
      <c r="Y68" s="60">
        <v>697032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2179500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27530</v>
      </c>
      <c r="J69" s="220">
        <f t="shared" si="12"/>
        <v>27530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207793</v>
      </c>
      <c r="P69" s="220">
        <f t="shared" si="12"/>
        <v>95115</v>
      </c>
      <c r="Q69" s="220">
        <f t="shared" si="12"/>
        <v>394124</v>
      </c>
      <c r="R69" s="220">
        <f t="shared" si="12"/>
        <v>697032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724562</v>
      </c>
      <c r="X69" s="220">
        <f t="shared" si="12"/>
        <v>0</v>
      </c>
      <c r="Y69" s="220">
        <f t="shared" si="12"/>
        <v>724562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2017-05-05T09:11:21Z</dcterms:created>
  <dcterms:modified xsi:type="dcterms:W3CDTF">2017-05-05T09:11:24Z</dcterms:modified>
  <cp:category/>
  <cp:version/>
  <cp:contentType/>
  <cp:contentStatus/>
</cp:coreProperties>
</file>