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<sst xmlns="http://schemas.openxmlformats.org/spreadsheetml/2006/main" count="857" uniqueCount="303">
  <si>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Western Cape: Eden(DC4)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</si>
  <si>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</si>
  <si>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</si>
  <si>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</si>
  <si>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</si>
  <si>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</si>
  <si>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</si>
  <si>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</si>
  <si>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</si>
  <si>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</si>
  <si>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</si>
  <si>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</si>
  <si>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</si>
  <si>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</si>
  <si>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</si>
  <si>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</si>
  <si>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</si>
  <si>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</si>
  <si>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</si>
  <si>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</si>
  <si>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</si>
  <si>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</si>
  <si>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</si>
  <si>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</si>
  <si>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</si>
  <si>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</si>
  <si>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</si>
  <si>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</si>
  <si>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</si>
  <si>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</si>
  <si>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</si>
  <si>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</si>
  <si>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</si>
  <si>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</si>
  <si>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</si>
  <si>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</si>
  <si>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</si>
  <si>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</si>
  <si>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</si>
  <si>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</si>
  <si>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</si>
  <si>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</si>
  <si>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</si>
  <si>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</si>
  <si>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</si>
  <si>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</si>
  <si>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</si>
  <si>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</si>
  <si>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</si>
  <si>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</si>
  <si>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</si>
  <si>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</si>
  <si>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</si>
  <si>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</si>
  <si>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</si>
  <si>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</si>
  <si>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</si>
  <si>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</si>
  <si>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</si>
  <si>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</si>
  <si>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</si>
  <si>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</si>
  <si>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</si>
  <si>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</si>
  <si>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</si>
  <si>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</si>
  <si>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</si>
  <si>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</si>
  <si>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</si>
  <si>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</si>
  <si>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Eden(DC4)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</si>
  <si>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</si>
  <si>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</si>
  <si>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</si>
  <si>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</si>
  <si>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</si>
  <si>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</si>
  <si>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</si>
  <si>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</si>
  <si>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</si>
  <si>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</si>
  <si>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</si>
  <si>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</si>
  <si>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</si>
  <si>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</si>
  <si>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</si>
  <si>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</si>
  <si>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</si>
  <si>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</si>
  <si>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</si>
  <si>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</si>
  <si>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</si>
  <si>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</si>
  <si>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</si>
  <si>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</si>
  <si>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</si>
  <si>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</si>
  <si>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</si>
  <si>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</si>
  <si>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</si>
  <si>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Eden(DC4)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</si>
  <si>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</si>
  <si>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</si>
  <si>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</si>
  <si>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</si>
  <si>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</si>
  <si>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</si>
  <si>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</si>
  <si>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</si>
  <si>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</si>
  <si>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</si>
  <si>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</si>
  <si>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</si>
  <si>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</si>
  <si>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</si>
  <si>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</si>
  <si>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</si>
  <si>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</si>
  <si>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</si>
  <si>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</si>
  <si>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</si>
  <si>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</si>
  <si>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</si>
  <si>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</si>
  <si>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</si>
  <si>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</si>
  <si>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</si>
  <si>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</si>
  <si>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</si>
  <si>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Eden(DC4)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</si>
  <si>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</si>
  <si>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</si>
  <si>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</si>
  <si>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</si>
  <si>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</si>
  <si>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</si>
  <si>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</si>
  <si>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</si>
  <si>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</si>
  <si>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</si>
  <si>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Eden(DC4)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</si>
  <si>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</si>
  <si>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</si>
  <si>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</si>
  <si>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</si>
  <si>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</si>
  <si>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</si>
  <si>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</si>
  <si>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</si>
  <si>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</si>
  <si>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</si>
  <si>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</si>
  <si>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</si>
  <si>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</si>
  <si>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</si>
  <si>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</si>
  <si>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</si>
  <si>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</si>
  <si>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</si>
  <si>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</si>
  <si>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</si>
  <si>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</si>
  <si>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</si>
  <si>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</si>
  <si>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</si>
  <si>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</si>
  <si>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</si>
  <si>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</si>
  <si>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</si>
  <si>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</si>
  <si>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</si>
  <si>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</si>
  <si>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</si>
  <si>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</si>
  <si>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Eden(DC4)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</si>
  <si>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</si>
  <si>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</si>
  <si>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</si>
  <si>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</si>
  <si>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</si>
  <si>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</si>
  <si>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</si>
  <si>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</si>
  <si>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</si>
  <si>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</si>
  <si>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</si>
  <si>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</si>
  <si>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</si>
  <si>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</si>
  <si>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</si>
  <si>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</si>
  <si>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</si>
  <si>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</si>
  <si>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</si>
  <si>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</si>
  <si>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</si>
  <si>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</si>
  <si>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</si>
  <si>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</si>
  <si>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</si>
  <si>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</si>
  <si>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</si>
  <si>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Eden(DC4)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</si>
  <si>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</si>
  <si>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</si>
  <si>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</si>
  <si>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</si>
  <si>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</si>
  <si>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</si>
  <si>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</si>
  <si>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</si>
  <si>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</si>
  <si>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</si>
  <si>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</si>
  <si>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</si>
  <si>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</si>
  <si>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</si>
  <si>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</si>
  <si>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</si>
  <si>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</si>
  <si>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</si>
  <si>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</si>
  <si>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</si>
  <si>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</si>
  <si>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</si>
  <si>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</si>
  <si>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</si>
  <si>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Eden(DC4)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</si>
  <si>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</si>
  <si>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</si>
  <si>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</si>
  <si>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</si>
  <si>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</si>
  <si>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</si>
  <si>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</si>
  <si>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</si>
  <si>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</si>
  <si>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</si>
  <si>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</si>
  <si>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</si>
  <si>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</si>
  <si>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</si>
  <si>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</si>
  <si>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</si>
  <si>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</si>
  <si>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</si>
  <si>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</si>
  <si>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</si>
  <si>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</si>
  <si>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</si>
  <si>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</si>
  <si>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</si>
  <si>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</si>
  <si>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</si>
  <si>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</si>
  <si>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</si>
  <si>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</si>
  <si>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</si>
  <si>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</si>
  <si>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</si>
  <si>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</si>
  <si>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</si>
  <si>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</si>
  <si>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Eden(DC4)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</si>
  <si>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</si>
  <si>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</si>
  <si>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Western Cape: Eden(DC4)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</si>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</sst>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10792549</v>
      </c>
      <c r="C7" s="19">
        <v>0</v>
      </c>
      <c r="D7" s="59">
        <v>7973700</v>
      </c>
      <c r="E7" s="60">
        <v>7973700</v>
      </c>
      <c r="F7" s="60">
        <v>610342</v>
      </c>
      <c r="G7" s="60">
        <v>1940609</v>
      </c>
      <c r="H7" s="60">
        <v>1344959</v>
      </c>
      <c r="I7" s="60">
        <v>3895910</v>
      </c>
      <c r="J7" s="60">
        <v>0</v>
      </c>
      <c r="K7" s="60">
        <v>404079</v>
      </c>
      <c r="L7" s="60">
        <v>1734859</v>
      </c>
      <c r="M7" s="60">
        <v>2138938</v>
      </c>
      <c r="N7" s="60">
        <v>551574</v>
      </c>
      <c r="O7" s="60">
        <v>882424</v>
      </c>
      <c r="P7" s="60">
        <v>2197342</v>
      </c>
      <c r="Q7" s="60">
        <v>3631340</v>
      </c>
      <c r="R7" s="60">
        <v>0</v>
      </c>
      <c r="S7" s="60">
        <v>0</v>
      </c>
      <c r="T7" s="60">
        <v>0</v>
      </c>
      <c r="U7" s="60">
        <v>0</v>
      </c>
      <c r="V7" s="60">
        <v>9666188</v>
      </c>
      <c r="W7" s="60">
        <v>5200000</v>
      </c>
      <c r="X7" s="60">
        <v>4466188</v>
      </c>
      <c r="Y7" s="61">
        <v>85.89</v>
      </c>
      <c r="Z7" s="62">
        <v>7973700</v>
      </c>
    </row>
    <row r="8" spans="1:26" ht="12.75">
      <c r="A8" s="58" t="s">
        <v>34</v>
      </c>
      <c r="B8" s="19">
        <v>160317187</v>
      </c>
      <c r="C8" s="19">
        <v>0</v>
      </c>
      <c r="D8" s="59">
        <v>146708000</v>
      </c>
      <c r="E8" s="60">
        <v>146708000</v>
      </c>
      <c r="F8" s="60">
        <v>59205000</v>
      </c>
      <c r="G8" s="60">
        <v>1500000</v>
      </c>
      <c r="H8" s="60">
        <v>1300000</v>
      </c>
      <c r="I8" s="60">
        <v>62005000</v>
      </c>
      <c r="J8" s="60">
        <v>0</v>
      </c>
      <c r="K8" s="60">
        <v>450000</v>
      </c>
      <c r="L8" s="60">
        <v>33407000</v>
      </c>
      <c r="M8" s="60">
        <v>33857000</v>
      </c>
      <c r="N8" s="60">
        <v>0</v>
      </c>
      <c r="O8" s="60">
        <v>420000</v>
      </c>
      <c r="P8" s="60">
        <v>35524000</v>
      </c>
      <c r="Q8" s="60">
        <v>35944000</v>
      </c>
      <c r="R8" s="60">
        <v>0</v>
      </c>
      <c r="S8" s="60">
        <v>0</v>
      </c>
      <c r="T8" s="60">
        <v>0</v>
      </c>
      <c r="U8" s="60">
        <v>0</v>
      </c>
      <c r="V8" s="60">
        <v>131806000</v>
      </c>
      <c r="W8" s="60">
        <v>183850000</v>
      </c>
      <c r="X8" s="60">
        <v>-52044000</v>
      </c>
      <c r="Y8" s="61">
        <v>-28.31</v>
      </c>
      <c r="Z8" s="62">
        <v>146708000</v>
      </c>
    </row>
    <row r="9" spans="1:26" ht="12.75">
      <c r="A9" s="58" t="s">
        <v>35</v>
      </c>
      <c r="B9" s="19">
        <v>177260789</v>
      </c>
      <c r="C9" s="19">
        <v>0</v>
      </c>
      <c r="D9" s="59">
        <v>160226396</v>
      </c>
      <c r="E9" s="60">
        <v>160226396</v>
      </c>
      <c r="F9" s="60">
        <v>2022791</v>
      </c>
      <c r="G9" s="60">
        <v>637517</v>
      </c>
      <c r="H9" s="60">
        <v>1983185</v>
      </c>
      <c r="I9" s="60">
        <v>4643493</v>
      </c>
      <c r="J9" s="60">
        <v>1985683</v>
      </c>
      <c r="K9" s="60">
        <v>3514304</v>
      </c>
      <c r="L9" s="60">
        <v>3618178</v>
      </c>
      <c r="M9" s="60">
        <v>9118165</v>
      </c>
      <c r="N9" s="60">
        <v>2311216</v>
      </c>
      <c r="O9" s="60">
        <v>1735942</v>
      </c>
      <c r="P9" s="60">
        <v>2732357</v>
      </c>
      <c r="Q9" s="60">
        <v>6779515</v>
      </c>
      <c r="R9" s="60">
        <v>0</v>
      </c>
      <c r="S9" s="60">
        <v>0</v>
      </c>
      <c r="T9" s="60">
        <v>0</v>
      </c>
      <c r="U9" s="60">
        <v>0</v>
      </c>
      <c r="V9" s="60">
        <v>20541173</v>
      </c>
      <c r="W9" s="60">
        <v>111764000</v>
      </c>
      <c r="X9" s="60">
        <v>-91222827</v>
      </c>
      <c r="Y9" s="61">
        <v>-81.62</v>
      </c>
      <c r="Z9" s="62">
        <v>160226396</v>
      </c>
    </row>
    <row r="10" spans="1:26" ht="22.5">
      <c r="A10" s="63" t="s">
        <v>278</v>
      </c>
      <c r="B10" s="64">
        <f>SUM(B5:B9)</f>
        <v>348370525</v>
      </c>
      <c r="C10" s="64">
        <f>SUM(C5:C9)</f>
        <v>0</v>
      </c>
      <c r="D10" s="65">
        <f aca="true" t="shared" si="0" ref="D10:Z10">SUM(D5:D9)</f>
        <v>314908096</v>
      </c>
      <c r="E10" s="66">
        <f t="shared" si="0"/>
        <v>314908096</v>
      </c>
      <c r="F10" s="66">
        <f t="shared" si="0"/>
        <v>61838133</v>
      </c>
      <c r="G10" s="66">
        <f t="shared" si="0"/>
        <v>4078126</v>
      </c>
      <c r="H10" s="66">
        <f t="shared" si="0"/>
        <v>4628144</v>
      </c>
      <c r="I10" s="66">
        <f t="shared" si="0"/>
        <v>70544403</v>
      </c>
      <c r="J10" s="66">
        <f t="shared" si="0"/>
        <v>1985683</v>
      </c>
      <c r="K10" s="66">
        <f t="shared" si="0"/>
        <v>4368383</v>
      </c>
      <c r="L10" s="66">
        <f t="shared" si="0"/>
        <v>38760037</v>
      </c>
      <c r="M10" s="66">
        <f t="shared" si="0"/>
        <v>45114103</v>
      </c>
      <c r="N10" s="66">
        <f t="shared" si="0"/>
        <v>2862790</v>
      </c>
      <c r="O10" s="66">
        <f t="shared" si="0"/>
        <v>3038366</v>
      </c>
      <c r="P10" s="66">
        <f t="shared" si="0"/>
        <v>40453699</v>
      </c>
      <c r="Q10" s="66">
        <f t="shared" si="0"/>
        <v>46354855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162013361</v>
      </c>
      <c r="W10" s="66">
        <f t="shared" si="0"/>
        <v>300814000</v>
      </c>
      <c r="X10" s="66">
        <f t="shared" si="0"/>
        <v>-138800639</v>
      </c>
      <c r="Y10" s="67">
        <f>+IF(W10&lt;&gt;0,(X10/W10)*100,0)</f>
        <v>-46.14168190310291</v>
      </c>
      <c r="Z10" s="68">
        <f t="shared" si="0"/>
        <v>314908096</v>
      </c>
    </row>
    <row r="11" spans="1:26" ht="12.75">
      <c r="A11" s="58" t="s">
        <v>37</v>
      </c>
      <c r="B11" s="19">
        <v>166821820</v>
      </c>
      <c r="C11" s="19">
        <v>0</v>
      </c>
      <c r="D11" s="59">
        <v>105720413</v>
      </c>
      <c r="E11" s="60">
        <v>105720413</v>
      </c>
      <c r="F11" s="60">
        <v>7612660</v>
      </c>
      <c r="G11" s="60">
        <v>8386329</v>
      </c>
      <c r="H11" s="60">
        <v>8274407</v>
      </c>
      <c r="I11" s="60">
        <v>24273396</v>
      </c>
      <c r="J11" s="60">
        <v>8345917</v>
      </c>
      <c r="K11" s="60">
        <v>11786763</v>
      </c>
      <c r="L11" s="60">
        <v>8241721</v>
      </c>
      <c r="M11" s="60">
        <v>28374401</v>
      </c>
      <c r="N11" s="60">
        <v>8375094</v>
      </c>
      <c r="O11" s="60">
        <v>8017964</v>
      </c>
      <c r="P11" s="60">
        <v>7900121</v>
      </c>
      <c r="Q11" s="60">
        <v>24293179</v>
      </c>
      <c r="R11" s="60">
        <v>0</v>
      </c>
      <c r="S11" s="60">
        <v>0</v>
      </c>
      <c r="T11" s="60">
        <v>0</v>
      </c>
      <c r="U11" s="60">
        <v>0</v>
      </c>
      <c r="V11" s="60">
        <v>76940976</v>
      </c>
      <c r="W11" s="60">
        <v>79800000</v>
      </c>
      <c r="X11" s="60">
        <v>-2859024</v>
      </c>
      <c r="Y11" s="61">
        <v>-3.58</v>
      </c>
      <c r="Z11" s="62">
        <v>105720413</v>
      </c>
    </row>
    <row r="12" spans="1:26" ht="12.75">
      <c r="A12" s="58" t="s">
        <v>38</v>
      </c>
      <c r="B12" s="19">
        <v>7785719</v>
      </c>
      <c r="C12" s="19">
        <v>0</v>
      </c>
      <c r="D12" s="59">
        <v>8448061</v>
      </c>
      <c r="E12" s="60">
        <v>8448061</v>
      </c>
      <c r="F12" s="60">
        <v>585705</v>
      </c>
      <c r="G12" s="60">
        <v>161119</v>
      </c>
      <c r="H12" s="60">
        <v>827891</v>
      </c>
      <c r="I12" s="60">
        <v>1574715</v>
      </c>
      <c r="J12" s="60">
        <v>676941</v>
      </c>
      <c r="K12" s="60">
        <v>666340</v>
      </c>
      <c r="L12" s="60">
        <v>648591</v>
      </c>
      <c r="M12" s="60">
        <v>1991872</v>
      </c>
      <c r="N12" s="60">
        <v>616799</v>
      </c>
      <c r="O12" s="60">
        <v>646639</v>
      </c>
      <c r="P12" s="60">
        <v>690479</v>
      </c>
      <c r="Q12" s="60">
        <v>1953917</v>
      </c>
      <c r="R12" s="60">
        <v>0</v>
      </c>
      <c r="S12" s="60">
        <v>0</v>
      </c>
      <c r="T12" s="60">
        <v>0</v>
      </c>
      <c r="U12" s="60">
        <v>0</v>
      </c>
      <c r="V12" s="60">
        <v>5520504</v>
      </c>
      <c r="W12" s="60">
        <v>6324000</v>
      </c>
      <c r="X12" s="60">
        <v>-803496</v>
      </c>
      <c r="Y12" s="61">
        <v>-12.71</v>
      </c>
      <c r="Z12" s="62">
        <v>8448061</v>
      </c>
    </row>
    <row r="13" spans="1:26" ht="12.75">
      <c r="A13" s="58" t="s">
        <v>279</v>
      </c>
      <c r="B13" s="19">
        <v>3278214</v>
      </c>
      <c r="C13" s="19">
        <v>0</v>
      </c>
      <c r="D13" s="59">
        <v>4086778</v>
      </c>
      <c r="E13" s="60">
        <v>4086778</v>
      </c>
      <c r="F13" s="60">
        <v>0</v>
      </c>
      <c r="G13" s="60">
        <v>0</v>
      </c>
      <c r="H13" s="60">
        <v>732976</v>
      </c>
      <c r="I13" s="60">
        <v>732976</v>
      </c>
      <c r="J13" s="60">
        <v>0</v>
      </c>
      <c r="K13" s="60">
        <v>249732</v>
      </c>
      <c r="L13" s="60">
        <v>244392</v>
      </c>
      <c r="M13" s="60">
        <v>494124</v>
      </c>
      <c r="N13" s="60">
        <v>504700</v>
      </c>
      <c r="O13" s="60">
        <v>227940</v>
      </c>
      <c r="P13" s="60">
        <v>0</v>
      </c>
      <c r="Q13" s="60">
        <v>732640</v>
      </c>
      <c r="R13" s="60">
        <v>0</v>
      </c>
      <c r="S13" s="60">
        <v>0</v>
      </c>
      <c r="T13" s="60">
        <v>0</v>
      </c>
      <c r="U13" s="60">
        <v>0</v>
      </c>
      <c r="V13" s="60">
        <v>1959740</v>
      </c>
      <c r="W13" s="60">
        <v>3400000</v>
      </c>
      <c r="X13" s="60">
        <v>-1440260</v>
      </c>
      <c r="Y13" s="61">
        <v>-42.36</v>
      </c>
      <c r="Z13" s="62">
        <v>4086778</v>
      </c>
    </row>
    <row r="14" spans="1:26" ht="12.75">
      <c r="A14" s="58" t="s">
        <v>40</v>
      </c>
      <c r="B14" s="19">
        <v>199503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-5</v>
      </c>
      <c r="G16" s="60">
        <v>0</v>
      </c>
      <c r="H16" s="60">
        <v>0</v>
      </c>
      <c r="I16" s="60">
        <v>-5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-5</v>
      </c>
      <c r="W16" s="60"/>
      <c r="X16" s="60">
        <v>-5</v>
      </c>
      <c r="Y16" s="61">
        <v>0</v>
      </c>
      <c r="Z16" s="62">
        <v>0</v>
      </c>
    </row>
    <row r="17" spans="1:26" ht="12.75">
      <c r="A17" s="58" t="s">
        <v>43</v>
      </c>
      <c r="B17" s="19">
        <v>141938405</v>
      </c>
      <c r="C17" s="19">
        <v>0</v>
      </c>
      <c r="D17" s="59">
        <v>191219742</v>
      </c>
      <c r="E17" s="60">
        <v>191219742</v>
      </c>
      <c r="F17" s="60">
        <v>696017</v>
      </c>
      <c r="G17" s="60">
        <v>1904898</v>
      </c>
      <c r="H17" s="60">
        <v>3085291</v>
      </c>
      <c r="I17" s="60">
        <v>5686206</v>
      </c>
      <c r="J17" s="60">
        <v>4397931</v>
      </c>
      <c r="K17" s="60">
        <v>3700903</v>
      </c>
      <c r="L17" s="60">
        <v>3826377</v>
      </c>
      <c r="M17" s="60">
        <v>11925211</v>
      </c>
      <c r="N17" s="60">
        <v>2452075</v>
      </c>
      <c r="O17" s="60">
        <v>4542501</v>
      </c>
      <c r="P17" s="60">
        <v>16575478</v>
      </c>
      <c r="Q17" s="60">
        <v>23570054</v>
      </c>
      <c r="R17" s="60">
        <v>0</v>
      </c>
      <c r="S17" s="60">
        <v>0</v>
      </c>
      <c r="T17" s="60">
        <v>0</v>
      </c>
      <c r="U17" s="60">
        <v>0</v>
      </c>
      <c r="V17" s="60">
        <v>41181471</v>
      </c>
      <c r="W17" s="60">
        <v>175800000</v>
      </c>
      <c r="X17" s="60">
        <v>-134618529</v>
      </c>
      <c r="Y17" s="61">
        <v>-76.57</v>
      </c>
      <c r="Z17" s="62">
        <v>191219742</v>
      </c>
    </row>
    <row r="18" spans="1:26" ht="12.75">
      <c r="A18" s="70" t="s">
        <v>44</v>
      </c>
      <c r="B18" s="71">
        <f>SUM(B11:B17)</f>
        <v>320023661</v>
      </c>
      <c r="C18" s="71">
        <f>SUM(C11:C17)</f>
        <v>0</v>
      </c>
      <c r="D18" s="72">
        <f aca="true" t="shared" si="1" ref="D18:Z18">SUM(D11:D17)</f>
        <v>309474994</v>
      </c>
      <c r="E18" s="73">
        <f t="shared" si="1"/>
        <v>309474994</v>
      </c>
      <c r="F18" s="73">
        <f t="shared" si="1"/>
        <v>8894377</v>
      </c>
      <c r="G18" s="73">
        <f t="shared" si="1"/>
        <v>10452346</v>
      </c>
      <c r="H18" s="73">
        <f t="shared" si="1"/>
        <v>12920565</v>
      </c>
      <c r="I18" s="73">
        <f t="shared" si="1"/>
        <v>32267288</v>
      </c>
      <c r="J18" s="73">
        <f t="shared" si="1"/>
        <v>13420789</v>
      </c>
      <c r="K18" s="73">
        <f t="shared" si="1"/>
        <v>16403738</v>
      </c>
      <c r="L18" s="73">
        <f t="shared" si="1"/>
        <v>12961081</v>
      </c>
      <c r="M18" s="73">
        <f t="shared" si="1"/>
        <v>42785608</v>
      </c>
      <c r="N18" s="73">
        <f t="shared" si="1"/>
        <v>11948668</v>
      </c>
      <c r="O18" s="73">
        <f t="shared" si="1"/>
        <v>13435044</v>
      </c>
      <c r="P18" s="73">
        <f t="shared" si="1"/>
        <v>25166078</v>
      </c>
      <c r="Q18" s="73">
        <f t="shared" si="1"/>
        <v>50549790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125602686</v>
      </c>
      <c r="W18" s="73">
        <f t="shared" si="1"/>
        <v>265324000</v>
      </c>
      <c r="X18" s="73">
        <f t="shared" si="1"/>
        <v>-139721314</v>
      </c>
      <c r="Y18" s="67">
        <f>+IF(W18&lt;&gt;0,(X18/W18)*100,0)</f>
        <v>-52.660639067705894</v>
      </c>
      <c r="Z18" s="74">
        <f t="shared" si="1"/>
        <v>309474994</v>
      </c>
    </row>
    <row r="19" spans="1:26" ht="12.75">
      <c r="A19" s="70" t="s">
        <v>45</v>
      </c>
      <c r="B19" s="75">
        <f>+B10-B18</f>
        <v>28346864</v>
      </c>
      <c r="C19" s="75">
        <f>+C10-C18</f>
        <v>0</v>
      </c>
      <c r="D19" s="76">
        <f aca="true" t="shared" si="2" ref="D19:Z19">+D10-D18</f>
        <v>5433102</v>
      </c>
      <c r="E19" s="77">
        <f t="shared" si="2"/>
        <v>5433102</v>
      </c>
      <c r="F19" s="77">
        <f t="shared" si="2"/>
        <v>52943756</v>
      </c>
      <c r="G19" s="77">
        <f t="shared" si="2"/>
        <v>-6374220</v>
      </c>
      <c r="H19" s="77">
        <f t="shared" si="2"/>
        <v>-8292421</v>
      </c>
      <c r="I19" s="77">
        <f t="shared" si="2"/>
        <v>38277115</v>
      </c>
      <c r="J19" s="77">
        <f t="shared" si="2"/>
        <v>-11435106</v>
      </c>
      <c r="K19" s="77">
        <f t="shared" si="2"/>
        <v>-12035355</v>
      </c>
      <c r="L19" s="77">
        <f t="shared" si="2"/>
        <v>25798956</v>
      </c>
      <c r="M19" s="77">
        <f t="shared" si="2"/>
        <v>2328495</v>
      </c>
      <c r="N19" s="77">
        <f t="shared" si="2"/>
        <v>-9085878</v>
      </c>
      <c r="O19" s="77">
        <f t="shared" si="2"/>
        <v>-10396678</v>
      </c>
      <c r="P19" s="77">
        <f t="shared" si="2"/>
        <v>15287621</v>
      </c>
      <c r="Q19" s="77">
        <f t="shared" si="2"/>
        <v>-4194935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36410675</v>
      </c>
      <c r="W19" s="77">
        <f>IF(E10=E18,0,W10-W18)</f>
        <v>35490000</v>
      </c>
      <c r="X19" s="77">
        <f t="shared" si="2"/>
        <v>920675</v>
      </c>
      <c r="Y19" s="78">
        <f>+IF(W19&lt;&gt;0,(X19/W19)*100,0)</f>
        <v>2.594181459566075</v>
      </c>
      <c r="Z19" s="79">
        <f t="shared" si="2"/>
        <v>5433102</v>
      </c>
    </row>
    <row r="20" spans="1:26" ht="12.7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28346864</v>
      </c>
      <c r="C22" s="86">
        <f>SUM(C19:C21)</f>
        <v>0</v>
      </c>
      <c r="D22" s="87">
        <f aca="true" t="shared" si="3" ref="D22:Z22">SUM(D19:D21)</f>
        <v>5433102</v>
      </c>
      <c r="E22" s="88">
        <f t="shared" si="3"/>
        <v>5433102</v>
      </c>
      <c r="F22" s="88">
        <f t="shared" si="3"/>
        <v>52943756</v>
      </c>
      <c r="G22" s="88">
        <f t="shared" si="3"/>
        <v>-6374220</v>
      </c>
      <c r="H22" s="88">
        <f t="shared" si="3"/>
        <v>-8292421</v>
      </c>
      <c r="I22" s="88">
        <f t="shared" si="3"/>
        <v>38277115</v>
      </c>
      <c r="J22" s="88">
        <f t="shared" si="3"/>
        <v>-11435106</v>
      </c>
      <c r="K22" s="88">
        <f t="shared" si="3"/>
        <v>-12035355</v>
      </c>
      <c r="L22" s="88">
        <f t="shared" si="3"/>
        <v>25798956</v>
      </c>
      <c r="M22" s="88">
        <f t="shared" si="3"/>
        <v>2328495</v>
      </c>
      <c r="N22" s="88">
        <f t="shared" si="3"/>
        <v>-9085878</v>
      </c>
      <c r="O22" s="88">
        <f t="shared" si="3"/>
        <v>-10396678</v>
      </c>
      <c r="P22" s="88">
        <f t="shared" si="3"/>
        <v>15287621</v>
      </c>
      <c r="Q22" s="88">
        <f t="shared" si="3"/>
        <v>-4194935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36410675</v>
      </c>
      <c r="W22" s="88">
        <f t="shared" si="3"/>
        <v>35490000</v>
      </c>
      <c r="X22" s="88">
        <f t="shared" si="3"/>
        <v>920675</v>
      </c>
      <c r="Y22" s="89">
        <f>+IF(W22&lt;&gt;0,(X22/W22)*100,0)</f>
        <v>2.594181459566075</v>
      </c>
      <c r="Z22" s="90">
        <f t="shared" si="3"/>
        <v>5433102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28346864</v>
      </c>
      <c r="C24" s="75">
        <f>SUM(C22:C23)</f>
        <v>0</v>
      </c>
      <c r="D24" s="76">
        <f aca="true" t="shared" si="4" ref="D24:Z24">SUM(D22:D23)</f>
        <v>5433102</v>
      </c>
      <c r="E24" s="77">
        <f t="shared" si="4"/>
        <v>5433102</v>
      </c>
      <c r="F24" s="77">
        <f t="shared" si="4"/>
        <v>52943756</v>
      </c>
      <c r="G24" s="77">
        <f t="shared" si="4"/>
        <v>-6374220</v>
      </c>
      <c r="H24" s="77">
        <f t="shared" si="4"/>
        <v>-8292421</v>
      </c>
      <c r="I24" s="77">
        <f t="shared" si="4"/>
        <v>38277115</v>
      </c>
      <c r="J24" s="77">
        <f t="shared" si="4"/>
        <v>-11435106</v>
      </c>
      <c r="K24" s="77">
        <f t="shared" si="4"/>
        <v>-12035355</v>
      </c>
      <c r="L24" s="77">
        <f t="shared" si="4"/>
        <v>25798956</v>
      </c>
      <c r="M24" s="77">
        <f t="shared" si="4"/>
        <v>2328495</v>
      </c>
      <c r="N24" s="77">
        <f t="shared" si="4"/>
        <v>-9085878</v>
      </c>
      <c r="O24" s="77">
        <f t="shared" si="4"/>
        <v>-10396678</v>
      </c>
      <c r="P24" s="77">
        <f t="shared" si="4"/>
        <v>15287621</v>
      </c>
      <c r="Q24" s="77">
        <f t="shared" si="4"/>
        <v>-4194935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36410675</v>
      </c>
      <c r="W24" s="77">
        <f t="shared" si="4"/>
        <v>35490000</v>
      </c>
      <c r="X24" s="77">
        <f t="shared" si="4"/>
        <v>920675</v>
      </c>
      <c r="Y24" s="78">
        <f>+IF(W24&lt;&gt;0,(X24/W24)*100,0)</f>
        <v>2.594181459566075</v>
      </c>
      <c r="Z24" s="79">
        <f t="shared" si="4"/>
        <v>5433102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2017125</v>
      </c>
      <c r="C27" s="22">
        <v>0</v>
      </c>
      <c r="D27" s="99">
        <v>5415494</v>
      </c>
      <c r="E27" s="100">
        <v>5415494</v>
      </c>
      <c r="F27" s="100">
        <v>0</v>
      </c>
      <c r="G27" s="100">
        <v>28700</v>
      </c>
      <c r="H27" s="100">
        <v>70591</v>
      </c>
      <c r="I27" s="100">
        <v>99291</v>
      </c>
      <c r="J27" s="100">
        <v>32737</v>
      </c>
      <c r="K27" s="100">
        <v>515829</v>
      </c>
      <c r="L27" s="100">
        <v>4343</v>
      </c>
      <c r="M27" s="100">
        <v>552909</v>
      </c>
      <c r="N27" s="100">
        <v>9896</v>
      </c>
      <c r="O27" s="100">
        <v>9391</v>
      </c>
      <c r="P27" s="100">
        <v>116206</v>
      </c>
      <c r="Q27" s="100">
        <v>135493</v>
      </c>
      <c r="R27" s="100">
        <v>0</v>
      </c>
      <c r="S27" s="100">
        <v>0</v>
      </c>
      <c r="T27" s="100">
        <v>0</v>
      </c>
      <c r="U27" s="100">
        <v>0</v>
      </c>
      <c r="V27" s="100">
        <v>787693</v>
      </c>
      <c r="W27" s="100">
        <v>4061621</v>
      </c>
      <c r="X27" s="100">
        <v>-3273928</v>
      </c>
      <c r="Y27" s="101">
        <v>-80.61</v>
      </c>
      <c r="Z27" s="102">
        <v>5415494</v>
      </c>
    </row>
    <row r="28" spans="1:26" ht="12.75">
      <c r="A28" s="103" t="s">
        <v>46</v>
      </c>
      <c r="B28" s="19">
        <v>544075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2.75">
      <c r="A29" s="58" t="s">
        <v>283</v>
      </c>
      <c r="B29" s="19">
        <v>28845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22827</v>
      </c>
      <c r="Q29" s="60">
        <v>22827</v>
      </c>
      <c r="R29" s="60">
        <v>0</v>
      </c>
      <c r="S29" s="60">
        <v>0</v>
      </c>
      <c r="T29" s="60">
        <v>0</v>
      </c>
      <c r="U29" s="60">
        <v>0</v>
      </c>
      <c r="V29" s="60">
        <v>22827</v>
      </c>
      <c r="W29" s="60"/>
      <c r="X29" s="60">
        <v>22827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1444205</v>
      </c>
      <c r="C31" s="19">
        <v>0</v>
      </c>
      <c r="D31" s="59">
        <v>5415494</v>
      </c>
      <c r="E31" s="60">
        <v>5415494</v>
      </c>
      <c r="F31" s="60">
        <v>0</v>
      </c>
      <c r="G31" s="60">
        <v>28700</v>
      </c>
      <c r="H31" s="60">
        <v>70591</v>
      </c>
      <c r="I31" s="60">
        <v>99291</v>
      </c>
      <c r="J31" s="60">
        <v>32737</v>
      </c>
      <c r="K31" s="60">
        <v>515829</v>
      </c>
      <c r="L31" s="60">
        <v>4343</v>
      </c>
      <c r="M31" s="60">
        <v>552909</v>
      </c>
      <c r="N31" s="60">
        <v>9896</v>
      </c>
      <c r="O31" s="60">
        <v>9391</v>
      </c>
      <c r="P31" s="60">
        <v>93379</v>
      </c>
      <c r="Q31" s="60">
        <v>112666</v>
      </c>
      <c r="R31" s="60">
        <v>0</v>
      </c>
      <c r="S31" s="60">
        <v>0</v>
      </c>
      <c r="T31" s="60">
        <v>0</v>
      </c>
      <c r="U31" s="60">
        <v>0</v>
      </c>
      <c r="V31" s="60">
        <v>764866</v>
      </c>
      <c r="W31" s="60">
        <v>4061621</v>
      </c>
      <c r="X31" s="60">
        <v>-3296755</v>
      </c>
      <c r="Y31" s="61">
        <v>-81.17</v>
      </c>
      <c r="Z31" s="62">
        <v>5415494</v>
      </c>
    </row>
    <row r="32" spans="1:26" ht="12.75">
      <c r="A32" s="70" t="s">
        <v>54</v>
      </c>
      <c r="B32" s="22">
        <f>SUM(B28:B31)</f>
        <v>2017125</v>
      </c>
      <c r="C32" s="22">
        <f>SUM(C28:C31)</f>
        <v>0</v>
      </c>
      <c r="D32" s="99">
        <f aca="true" t="shared" si="5" ref="D32:Z32">SUM(D28:D31)</f>
        <v>5415494</v>
      </c>
      <c r="E32" s="100">
        <f t="shared" si="5"/>
        <v>5415494</v>
      </c>
      <c r="F32" s="100">
        <f t="shared" si="5"/>
        <v>0</v>
      </c>
      <c r="G32" s="100">
        <f t="shared" si="5"/>
        <v>28700</v>
      </c>
      <c r="H32" s="100">
        <f t="shared" si="5"/>
        <v>70591</v>
      </c>
      <c r="I32" s="100">
        <f t="shared" si="5"/>
        <v>99291</v>
      </c>
      <c r="J32" s="100">
        <f t="shared" si="5"/>
        <v>32737</v>
      </c>
      <c r="K32" s="100">
        <f t="shared" si="5"/>
        <v>515829</v>
      </c>
      <c r="L32" s="100">
        <f t="shared" si="5"/>
        <v>4343</v>
      </c>
      <c r="M32" s="100">
        <f t="shared" si="5"/>
        <v>552909</v>
      </c>
      <c r="N32" s="100">
        <f t="shared" si="5"/>
        <v>9896</v>
      </c>
      <c r="O32" s="100">
        <f t="shared" si="5"/>
        <v>9391</v>
      </c>
      <c r="P32" s="100">
        <f t="shared" si="5"/>
        <v>116206</v>
      </c>
      <c r="Q32" s="100">
        <f t="shared" si="5"/>
        <v>135493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787693</v>
      </c>
      <c r="W32" s="100">
        <f t="shared" si="5"/>
        <v>4061621</v>
      </c>
      <c r="X32" s="100">
        <f t="shared" si="5"/>
        <v>-3273928</v>
      </c>
      <c r="Y32" s="101">
        <f>+IF(W32&lt;&gt;0,(X32/W32)*100,0)</f>
        <v>-80.60643767599193</v>
      </c>
      <c r="Z32" s="102">
        <f t="shared" si="5"/>
        <v>5415494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167447551</v>
      </c>
      <c r="C35" s="19">
        <v>0</v>
      </c>
      <c r="D35" s="59">
        <v>175065000</v>
      </c>
      <c r="E35" s="60">
        <v>175065000</v>
      </c>
      <c r="F35" s="60">
        <v>210153</v>
      </c>
      <c r="G35" s="60">
        <v>199414</v>
      </c>
      <c r="H35" s="60">
        <v>192352</v>
      </c>
      <c r="I35" s="60">
        <v>192352</v>
      </c>
      <c r="J35" s="60">
        <v>179092</v>
      </c>
      <c r="K35" s="60">
        <v>165360</v>
      </c>
      <c r="L35" s="60">
        <v>189053</v>
      </c>
      <c r="M35" s="60">
        <v>189053</v>
      </c>
      <c r="N35" s="60">
        <v>180364</v>
      </c>
      <c r="O35" s="60">
        <v>170426</v>
      </c>
      <c r="P35" s="60">
        <v>185667</v>
      </c>
      <c r="Q35" s="60">
        <v>185667</v>
      </c>
      <c r="R35" s="60">
        <v>0</v>
      </c>
      <c r="S35" s="60">
        <v>0</v>
      </c>
      <c r="T35" s="60">
        <v>0</v>
      </c>
      <c r="U35" s="60">
        <v>0</v>
      </c>
      <c r="V35" s="60">
        <v>185667</v>
      </c>
      <c r="W35" s="60">
        <v>131298750</v>
      </c>
      <c r="X35" s="60">
        <v>-131113083</v>
      </c>
      <c r="Y35" s="61">
        <v>-99.86</v>
      </c>
      <c r="Z35" s="62">
        <v>175065000</v>
      </c>
    </row>
    <row r="36" spans="1:26" ht="12.75">
      <c r="A36" s="58" t="s">
        <v>57</v>
      </c>
      <c r="B36" s="19">
        <v>286378074</v>
      </c>
      <c r="C36" s="19">
        <v>0</v>
      </c>
      <c r="D36" s="59">
        <v>291929000</v>
      </c>
      <c r="E36" s="60">
        <v>291929000</v>
      </c>
      <c r="F36" s="60">
        <v>228591</v>
      </c>
      <c r="G36" s="60">
        <v>228400</v>
      </c>
      <c r="H36" s="60">
        <v>227667</v>
      </c>
      <c r="I36" s="60">
        <v>227667</v>
      </c>
      <c r="J36" s="60">
        <v>227667</v>
      </c>
      <c r="K36" s="60">
        <v>227417</v>
      </c>
      <c r="L36" s="60">
        <v>227173</v>
      </c>
      <c r="M36" s="60">
        <v>227173</v>
      </c>
      <c r="N36" s="60">
        <v>226669</v>
      </c>
      <c r="O36" s="60">
        <v>226440</v>
      </c>
      <c r="P36" s="60">
        <v>226440</v>
      </c>
      <c r="Q36" s="60">
        <v>226440</v>
      </c>
      <c r="R36" s="60">
        <v>0</v>
      </c>
      <c r="S36" s="60">
        <v>0</v>
      </c>
      <c r="T36" s="60">
        <v>0</v>
      </c>
      <c r="U36" s="60">
        <v>0</v>
      </c>
      <c r="V36" s="60">
        <v>226440</v>
      </c>
      <c r="W36" s="60">
        <v>218946750</v>
      </c>
      <c r="X36" s="60">
        <v>-218720310</v>
      </c>
      <c r="Y36" s="61">
        <v>-99.9</v>
      </c>
      <c r="Z36" s="62">
        <v>291929000</v>
      </c>
    </row>
    <row r="37" spans="1:26" ht="12.75">
      <c r="A37" s="58" t="s">
        <v>58</v>
      </c>
      <c r="B37" s="19">
        <v>57264048</v>
      </c>
      <c r="C37" s="19">
        <v>0</v>
      </c>
      <c r="D37" s="59">
        <v>42143000</v>
      </c>
      <c r="E37" s="60">
        <v>42143000</v>
      </c>
      <c r="F37" s="60">
        <v>27836</v>
      </c>
      <c r="G37" s="60">
        <v>39546</v>
      </c>
      <c r="H37" s="60">
        <v>40220</v>
      </c>
      <c r="I37" s="60">
        <v>40220</v>
      </c>
      <c r="J37" s="60">
        <v>38459</v>
      </c>
      <c r="K37" s="60">
        <v>39981</v>
      </c>
      <c r="L37" s="60">
        <v>37653</v>
      </c>
      <c r="M37" s="60">
        <v>37653</v>
      </c>
      <c r="N37" s="60">
        <v>37621</v>
      </c>
      <c r="O37" s="60">
        <v>37888</v>
      </c>
      <c r="P37" s="60">
        <v>38045</v>
      </c>
      <c r="Q37" s="60">
        <v>38045</v>
      </c>
      <c r="R37" s="60">
        <v>0</v>
      </c>
      <c r="S37" s="60">
        <v>0</v>
      </c>
      <c r="T37" s="60">
        <v>0</v>
      </c>
      <c r="U37" s="60">
        <v>0</v>
      </c>
      <c r="V37" s="60">
        <v>38045</v>
      </c>
      <c r="W37" s="60">
        <v>31607250</v>
      </c>
      <c r="X37" s="60">
        <v>-31569205</v>
      </c>
      <c r="Y37" s="61">
        <v>-99.88</v>
      </c>
      <c r="Z37" s="62">
        <v>42143000</v>
      </c>
    </row>
    <row r="38" spans="1:26" ht="12.75">
      <c r="A38" s="58" t="s">
        <v>59</v>
      </c>
      <c r="B38" s="19">
        <v>139752007</v>
      </c>
      <c r="C38" s="19">
        <v>0</v>
      </c>
      <c r="D38" s="59">
        <v>137202000</v>
      </c>
      <c r="E38" s="60">
        <v>137202000</v>
      </c>
      <c r="F38" s="60">
        <v>74818</v>
      </c>
      <c r="G38" s="60">
        <v>82798</v>
      </c>
      <c r="H38" s="60">
        <v>82692</v>
      </c>
      <c r="I38" s="60">
        <v>82692</v>
      </c>
      <c r="J38" s="60">
        <v>82661</v>
      </c>
      <c r="K38" s="60">
        <v>81858</v>
      </c>
      <c r="L38" s="60">
        <v>81841</v>
      </c>
      <c r="M38" s="60">
        <v>81841</v>
      </c>
      <c r="N38" s="60">
        <v>81775</v>
      </c>
      <c r="O38" s="60">
        <v>81747</v>
      </c>
      <c r="P38" s="60">
        <v>81660</v>
      </c>
      <c r="Q38" s="60">
        <v>81660</v>
      </c>
      <c r="R38" s="60">
        <v>0</v>
      </c>
      <c r="S38" s="60">
        <v>0</v>
      </c>
      <c r="T38" s="60">
        <v>0</v>
      </c>
      <c r="U38" s="60">
        <v>0</v>
      </c>
      <c r="V38" s="60">
        <v>81660</v>
      </c>
      <c r="W38" s="60">
        <v>102901500</v>
      </c>
      <c r="X38" s="60">
        <v>-102819840</v>
      </c>
      <c r="Y38" s="61">
        <v>-99.92</v>
      </c>
      <c r="Z38" s="62">
        <v>137202000</v>
      </c>
    </row>
    <row r="39" spans="1:26" ht="12.75">
      <c r="A39" s="58" t="s">
        <v>60</v>
      </c>
      <c r="B39" s="19">
        <v>256809570</v>
      </c>
      <c r="C39" s="19">
        <v>0</v>
      </c>
      <c r="D39" s="59">
        <v>287649000</v>
      </c>
      <c r="E39" s="60">
        <v>287649000</v>
      </c>
      <c r="F39" s="60">
        <v>336090</v>
      </c>
      <c r="G39" s="60">
        <v>305470</v>
      </c>
      <c r="H39" s="60">
        <v>297107</v>
      </c>
      <c r="I39" s="60">
        <v>297107</v>
      </c>
      <c r="J39" s="60">
        <v>285639</v>
      </c>
      <c r="K39" s="60">
        <v>270938</v>
      </c>
      <c r="L39" s="60">
        <v>296732</v>
      </c>
      <c r="M39" s="60">
        <v>296732</v>
      </c>
      <c r="N39" s="60">
        <v>287637</v>
      </c>
      <c r="O39" s="60">
        <v>277231</v>
      </c>
      <c r="P39" s="60">
        <v>292402</v>
      </c>
      <c r="Q39" s="60">
        <v>292402</v>
      </c>
      <c r="R39" s="60">
        <v>0</v>
      </c>
      <c r="S39" s="60">
        <v>0</v>
      </c>
      <c r="T39" s="60">
        <v>0</v>
      </c>
      <c r="U39" s="60">
        <v>0</v>
      </c>
      <c r="V39" s="60">
        <v>292402</v>
      </c>
      <c r="W39" s="60">
        <v>215736750</v>
      </c>
      <c r="X39" s="60">
        <v>-215444348</v>
      </c>
      <c r="Y39" s="61">
        <v>-99.86</v>
      </c>
      <c r="Z39" s="62">
        <v>287649000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43341090</v>
      </c>
      <c r="C42" s="19">
        <v>0</v>
      </c>
      <c r="D42" s="59">
        <v>5432000</v>
      </c>
      <c r="E42" s="60">
        <v>5432000</v>
      </c>
      <c r="F42" s="60">
        <v>52912969</v>
      </c>
      <c r="G42" s="60">
        <v>-6374219</v>
      </c>
      <c r="H42" s="60">
        <v>-8292422</v>
      </c>
      <c r="I42" s="60">
        <v>38246328</v>
      </c>
      <c r="J42" s="60">
        <v>-11434619</v>
      </c>
      <c r="K42" s="60">
        <v>-12035354</v>
      </c>
      <c r="L42" s="60">
        <v>26043347</v>
      </c>
      <c r="M42" s="60">
        <v>2573374</v>
      </c>
      <c r="N42" s="60">
        <v>-9085873</v>
      </c>
      <c r="O42" s="60">
        <v>-10396677</v>
      </c>
      <c r="P42" s="60">
        <v>15320074</v>
      </c>
      <c r="Q42" s="60">
        <v>-4162476</v>
      </c>
      <c r="R42" s="60">
        <v>0</v>
      </c>
      <c r="S42" s="60">
        <v>0</v>
      </c>
      <c r="T42" s="60">
        <v>0</v>
      </c>
      <c r="U42" s="60">
        <v>0</v>
      </c>
      <c r="V42" s="60">
        <v>36657226</v>
      </c>
      <c r="W42" s="60">
        <v>227974000</v>
      </c>
      <c r="X42" s="60">
        <v>-191316774</v>
      </c>
      <c r="Y42" s="61">
        <v>-83.92</v>
      </c>
      <c r="Z42" s="62">
        <v>5432000</v>
      </c>
    </row>
    <row r="43" spans="1:26" ht="12.75">
      <c r="A43" s="58" t="s">
        <v>63</v>
      </c>
      <c r="B43" s="19">
        <v>1591849</v>
      </c>
      <c r="C43" s="19">
        <v>0</v>
      </c>
      <c r="D43" s="59">
        <v>-5415495</v>
      </c>
      <c r="E43" s="60">
        <v>-5415495</v>
      </c>
      <c r="F43" s="60">
        <v>-191581587</v>
      </c>
      <c r="G43" s="60">
        <v>15959290</v>
      </c>
      <c r="H43" s="60">
        <v>171759893</v>
      </c>
      <c r="I43" s="60">
        <v>-3862404</v>
      </c>
      <c r="J43" s="60">
        <v>-150791216</v>
      </c>
      <c r="K43" s="60">
        <v>8756737</v>
      </c>
      <c r="L43" s="60">
        <v>-32078845</v>
      </c>
      <c r="M43" s="60">
        <v>-174113324</v>
      </c>
      <c r="N43" s="60">
        <v>-674857</v>
      </c>
      <c r="O43" s="60">
        <v>48649901</v>
      </c>
      <c r="P43" s="60">
        <v>120410736</v>
      </c>
      <c r="Q43" s="60">
        <v>168385780</v>
      </c>
      <c r="R43" s="60">
        <v>0</v>
      </c>
      <c r="S43" s="60">
        <v>0</v>
      </c>
      <c r="T43" s="60">
        <v>0</v>
      </c>
      <c r="U43" s="60">
        <v>0</v>
      </c>
      <c r="V43" s="60">
        <v>-9589948</v>
      </c>
      <c r="W43" s="60">
        <v>-3900000</v>
      </c>
      <c r="X43" s="60">
        <v>-5689948</v>
      </c>
      <c r="Y43" s="61">
        <v>145.9</v>
      </c>
      <c r="Z43" s="62">
        <v>-5415495</v>
      </c>
    </row>
    <row r="44" spans="1:26" ht="12.75">
      <c r="A44" s="58" t="s">
        <v>64</v>
      </c>
      <c r="B44" s="19">
        <v>-681793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155333873</v>
      </c>
      <c r="C45" s="22">
        <v>0</v>
      </c>
      <c r="D45" s="99">
        <v>148555505</v>
      </c>
      <c r="E45" s="100">
        <v>148555505</v>
      </c>
      <c r="F45" s="100">
        <v>9888382</v>
      </c>
      <c r="G45" s="100">
        <v>19473453</v>
      </c>
      <c r="H45" s="100">
        <v>182940924</v>
      </c>
      <c r="I45" s="100">
        <v>182940924</v>
      </c>
      <c r="J45" s="100">
        <v>20715089</v>
      </c>
      <c r="K45" s="100">
        <v>17436472</v>
      </c>
      <c r="L45" s="100">
        <v>11400974</v>
      </c>
      <c r="M45" s="100">
        <v>11400974</v>
      </c>
      <c r="N45" s="100">
        <v>1640244</v>
      </c>
      <c r="O45" s="100">
        <v>39893468</v>
      </c>
      <c r="P45" s="100">
        <v>175624278</v>
      </c>
      <c r="Q45" s="100">
        <v>175624278</v>
      </c>
      <c r="R45" s="100">
        <v>0</v>
      </c>
      <c r="S45" s="100">
        <v>0</v>
      </c>
      <c r="T45" s="100">
        <v>0</v>
      </c>
      <c r="U45" s="100">
        <v>0</v>
      </c>
      <c r="V45" s="100">
        <v>175624278</v>
      </c>
      <c r="W45" s="100">
        <v>372613000</v>
      </c>
      <c r="X45" s="100">
        <v>-196988722</v>
      </c>
      <c r="Y45" s="101">
        <v>-52.87</v>
      </c>
      <c r="Z45" s="102">
        <v>148555505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201114</v>
      </c>
      <c r="C49" s="52">
        <v>0</v>
      </c>
      <c r="D49" s="129">
        <v>890167</v>
      </c>
      <c r="E49" s="54">
        <v>277318</v>
      </c>
      <c r="F49" s="54">
        <v>0</v>
      </c>
      <c r="G49" s="54">
        <v>0</v>
      </c>
      <c r="H49" s="54">
        <v>0</v>
      </c>
      <c r="I49" s="54">
        <v>14228982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15597581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2691452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2691452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99.93946095231423</v>
      </c>
      <c r="E58" s="7">
        <f t="shared" si="6"/>
        <v>99.93946095231423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99.93946095231423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99.93946095231423</v>
      </c>
      <c r="E66" s="16">
        <f t="shared" si="7"/>
        <v>99.93946095231423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99.93946095231423</v>
      </c>
    </row>
    <row r="67" spans="1:26" ht="12.75" hidden="1">
      <c r="A67" s="41" t="s">
        <v>286</v>
      </c>
      <c r="B67" s="24">
        <v>1106479</v>
      </c>
      <c r="C67" s="24"/>
      <c r="D67" s="25">
        <v>799484</v>
      </c>
      <c r="E67" s="26">
        <v>799484</v>
      </c>
      <c r="F67" s="26">
        <v>104227</v>
      </c>
      <c r="G67" s="26">
        <v>100244</v>
      </c>
      <c r="H67" s="26">
        <v>104077</v>
      </c>
      <c r="I67" s="26">
        <v>308548</v>
      </c>
      <c r="J67" s="26">
        <v>106219</v>
      </c>
      <c r="K67" s="26">
        <v>104921</v>
      </c>
      <c r="L67" s="26">
        <v>105309</v>
      </c>
      <c r="M67" s="26">
        <v>316449</v>
      </c>
      <c r="N67" s="26">
        <v>61155</v>
      </c>
      <c r="O67" s="26">
        <v>106822</v>
      </c>
      <c r="P67" s="26">
        <v>113977</v>
      </c>
      <c r="Q67" s="26">
        <v>281954</v>
      </c>
      <c r="R67" s="26"/>
      <c r="S67" s="26"/>
      <c r="T67" s="26"/>
      <c r="U67" s="26"/>
      <c r="V67" s="26">
        <v>906951</v>
      </c>
      <c r="W67" s="26">
        <v>570000</v>
      </c>
      <c r="X67" s="26"/>
      <c r="Y67" s="25"/>
      <c r="Z67" s="27">
        <v>799484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1106479</v>
      </c>
      <c r="C75" s="28"/>
      <c r="D75" s="29">
        <v>799484</v>
      </c>
      <c r="E75" s="30">
        <v>799484</v>
      </c>
      <c r="F75" s="30">
        <v>104227</v>
      </c>
      <c r="G75" s="30">
        <v>100244</v>
      </c>
      <c r="H75" s="30">
        <v>104077</v>
      </c>
      <c r="I75" s="30">
        <v>308548</v>
      </c>
      <c r="J75" s="30">
        <v>106219</v>
      </c>
      <c r="K75" s="30">
        <v>104921</v>
      </c>
      <c r="L75" s="30">
        <v>105309</v>
      </c>
      <c r="M75" s="30">
        <v>316449</v>
      </c>
      <c r="N75" s="30">
        <v>61155</v>
      </c>
      <c r="O75" s="30">
        <v>106822</v>
      </c>
      <c r="P75" s="30">
        <v>113977</v>
      </c>
      <c r="Q75" s="30">
        <v>281954</v>
      </c>
      <c r="R75" s="30"/>
      <c r="S75" s="30"/>
      <c r="T75" s="30"/>
      <c r="U75" s="30"/>
      <c r="V75" s="30">
        <v>906951</v>
      </c>
      <c r="W75" s="30">
        <v>570000</v>
      </c>
      <c r="X75" s="30"/>
      <c r="Y75" s="29"/>
      <c r="Z75" s="31">
        <v>799484</v>
      </c>
    </row>
    <row r="76" spans="1:26" ht="12.75" hidden="1">
      <c r="A76" s="42" t="s">
        <v>287</v>
      </c>
      <c r="B76" s="32">
        <v>1106479</v>
      </c>
      <c r="C76" s="32"/>
      <c r="D76" s="33">
        <v>799000</v>
      </c>
      <c r="E76" s="34">
        <v>799000</v>
      </c>
      <c r="F76" s="34">
        <v>104227</v>
      </c>
      <c r="G76" s="34">
        <v>100244</v>
      </c>
      <c r="H76" s="34">
        <v>104077</v>
      </c>
      <c r="I76" s="34">
        <v>308548</v>
      </c>
      <c r="J76" s="34">
        <v>106219</v>
      </c>
      <c r="K76" s="34">
        <v>104921</v>
      </c>
      <c r="L76" s="34">
        <v>105309</v>
      </c>
      <c r="M76" s="34">
        <v>316449</v>
      </c>
      <c r="N76" s="34">
        <v>61155</v>
      </c>
      <c r="O76" s="34">
        <v>106822</v>
      </c>
      <c r="P76" s="34">
        <v>113977</v>
      </c>
      <c r="Q76" s="34">
        <v>281954</v>
      </c>
      <c r="R76" s="34"/>
      <c r="S76" s="34"/>
      <c r="T76" s="34"/>
      <c r="U76" s="34"/>
      <c r="V76" s="34">
        <v>906951</v>
      </c>
      <c r="W76" s="34">
        <v>570000</v>
      </c>
      <c r="X76" s="34"/>
      <c r="Y76" s="33"/>
      <c r="Z76" s="35">
        <v>799000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1106479</v>
      </c>
      <c r="C84" s="28"/>
      <c r="D84" s="29">
        <v>799000</v>
      </c>
      <c r="E84" s="30">
        <v>799000</v>
      </c>
      <c r="F84" s="30">
        <v>104227</v>
      </c>
      <c r="G84" s="30">
        <v>100244</v>
      </c>
      <c r="H84" s="30">
        <v>104077</v>
      </c>
      <c r="I84" s="30">
        <v>308548</v>
      </c>
      <c r="J84" s="30">
        <v>106219</v>
      </c>
      <c r="K84" s="30">
        <v>104921</v>
      </c>
      <c r="L84" s="30">
        <v>105309</v>
      </c>
      <c r="M84" s="30">
        <v>316449</v>
      </c>
      <c r="N84" s="30">
        <v>61155</v>
      </c>
      <c r="O84" s="30">
        <v>106822</v>
      </c>
      <c r="P84" s="30">
        <v>113977</v>
      </c>
      <c r="Q84" s="30">
        <v>281954</v>
      </c>
      <c r="R84" s="30"/>
      <c r="S84" s="30"/>
      <c r="T84" s="30"/>
      <c r="U84" s="30"/>
      <c r="V84" s="30">
        <v>906951</v>
      </c>
      <c r="W84" s="30">
        <v>570000</v>
      </c>
      <c r="X84" s="30"/>
      <c r="Y84" s="29"/>
      <c r="Z84" s="31">
        <v>799000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2000</v>
      </c>
      <c r="F5" s="358">
        <f t="shared" si="0"/>
        <v>2000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1500</v>
      </c>
      <c r="Y5" s="358">
        <f t="shared" si="0"/>
        <v>-1500</v>
      </c>
      <c r="Z5" s="359">
        <f>+IF(X5&lt;&gt;0,+(Y5/X5)*100,0)</f>
        <v>-100</v>
      </c>
      <c r="AA5" s="360">
        <f>+AA6+AA8+AA11+AA13+AA15</f>
        <v>2000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2000</v>
      </c>
      <c r="F15" s="59">
        <f t="shared" si="5"/>
        <v>2000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1500</v>
      </c>
      <c r="Y15" s="59">
        <f t="shared" si="5"/>
        <v>-1500</v>
      </c>
      <c r="Z15" s="61">
        <f>+IF(X15&lt;&gt;0,+(Y15/X15)*100,0)</f>
        <v>-100</v>
      </c>
      <c r="AA15" s="62">
        <f>SUM(AA16:AA20)</f>
        <v>2000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2000</v>
      </c>
      <c r="F20" s="59">
        <v>2000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1500</v>
      </c>
      <c r="Y20" s="59">
        <v>-1500</v>
      </c>
      <c r="Z20" s="61">
        <v>-100</v>
      </c>
      <c r="AA20" s="62">
        <v>2000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2164000</v>
      </c>
      <c r="F22" s="345">
        <f t="shared" si="6"/>
        <v>2164000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1623000</v>
      </c>
      <c r="Y22" s="345">
        <f t="shared" si="6"/>
        <v>-1623000</v>
      </c>
      <c r="Z22" s="336">
        <f>+IF(X22&lt;&gt;0,+(Y22/X22)*100,0)</f>
        <v>-100</v>
      </c>
      <c r="AA22" s="350">
        <f>SUM(AA23:AA32)</f>
        <v>2164000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2164000</v>
      </c>
      <c r="F32" s="59">
        <v>2164000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1623000</v>
      </c>
      <c r="Y32" s="59">
        <v>-1623000</v>
      </c>
      <c r="Z32" s="61">
        <v>-100</v>
      </c>
      <c r="AA32" s="62">
        <v>2164000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3421500</v>
      </c>
      <c r="F40" s="345">
        <f t="shared" si="9"/>
        <v>3421500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2566125</v>
      </c>
      <c r="Y40" s="345">
        <f t="shared" si="9"/>
        <v>-2566125</v>
      </c>
      <c r="Z40" s="336">
        <f>+IF(X40&lt;&gt;0,+(Y40/X40)*100,0)</f>
        <v>-100</v>
      </c>
      <c r="AA40" s="350">
        <f>SUM(AA41:AA49)</f>
        <v>3421500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3421500</v>
      </c>
      <c r="F49" s="53">
        <v>3421500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2566125</v>
      </c>
      <c r="Y49" s="53">
        <v>-2566125</v>
      </c>
      <c r="Z49" s="94">
        <v>-100</v>
      </c>
      <c r="AA49" s="95">
        <v>3421500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5587500</v>
      </c>
      <c r="F60" s="264">
        <f t="shared" si="14"/>
        <v>5587500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4190625</v>
      </c>
      <c r="Y60" s="264">
        <f t="shared" si="14"/>
        <v>-4190625</v>
      </c>
      <c r="Z60" s="337">
        <f>+IF(X60&lt;&gt;0,+(Y60/X60)*100,0)</f>
        <v>-100</v>
      </c>
      <c r="AA60" s="232">
        <f>+AA57+AA54+AA51+AA40+AA37+AA34+AA22+AA5</f>
        <v>5587500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196224557</v>
      </c>
      <c r="D5" s="153">
        <f>SUM(D6:D8)</f>
        <v>0</v>
      </c>
      <c r="E5" s="154">
        <f t="shared" si="0"/>
        <v>176268137</v>
      </c>
      <c r="F5" s="100">
        <f t="shared" si="0"/>
        <v>176268137</v>
      </c>
      <c r="G5" s="100">
        <f t="shared" si="0"/>
        <v>61416093</v>
      </c>
      <c r="H5" s="100">
        <f t="shared" si="0"/>
        <v>3748199</v>
      </c>
      <c r="I5" s="100">
        <f t="shared" si="0"/>
        <v>4292112</v>
      </c>
      <c r="J5" s="100">
        <f t="shared" si="0"/>
        <v>69456404</v>
      </c>
      <c r="K5" s="100">
        <f t="shared" si="0"/>
        <v>1458209</v>
      </c>
      <c r="L5" s="100">
        <f t="shared" si="0"/>
        <v>3898346</v>
      </c>
      <c r="M5" s="100">
        <f t="shared" si="0"/>
        <v>36635413</v>
      </c>
      <c r="N5" s="100">
        <f t="shared" si="0"/>
        <v>41991968</v>
      </c>
      <c r="O5" s="100">
        <f t="shared" si="0"/>
        <v>2288381</v>
      </c>
      <c r="P5" s="100">
        <f t="shared" si="0"/>
        <v>2604013</v>
      </c>
      <c r="Q5" s="100">
        <f t="shared" si="0"/>
        <v>39893091</v>
      </c>
      <c r="R5" s="100">
        <f t="shared" si="0"/>
        <v>44785485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156233857</v>
      </c>
      <c r="X5" s="100">
        <f t="shared" si="0"/>
        <v>201121000</v>
      </c>
      <c r="Y5" s="100">
        <f t="shared" si="0"/>
        <v>-44887143</v>
      </c>
      <c r="Z5" s="137">
        <f>+IF(X5&lt;&gt;0,+(Y5/X5)*100,0)</f>
        <v>-22.318476439556285</v>
      </c>
      <c r="AA5" s="153">
        <f>SUM(AA6:AA8)</f>
        <v>176268137</v>
      </c>
    </row>
    <row r="6" spans="1:27" ht="12.75">
      <c r="A6" s="138" t="s">
        <v>75</v>
      </c>
      <c r="B6" s="136"/>
      <c r="C6" s="155">
        <v>196224557</v>
      </c>
      <c r="D6" s="155"/>
      <c r="E6" s="156">
        <v>175765095</v>
      </c>
      <c r="F6" s="60">
        <v>175765095</v>
      </c>
      <c r="G6" s="60">
        <v>61254843</v>
      </c>
      <c r="H6" s="60">
        <v>3765173</v>
      </c>
      <c r="I6" s="60">
        <v>4292112</v>
      </c>
      <c r="J6" s="60">
        <v>69312128</v>
      </c>
      <c r="K6" s="60">
        <v>1458209</v>
      </c>
      <c r="L6" s="60">
        <v>3898346</v>
      </c>
      <c r="M6" s="60">
        <v>36577437</v>
      </c>
      <c r="N6" s="60">
        <v>41933992</v>
      </c>
      <c r="O6" s="60">
        <v>2227937</v>
      </c>
      <c r="P6" s="60">
        <v>2604013</v>
      </c>
      <c r="Q6" s="60">
        <v>39893091</v>
      </c>
      <c r="R6" s="60">
        <v>44725041</v>
      </c>
      <c r="S6" s="60"/>
      <c r="T6" s="60"/>
      <c r="U6" s="60"/>
      <c r="V6" s="60"/>
      <c r="W6" s="60">
        <v>155971161</v>
      </c>
      <c r="X6" s="60">
        <v>200618000</v>
      </c>
      <c r="Y6" s="60">
        <v>-44646839</v>
      </c>
      <c r="Z6" s="140">
        <v>-22.25</v>
      </c>
      <c r="AA6" s="155">
        <v>175765095</v>
      </c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>
        <v>-16974</v>
      </c>
      <c r="I7" s="159"/>
      <c r="J7" s="159">
        <v>-16974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-16974</v>
      </c>
      <c r="X7" s="159"/>
      <c r="Y7" s="159">
        <v>-16974</v>
      </c>
      <c r="Z7" s="141">
        <v>0</v>
      </c>
      <c r="AA7" s="157"/>
    </row>
    <row r="8" spans="1:27" ht="12.75">
      <c r="A8" s="138" t="s">
        <v>77</v>
      </c>
      <c r="B8" s="136"/>
      <c r="C8" s="155"/>
      <c r="D8" s="155"/>
      <c r="E8" s="156">
        <v>503042</v>
      </c>
      <c r="F8" s="60">
        <v>503042</v>
      </c>
      <c r="G8" s="60">
        <v>161250</v>
      </c>
      <c r="H8" s="60"/>
      <c r="I8" s="60"/>
      <c r="J8" s="60">
        <v>161250</v>
      </c>
      <c r="K8" s="60"/>
      <c r="L8" s="60"/>
      <c r="M8" s="60">
        <v>57976</v>
      </c>
      <c r="N8" s="60">
        <v>57976</v>
      </c>
      <c r="O8" s="60">
        <v>60444</v>
      </c>
      <c r="P8" s="60"/>
      <c r="Q8" s="60"/>
      <c r="R8" s="60">
        <v>60444</v>
      </c>
      <c r="S8" s="60"/>
      <c r="T8" s="60"/>
      <c r="U8" s="60"/>
      <c r="V8" s="60"/>
      <c r="W8" s="60">
        <v>279670</v>
      </c>
      <c r="X8" s="60">
        <v>503000</v>
      </c>
      <c r="Y8" s="60">
        <v>-223330</v>
      </c>
      <c r="Z8" s="140">
        <v>-44.4</v>
      </c>
      <c r="AA8" s="155">
        <v>503042</v>
      </c>
    </row>
    <row r="9" spans="1:27" ht="12.75">
      <c r="A9" s="135" t="s">
        <v>78</v>
      </c>
      <c r="B9" s="136"/>
      <c r="C9" s="153">
        <f aca="true" t="shared" si="1" ref="C9:Y9">SUM(C10:C14)</f>
        <v>6814993</v>
      </c>
      <c r="D9" s="153">
        <f>SUM(D10:D14)</f>
        <v>0</v>
      </c>
      <c r="E9" s="154">
        <f t="shared" si="1"/>
        <v>6484959</v>
      </c>
      <c r="F9" s="100">
        <f t="shared" si="1"/>
        <v>6484959</v>
      </c>
      <c r="G9" s="100">
        <f t="shared" si="1"/>
        <v>386952</v>
      </c>
      <c r="H9" s="100">
        <f t="shared" si="1"/>
        <v>321905</v>
      </c>
      <c r="I9" s="100">
        <f t="shared" si="1"/>
        <v>322281</v>
      </c>
      <c r="J9" s="100">
        <f t="shared" si="1"/>
        <v>1031138</v>
      </c>
      <c r="K9" s="100">
        <f t="shared" si="1"/>
        <v>527474</v>
      </c>
      <c r="L9" s="100">
        <f t="shared" si="1"/>
        <v>436614</v>
      </c>
      <c r="M9" s="100">
        <f t="shared" si="1"/>
        <v>2124624</v>
      </c>
      <c r="N9" s="100">
        <f t="shared" si="1"/>
        <v>3088712</v>
      </c>
      <c r="O9" s="100">
        <f t="shared" si="1"/>
        <v>571737</v>
      </c>
      <c r="P9" s="100">
        <f t="shared" si="1"/>
        <v>428581</v>
      </c>
      <c r="Q9" s="100">
        <f t="shared" si="1"/>
        <v>553292</v>
      </c>
      <c r="R9" s="100">
        <f t="shared" si="1"/>
        <v>1553610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5673460</v>
      </c>
      <c r="X9" s="100">
        <f t="shared" si="1"/>
        <v>5435000</v>
      </c>
      <c r="Y9" s="100">
        <f t="shared" si="1"/>
        <v>238460</v>
      </c>
      <c r="Z9" s="137">
        <f>+IF(X9&lt;&gt;0,+(Y9/X9)*100,0)</f>
        <v>4.387488500459981</v>
      </c>
      <c r="AA9" s="153">
        <f>SUM(AA10:AA14)</f>
        <v>6484959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>
        <v>6572794</v>
      </c>
      <c r="D11" s="155"/>
      <c r="E11" s="156">
        <v>6287952</v>
      </c>
      <c r="F11" s="60">
        <v>6287952</v>
      </c>
      <c r="G11" s="60">
        <v>371257</v>
      </c>
      <c r="H11" s="60">
        <v>302500</v>
      </c>
      <c r="I11" s="60">
        <v>298282</v>
      </c>
      <c r="J11" s="60">
        <v>972039</v>
      </c>
      <c r="K11" s="60">
        <v>505802</v>
      </c>
      <c r="L11" s="60">
        <v>409991</v>
      </c>
      <c r="M11" s="60">
        <v>2107382</v>
      </c>
      <c r="N11" s="60">
        <v>3023175</v>
      </c>
      <c r="O11" s="60">
        <v>559606</v>
      </c>
      <c r="P11" s="60">
        <v>409992</v>
      </c>
      <c r="Q11" s="60">
        <v>532696</v>
      </c>
      <c r="R11" s="60">
        <v>1502294</v>
      </c>
      <c r="S11" s="60"/>
      <c r="T11" s="60"/>
      <c r="U11" s="60"/>
      <c r="V11" s="60"/>
      <c r="W11" s="60">
        <v>5497508</v>
      </c>
      <c r="X11" s="60">
        <v>5300000</v>
      </c>
      <c r="Y11" s="60">
        <v>197508</v>
      </c>
      <c r="Z11" s="140">
        <v>3.73</v>
      </c>
      <c r="AA11" s="155">
        <v>6287952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>
        <v>242199</v>
      </c>
      <c r="D14" s="157"/>
      <c r="E14" s="158">
        <v>197007</v>
      </c>
      <c r="F14" s="159">
        <v>197007</v>
      </c>
      <c r="G14" s="159">
        <v>15695</v>
      </c>
      <c r="H14" s="159">
        <v>19405</v>
      </c>
      <c r="I14" s="159">
        <v>23999</v>
      </c>
      <c r="J14" s="159">
        <v>59099</v>
      </c>
      <c r="K14" s="159">
        <v>21672</v>
      </c>
      <c r="L14" s="159">
        <v>26623</v>
      </c>
      <c r="M14" s="159">
        <v>17242</v>
      </c>
      <c r="N14" s="159">
        <v>65537</v>
      </c>
      <c r="O14" s="159">
        <v>12131</v>
      </c>
      <c r="P14" s="159">
        <v>18589</v>
      </c>
      <c r="Q14" s="159">
        <v>20596</v>
      </c>
      <c r="R14" s="159">
        <v>51316</v>
      </c>
      <c r="S14" s="159"/>
      <c r="T14" s="159"/>
      <c r="U14" s="159"/>
      <c r="V14" s="159"/>
      <c r="W14" s="159">
        <v>175952</v>
      </c>
      <c r="X14" s="159">
        <v>135000</v>
      </c>
      <c r="Y14" s="159">
        <v>40952</v>
      </c>
      <c r="Z14" s="141">
        <v>30.33</v>
      </c>
      <c r="AA14" s="157">
        <v>197007</v>
      </c>
    </row>
    <row r="15" spans="1:27" ht="12.75">
      <c r="A15" s="135" t="s">
        <v>84</v>
      </c>
      <c r="B15" s="142"/>
      <c r="C15" s="153">
        <f aca="true" t="shared" si="2" ref="C15:Y15">SUM(C16:C18)</f>
        <v>145330975</v>
      </c>
      <c r="D15" s="153">
        <f>SUM(D16:D18)</f>
        <v>0</v>
      </c>
      <c r="E15" s="154">
        <f t="shared" si="2"/>
        <v>132155000</v>
      </c>
      <c r="F15" s="100">
        <f t="shared" si="2"/>
        <v>132155000</v>
      </c>
      <c r="G15" s="100">
        <f t="shared" si="2"/>
        <v>35088</v>
      </c>
      <c r="H15" s="100">
        <f t="shared" si="2"/>
        <v>8022</v>
      </c>
      <c r="I15" s="100">
        <f t="shared" si="2"/>
        <v>13751</v>
      </c>
      <c r="J15" s="100">
        <f t="shared" si="2"/>
        <v>56861</v>
      </c>
      <c r="K15" s="100">
        <f t="shared" si="2"/>
        <v>0</v>
      </c>
      <c r="L15" s="100">
        <f t="shared" si="2"/>
        <v>33423</v>
      </c>
      <c r="M15" s="100">
        <f t="shared" si="2"/>
        <v>0</v>
      </c>
      <c r="N15" s="100">
        <f t="shared" si="2"/>
        <v>33423</v>
      </c>
      <c r="O15" s="100">
        <f t="shared" si="2"/>
        <v>2672</v>
      </c>
      <c r="P15" s="100">
        <f t="shared" si="2"/>
        <v>5772</v>
      </c>
      <c r="Q15" s="100">
        <f t="shared" si="2"/>
        <v>7316</v>
      </c>
      <c r="R15" s="100">
        <f t="shared" si="2"/>
        <v>15760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106044</v>
      </c>
      <c r="X15" s="100">
        <f t="shared" si="2"/>
        <v>62000</v>
      </c>
      <c r="Y15" s="100">
        <f t="shared" si="2"/>
        <v>44044</v>
      </c>
      <c r="Z15" s="137">
        <f>+IF(X15&lt;&gt;0,+(Y15/X15)*100,0)</f>
        <v>71.03870967741935</v>
      </c>
      <c r="AA15" s="153">
        <f>SUM(AA16:AA18)</f>
        <v>132155000</v>
      </c>
    </row>
    <row r="16" spans="1:27" ht="12.75">
      <c r="A16" s="138" t="s">
        <v>85</v>
      </c>
      <c r="B16" s="136"/>
      <c r="C16" s="155">
        <v>10000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>
        <v>145198911</v>
      </c>
      <c r="D17" s="155"/>
      <c r="E17" s="156">
        <v>132000000</v>
      </c>
      <c r="F17" s="60">
        <v>132000000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>
        <v>132000000</v>
      </c>
    </row>
    <row r="18" spans="1:27" ht="12.75">
      <c r="A18" s="138" t="s">
        <v>87</v>
      </c>
      <c r="B18" s="136"/>
      <c r="C18" s="155">
        <v>122064</v>
      </c>
      <c r="D18" s="155"/>
      <c r="E18" s="156">
        <v>155000</v>
      </c>
      <c r="F18" s="60">
        <v>155000</v>
      </c>
      <c r="G18" s="60">
        <v>35088</v>
      </c>
      <c r="H18" s="60">
        <v>8022</v>
      </c>
      <c r="I18" s="60">
        <v>13751</v>
      </c>
      <c r="J18" s="60">
        <v>56861</v>
      </c>
      <c r="K18" s="60"/>
      <c r="L18" s="60">
        <v>33423</v>
      </c>
      <c r="M18" s="60"/>
      <c r="N18" s="60">
        <v>33423</v>
      </c>
      <c r="O18" s="60">
        <v>2672</v>
      </c>
      <c r="P18" s="60">
        <v>5772</v>
      </c>
      <c r="Q18" s="60">
        <v>7316</v>
      </c>
      <c r="R18" s="60">
        <v>15760</v>
      </c>
      <c r="S18" s="60"/>
      <c r="T18" s="60"/>
      <c r="U18" s="60"/>
      <c r="V18" s="60"/>
      <c r="W18" s="60">
        <v>106044</v>
      </c>
      <c r="X18" s="60">
        <v>62000</v>
      </c>
      <c r="Y18" s="60">
        <v>44044</v>
      </c>
      <c r="Z18" s="140">
        <v>71.04</v>
      </c>
      <c r="AA18" s="155">
        <v>155000</v>
      </c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348370525</v>
      </c>
      <c r="D25" s="168">
        <f>+D5+D9+D15+D19+D24</f>
        <v>0</v>
      </c>
      <c r="E25" s="169">
        <f t="shared" si="4"/>
        <v>314908096</v>
      </c>
      <c r="F25" s="73">
        <f t="shared" si="4"/>
        <v>314908096</v>
      </c>
      <c r="G25" s="73">
        <f t="shared" si="4"/>
        <v>61838133</v>
      </c>
      <c r="H25" s="73">
        <f t="shared" si="4"/>
        <v>4078126</v>
      </c>
      <c r="I25" s="73">
        <f t="shared" si="4"/>
        <v>4628144</v>
      </c>
      <c r="J25" s="73">
        <f t="shared" si="4"/>
        <v>70544403</v>
      </c>
      <c r="K25" s="73">
        <f t="shared" si="4"/>
        <v>1985683</v>
      </c>
      <c r="L25" s="73">
        <f t="shared" si="4"/>
        <v>4368383</v>
      </c>
      <c r="M25" s="73">
        <f t="shared" si="4"/>
        <v>38760037</v>
      </c>
      <c r="N25" s="73">
        <f t="shared" si="4"/>
        <v>45114103</v>
      </c>
      <c r="O25" s="73">
        <f t="shared" si="4"/>
        <v>2862790</v>
      </c>
      <c r="P25" s="73">
        <f t="shared" si="4"/>
        <v>3038366</v>
      </c>
      <c r="Q25" s="73">
        <f t="shared" si="4"/>
        <v>40453699</v>
      </c>
      <c r="R25" s="73">
        <f t="shared" si="4"/>
        <v>46354855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162013361</v>
      </c>
      <c r="X25" s="73">
        <f t="shared" si="4"/>
        <v>206618000</v>
      </c>
      <c r="Y25" s="73">
        <f t="shared" si="4"/>
        <v>-44604639</v>
      </c>
      <c r="Z25" s="170">
        <f>+IF(X25&lt;&gt;0,+(Y25/X25)*100,0)</f>
        <v>-21.58797345826598</v>
      </c>
      <c r="AA25" s="168">
        <f>+AA5+AA9+AA15+AA19+AA24</f>
        <v>314908096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85371033</v>
      </c>
      <c r="D28" s="153">
        <f>SUM(D29:D31)</f>
        <v>0</v>
      </c>
      <c r="E28" s="154">
        <f t="shared" si="5"/>
        <v>93647547</v>
      </c>
      <c r="F28" s="100">
        <f t="shared" si="5"/>
        <v>93647547</v>
      </c>
      <c r="G28" s="100">
        <f t="shared" si="5"/>
        <v>4327353</v>
      </c>
      <c r="H28" s="100">
        <f t="shared" si="5"/>
        <v>4570865</v>
      </c>
      <c r="I28" s="100">
        <f t="shared" si="5"/>
        <v>6573170</v>
      </c>
      <c r="J28" s="100">
        <f t="shared" si="5"/>
        <v>15471388</v>
      </c>
      <c r="K28" s="100">
        <f t="shared" si="5"/>
        <v>7093266</v>
      </c>
      <c r="L28" s="100">
        <f t="shared" si="5"/>
        <v>8259874</v>
      </c>
      <c r="M28" s="100">
        <f t="shared" si="5"/>
        <v>6326551</v>
      </c>
      <c r="N28" s="100">
        <f t="shared" si="5"/>
        <v>21679691</v>
      </c>
      <c r="O28" s="100">
        <f t="shared" si="5"/>
        <v>5681962</v>
      </c>
      <c r="P28" s="100">
        <f t="shared" si="5"/>
        <v>5696653</v>
      </c>
      <c r="Q28" s="100">
        <f t="shared" si="5"/>
        <v>18467912</v>
      </c>
      <c r="R28" s="100">
        <f t="shared" si="5"/>
        <v>29846527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66997606</v>
      </c>
      <c r="X28" s="100">
        <f t="shared" si="5"/>
        <v>57490000</v>
      </c>
      <c r="Y28" s="100">
        <f t="shared" si="5"/>
        <v>9507606</v>
      </c>
      <c r="Z28" s="137">
        <f>+IF(X28&lt;&gt;0,+(Y28/X28)*100,0)</f>
        <v>16.537843103148372</v>
      </c>
      <c r="AA28" s="153">
        <f>SUM(AA29:AA31)</f>
        <v>93647547</v>
      </c>
    </row>
    <row r="29" spans="1:27" ht="12.75">
      <c r="A29" s="138" t="s">
        <v>75</v>
      </c>
      <c r="B29" s="136"/>
      <c r="C29" s="155">
        <v>37866290</v>
      </c>
      <c r="D29" s="155"/>
      <c r="E29" s="156">
        <v>38228855</v>
      </c>
      <c r="F29" s="60">
        <v>38228855</v>
      </c>
      <c r="G29" s="60">
        <v>1275168</v>
      </c>
      <c r="H29" s="60">
        <v>798471</v>
      </c>
      <c r="I29" s="60">
        <v>2012551</v>
      </c>
      <c r="J29" s="60">
        <v>4086190</v>
      </c>
      <c r="K29" s="60">
        <v>3815547</v>
      </c>
      <c r="L29" s="60">
        <v>3422208</v>
      </c>
      <c r="M29" s="60">
        <v>2893201</v>
      </c>
      <c r="N29" s="60">
        <v>10130956</v>
      </c>
      <c r="O29" s="60">
        <v>1885992</v>
      </c>
      <c r="P29" s="60">
        <v>2194228</v>
      </c>
      <c r="Q29" s="60">
        <v>15282147</v>
      </c>
      <c r="R29" s="60">
        <v>19362367</v>
      </c>
      <c r="S29" s="60"/>
      <c r="T29" s="60"/>
      <c r="U29" s="60"/>
      <c r="V29" s="60"/>
      <c r="W29" s="60">
        <v>33579513</v>
      </c>
      <c r="X29" s="60">
        <v>26290000</v>
      </c>
      <c r="Y29" s="60">
        <v>7289513</v>
      </c>
      <c r="Z29" s="140">
        <v>27.73</v>
      </c>
      <c r="AA29" s="155">
        <v>38228855</v>
      </c>
    </row>
    <row r="30" spans="1:27" ht="12.75">
      <c r="A30" s="138" t="s">
        <v>76</v>
      </c>
      <c r="B30" s="136"/>
      <c r="C30" s="157">
        <v>19672717</v>
      </c>
      <c r="D30" s="157"/>
      <c r="E30" s="158">
        <v>22123508</v>
      </c>
      <c r="F30" s="159">
        <v>22123508</v>
      </c>
      <c r="G30" s="159">
        <v>1091015</v>
      </c>
      <c r="H30" s="159">
        <v>1347170</v>
      </c>
      <c r="I30" s="159">
        <v>2171731</v>
      </c>
      <c r="J30" s="159">
        <v>4609916</v>
      </c>
      <c r="K30" s="159">
        <v>1455038</v>
      </c>
      <c r="L30" s="159">
        <v>2061459</v>
      </c>
      <c r="M30" s="159">
        <v>1462900</v>
      </c>
      <c r="N30" s="159">
        <v>4979397</v>
      </c>
      <c r="O30" s="159">
        <v>1292574</v>
      </c>
      <c r="P30" s="159">
        <v>1509136</v>
      </c>
      <c r="Q30" s="159">
        <v>1187577</v>
      </c>
      <c r="R30" s="159">
        <v>3989287</v>
      </c>
      <c r="S30" s="159"/>
      <c r="T30" s="159"/>
      <c r="U30" s="159"/>
      <c r="V30" s="159"/>
      <c r="W30" s="159">
        <v>13578600</v>
      </c>
      <c r="X30" s="159">
        <v>11000000</v>
      </c>
      <c r="Y30" s="159">
        <v>2578600</v>
      </c>
      <c r="Z30" s="141">
        <v>23.44</v>
      </c>
      <c r="AA30" s="157">
        <v>22123508</v>
      </c>
    </row>
    <row r="31" spans="1:27" ht="12.75">
      <c r="A31" s="138" t="s">
        <v>77</v>
      </c>
      <c r="B31" s="136"/>
      <c r="C31" s="155">
        <v>27832026</v>
      </c>
      <c r="D31" s="155"/>
      <c r="E31" s="156">
        <v>33295184</v>
      </c>
      <c r="F31" s="60">
        <v>33295184</v>
      </c>
      <c r="G31" s="60">
        <v>1961170</v>
      </c>
      <c r="H31" s="60">
        <v>2425224</v>
      </c>
      <c r="I31" s="60">
        <v>2388888</v>
      </c>
      <c r="J31" s="60">
        <v>6775282</v>
      </c>
      <c r="K31" s="60">
        <v>1822681</v>
      </c>
      <c r="L31" s="60">
        <v>2776207</v>
      </c>
      <c r="M31" s="60">
        <v>1970450</v>
      </c>
      <c r="N31" s="60">
        <v>6569338</v>
      </c>
      <c r="O31" s="60">
        <v>2503396</v>
      </c>
      <c r="P31" s="60">
        <v>1993289</v>
      </c>
      <c r="Q31" s="60">
        <v>1998188</v>
      </c>
      <c r="R31" s="60">
        <v>6494873</v>
      </c>
      <c r="S31" s="60"/>
      <c r="T31" s="60"/>
      <c r="U31" s="60"/>
      <c r="V31" s="60"/>
      <c r="W31" s="60">
        <v>19839493</v>
      </c>
      <c r="X31" s="60">
        <v>20200000</v>
      </c>
      <c r="Y31" s="60">
        <v>-360507</v>
      </c>
      <c r="Z31" s="140">
        <v>-1.78</v>
      </c>
      <c r="AA31" s="155">
        <v>33295184</v>
      </c>
    </row>
    <row r="32" spans="1:27" ht="12.75">
      <c r="A32" s="135" t="s">
        <v>78</v>
      </c>
      <c r="B32" s="136"/>
      <c r="C32" s="153">
        <f aca="true" t="shared" si="6" ref="C32:Y32">SUM(C33:C37)</f>
        <v>74998652</v>
      </c>
      <c r="D32" s="153">
        <f>SUM(D33:D37)</f>
        <v>0</v>
      </c>
      <c r="E32" s="154">
        <f t="shared" si="6"/>
        <v>66080368</v>
      </c>
      <c r="F32" s="100">
        <f t="shared" si="6"/>
        <v>66080368</v>
      </c>
      <c r="G32" s="100">
        <f t="shared" si="6"/>
        <v>3742878</v>
      </c>
      <c r="H32" s="100">
        <f t="shared" si="6"/>
        <v>5052432</v>
      </c>
      <c r="I32" s="100">
        <f t="shared" si="6"/>
        <v>5460320</v>
      </c>
      <c r="J32" s="100">
        <f t="shared" si="6"/>
        <v>14255630</v>
      </c>
      <c r="K32" s="100">
        <f t="shared" si="6"/>
        <v>4967525</v>
      </c>
      <c r="L32" s="100">
        <f t="shared" si="6"/>
        <v>6393048</v>
      </c>
      <c r="M32" s="100">
        <f t="shared" si="6"/>
        <v>4767202</v>
      </c>
      <c r="N32" s="100">
        <f t="shared" si="6"/>
        <v>16127775</v>
      </c>
      <c r="O32" s="100">
        <f t="shared" si="6"/>
        <v>5164847</v>
      </c>
      <c r="P32" s="100">
        <f t="shared" si="6"/>
        <v>6441064</v>
      </c>
      <c r="Q32" s="100">
        <f t="shared" si="6"/>
        <v>5283824</v>
      </c>
      <c r="R32" s="100">
        <f t="shared" si="6"/>
        <v>16889735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47273140</v>
      </c>
      <c r="X32" s="100">
        <f t="shared" si="6"/>
        <v>47900000</v>
      </c>
      <c r="Y32" s="100">
        <f t="shared" si="6"/>
        <v>-626860</v>
      </c>
      <c r="Z32" s="137">
        <f>+IF(X32&lt;&gt;0,+(Y32/X32)*100,0)</f>
        <v>-1.3086847599164926</v>
      </c>
      <c r="AA32" s="153">
        <f>SUM(AA33:AA37)</f>
        <v>66080368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2.75">
      <c r="A34" s="138" t="s">
        <v>80</v>
      </c>
      <c r="B34" s="136"/>
      <c r="C34" s="155">
        <v>9600667</v>
      </c>
      <c r="D34" s="155"/>
      <c r="E34" s="156">
        <v>12731333</v>
      </c>
      <c r="F34" s="60">
        <v>12731333</v>
      </c>
      <c r="G34" s="60">
        <v>518361</v>
      </c>
      <c r="H34" s="60">
        <v>797130</v>
      </c>
      <c r="I34" s="60">
        <v>942425</v>
      </c>
      <c r="J34" s="60">
        <v>2257916</v>
      </c>
      <c r="K34" s="60">
        <v>728940</v>
      </c>
      <c r="L34" s="60">
        <v>931087</v>
      </c>
      <c r="M34" s="60">
        <v>888132</v>
      </c>
      <c r="N34" s="60">
        <v>2548159</v>
      </c>
      <c r="O34" s="60">
        <v>972908</v>
      </c>
      <c r="P34" s="60">
        <v>788434</v>
      </c>
      <c r="Q34" s="60">
        <v>687872</v>
      </c>
      <c r="R34" s="60">
        <v>2449214</v>
      </c>
      <c r="S34" s="60"/>
      <c r="T34" s="60"/>
      <c r="U34" s="60"/>
      <c r="V34" s="60"/>
      <c r="W34" s="60">
        <v>7255289</v>
      </c>
      <c r="X34" s="60">
        <v>9250000</v>
      </c>
      <c r="Y34" s="60">
        <v>-1994711</v>
      </c>
      <c r="Z34" s="140">
        <v>-21.56</v>
      </c>
      <c r="AA34" s="155">
        <v>12731333</v>
      </c>
    </row>
    <row r="35" spans="1:27" ht="12.75">
      <c r="A35" s="138" t="s">
        <v>81</v>
      </c>
      <c r="B35" s="136"/>
      <c r="C35" s="155">
        <v>37253371</v>
      </c>
      <c r="D35" s="155"/>
      <c r="E35" s="156">
        <v>25501200</v>
      </c>
      <c r="F35" s="60">
        <v>25501200</v>
      </c>
      <c r="G35" s="60">
        <v>1400100</v>
      </c>
      <c r="H35" s="60">
        <v>2233455</v>
      </c>
      <c r="I35" s="60">
        <v>2447752</v>
      </c>
      <c r="J35" s="60">
        <v>6081307</v>
      </c>
      <c r="K35" s="60">
        <v>2200306</v>
      </c>
      <c r="L35" s="60">
        <v>2401754</v>
      </c>
      <c r="M35" s="60">
        <v>1706338</v>
      </c>
      <c r="N35" s="60">
        <v>6308398</v>
      </c>
      <c r="O35" s="60">
        <v>2177951</v>
      </c>
      <c r="P35" s="60">
        <v>3699921</v>
      </c>
      <c r="Q35" s="60">
        <v>2468531</v>
      </c>
      <c r="R35" s="60">
        <v>8346403</v>
      </c>
      <c r="S35" s="60"/>
      <c r="T35" s="60"/>
      <c r="U35" s="60"/>
      <c r="V35" s="60"/>
      <c r="W35" s="60">
        <v>20736108</v>
      </c>
      <c r="X35" s="60">
        <v>17850000</v>
      </c>
      <c r="Y35" s="60">
        <v>2886108</v>
      </c>
      <c r="Z35" s="140">
        <v>16.17</v>
      </c>
      <c r="AA35" s="155">
        <v>25501200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>
        <v>28144614</v>
      </c>
      <c r="D37" s="157"/>
      <c r="E37" s="158">
        <v>27847835</v>
      </c>
      <c r="F37" s="159">
        <v>27847835</v>
      </c>
      <c r="G37" s="159">
        <v>1824417</v>
      </c>
      <c r="H37" s="159">
        <v>2021847</v>
      </c>
      <c r="I37" s="159">
        <v>2070143</v>
      </c>
      <c r="J37" s="159">
        <v>5916407</v>
      </c>
      <c r="K37" s="159">
        <v>2038279</v>
      </c>
      <c r="L37" s="159">
        <v>3060207</v>
      </c>
      <c r="M37" s="159">
        <v>2172732</v>
      </c>
      <c r="N37" s="159">
        <v>7271218</v>
      </c>
      <c r="O37" s="159">
        <v>2013988</v>
      </c>
      <c r="P37" s="159">
        <v>1952709</v>
      </c>
      <c r="Q37" s="159">
        <v>2127421</v>
      </c>
      <c r="R37" s="159">
        <v>6094118</v>
      </c>
      <c r="S37" s="159"/>
      <c r="T37" s="159"/>
      <c r="U37" s="159"/>
      <c r="V37" s="159"/>
      <c r="W37" s="159">
        <v>19281743</v>
      </c>
      <c r="X37" s="159">
        <v>20800000</v>
      </c>
      <c r="Y37" s="159">
        <v>-1518257</v>
      </c>
      <c r="Z37" s="141">
        <v>-7.3</v>
      </c>
      <c r="AA37" s="157">
        <v>27847835</v>
      </c>
    </row>
    <row r="38" spans="1:27" ht="12.75">
      <c r="A38" s="135" t="s">
        <v>84</v>
      </c>
      <c r="B38" s="142"/>
      <c r="C38" s="153">
        <f aca="true" t="shared" si="7" ref="C38:Y38">SUM(C39:C41)</f>
        <v>156419250</v>
      </c>
      <c r="D38" s="153">
        <f>SUM(D39:D41)</f>
        <v>0</v>
      </c>
      <c r="E38" s="154">
        <f t="shared" si="7"/>
        <v>147012536</v>
      </c>
      <c r="F38" s="100">
        <f t="shared" si="7"/>
        <v>147012536</v>
      </c>
      <c r="G38" s="100">
        <f t="shared" si="7"/>
        <v>639471</v>
      </c>
      <c r="H38" s="100">
        <f t="shared" si="7"/>
        <v>640544</v>
      </c>
      <c r="I38" s="100">
        <f t="shared" si="7"/>
        <v>681913</v>
      </c>
      <c r="J38" s="100">
        <f t="shared" si="7"/>
        <v>1961928</v>
      </c>
      <c r="K38" s="100">
        <f t="shared" si="7"/>
        <v>1171502</v>
      </c>
      <c r="L38" s="100">
        <f t="shared" si="7"/>
        <v>1435704</v>
      </c>
      <c r="M38" s="100">
        <f t="shared" si="7"/>
        <v>1743698</v>
      </c>
      <c r="N38" s="100">
        <f t="shared" si="7"/>
        <v>4350904</v>
      </c>
      <c r="O38" s="100">
        <f t="shared" si="7"/>
        <v>979656</v>
      </c>
      <c r="P38" s="100">
        <f t="shared" si="7"/>
        <v>1170899</v>
      </c>
      <c r="Q38" s="100">
        <f t="shared" si="7"/>
        <v>1220131</v>
      </c>
      <c r="R38" s="100">
        <f t="shared" si="7"/>
        <v>3370686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9683518</v>
      </c>
      <c r="X38" s="100">
        <f t="shared" si="7"/>
        <v>9680000</v>
      </c>
      <c r="Y38" s="100">
        <f t="shared" si="7"/>
        <v>3518</v>
      </c>
      <c r="Z38" s="137">
        <f>+IF(X38&lt;&gt;0,+(Y38/X38)*100,0)</f>
        <v>0.036342975206611575</v>
      </c>
      <c r="AA38" s="153">
        <f>SUM(AA39:AA41)</f>
        <v>147012536</v>
      </c>
    </row>
    <row r="39" spans="1:27" ht="12.75">
      <c r="A39" s="138" t="s">
        <v>85</v>
      </c>
      <c r="B39" s="136"/>
      <c r="C39" s="155">
        <v>7936203</v>
      </c>
      <c r="D39" s="155"/>
      <c r="E39" s="156">
        <v>10787347</v>
      </c>
      <c r="F39" s="60">
        <v>10787347</v>
      </c>
      <c r="G39" s="60">
        <v>511568</v>
      </c>
      <c r="H39" s="60">
        <v>493085</v>
      </c>
      <c r="I39" s="60">
        <v>611132</v>
      </c>
      <c r="J39" s="60">
        <v>1615785</v>
      </c>
      <c r="K39" s="60">
        <v>825812</v>
      </c>
      <c r="L39" s="60">
        <v>1265168</v>
      </c>
      <c r="M39" s="60">
        <v>1295425</v>
      </c>
      <c r="N39" s="60">
        <v>3386405</v>
      </c>
      <c r="O39" s="60">
        <v>834468</v>
      </c>
      <c r="P39" s="60">
        <v>813527</v>
      </c>
      <c r="Q39" s="60">
        <v>811185</v>
      </c>
      <c r="R39" s="60">
        <v>2459180</v>
      </c>
      <c r="S39" s="60"/>
      <c r="T39" s="60"/>
      <c r="U39" s="60"/>
      <c r="V39" s="60"/>
      <c r="W39" s="60">
        <v>7461370</v>
      </c>
      <c r="X39" s="60">
        <v>8250000</v>
      </c>
      <c r="Y39" s="60">
        <v>-788630</v>
      </c>
      <c r="Z39" s="140">
        <v>-9.56</v>
      </c>
      <c r="AA39" s="155">
        <v>10787347</v>
      </c>
    </row>
    <row r="40" spans="1:27" ht="12.75">
      <c r="A40" s="138" t="s">
        <v>86</v>
      </c>
      <c r="B40" s="136"/>
      <c r="C40" s="155">
        <v>146332529</v>
      </c>
      <c r="D40" s="155"/>
      <c r="E40" s="156">
        <v>134364000</v>
      </c>
      <c r="F40" s="60">
        <v>134364000</v>
      </c>
      <c r="G40" s="60"/>
      <c r="H40" s="60"/>
      <c r="I40" s="60"/>
      <c r="J40" s="60"/>
      <c r="K40" s="60">
        <v>202400</v>
      </c>
      <c r="L40" s="60"/>
      <c r="M40" s="60">
        <v>319452</v>
      </c>
      <c r="N40" s="60">
        <v>521852</v>
      </c>
      <c r="O40" s="60"/>
      <c r="P40" s="60">
        <v>223201</v>
      </c>
      <c r="Q40" s="60">
        <v>254365</v>
      </c>
      <c r="R40" s="60">
        <v>477566</v>
      </c>
      <c r="S40" s="60"/>
      <c r="T40" s="60"/>
      <c r="U40" s="60"/>
      <c r="V40" s="60"/>
      <c r="W40" s="60">
        <v>999418</v>
      </c>
      <c r="X40" s="60"/>
      <c r="Y40" s="60">
        <v>999418</v>
      </c>
      <c r="Z40" s="140">
        <v>0</v>
      </c>
      <c r="AA40" s="155">
        <v>134364000</v>
      </c>
    </row>
    <row r="41" spans="1:27" ht="12.75">
      <c r="A41" s="138" t="s">
        <v>87</v>
      </c>
      <c r="B41" s="136"/>
      <c r="C41" s="155">
        <v>2150518</v>
      </c>
      <c r="D41" s="155"/>
      <c r="E41" s="156">
        <v>1861189</v>
      </c>
      <c r="F41" s="60">
        <v>1861189</v>
      </c>
      <c r="G41" s="60">
        <v>127903</v>
      </c>
      <c r="H41" s="60">
        <v>147459</v>
      </c>
      <c r="I41" s="60">
        <v>70781</v>
      </c>
      <c r="J41" s="60">
        <v>346143</v>
      </c>
      <c r="K41" s="60">
        <v>143290</v>
      </c>
      <c r="L41" s="60">
        <v>170536</v>
      </c>
      <c r="M41" s="60">
        <v>128821</v>
      </c>
      <c r="N41" s="60">
        <v>442647</v>
      </c>
      <c r="O41" s="60">
        <v>145188</v>
      </c>
      <c r="P41" s="60">
        <v>134171</v>
      </c>
      <c r="Q41" s="60">
        <v>154581</v>
      </c>
      <c r="R41" s="60">
        <v>433940</v>
      </c>
      <c r="S41" s="60"/>
      <c r="T41" s="60"/>
      <c r="U41" s="60"/>
      <c r="V41" s="60"/>
      <c r="W41" s="60">
        <v>1222730</v>
      </c>
      <c r="X41" s="60">
        <v>1430000</v>
      </c>
      <c r="Y41" s="60">
        <v>-207270</v>
      </c>
      <c r="Z41" s="140">
        <v>-14.49</v>
      </c>
      <c r="AA41" s="155">
        <v>1861189</v>
      </c>
    </row>
    <row r="42" spans="1:27" ht="12.75">
      <c r="A42" s="135" t="s">
        <v>88</v>
      </c>
      <c r="B42" s="142"/>
      <c r="C42" s="153">
        <f aca="true" t="shared" si="8" ref="C42:Y42">SUM(C43:C46)</f>
        <v>3234726</v>
      </c>
      <c r="D42" s="153">
        <f>SUM(D43:D46)</f>
        <v>0</v>
      </c>
      <c r="E42" s="154">
        <f t="shared" si="8"/>
        <v>2734543</v>
      </c>
      <c r="F42" s="100">
        <f t="shared" si="8"/>
        <v>2734543</v>
      </c>
      <c r="G42" s="100">
        <f t="shared" si="8"/>
        <v>184675</v>
      </c>
      <c r="H42" s="100">
        <f t="shared" si="8"/>
        <v>188505</v>
      </c>
      <c r="I42" s="100">
        <f t="shared" si="8"/>
        <v>205162</v>
      </c>
      <c r="J42" s="100">
        <f t="shared" si="8"/>
        <v>578342</v>
      </c>
      <c r="K42" s="100">
        <f t="shared" si="8"/>
        <v>188496</v>
      </c>
      <c r="L42" s="100">
        <f t="shared" si="8"/>
        <v>315112</v>
      </c>
      <c r="M42" s="100">
        <f t="shared" si="8"/>
        <v>123630</v>
      </c>
      <c r="N42" s="100">
        <f t="shared" si="8"/>
        <v>627238</v>
      </c>
      <c r="O42" s="100">
        <f t="shared" si="8"/>
        <v>122203</v>
      </c>
      <c r="P42" s="100">
        <f t="shared" si="8"/>
        <v>126428</v>
      </c>
      <c r="Q42" s="100">
        <f t="shared" si="8"/>
        <v>194211</v>
      </c>
      <c r="R42" s="100">
        <f t="shared" si="8"/>
        <v>442842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1648422</v>
      </c>
      <c r="X42" s="100">
        <f t="shared" si="8"/>
        <v>1980000</v>
      </c>
      <c r="Y42" s="100">
        <f t="shared" si="8"/>
        <v>-331578</v>
      </c>
      <c r="Z42" s="137">
        <f>+IF(X42&lt;&gt;0,+(Y42/X42)*100,0)</f>
        <v>-16.746363636363636</v>
      </c>
      <c r="AA42" s="153">
        <f>SUM(AA43:AA46)</f>
        <v>2734543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>
        <v>823444</v>
      </c>
      <c r="D44" s="155"/>
      <c r="E44" s="156">
        <v>850150</v>
      </c>
      <c r="F44" s="60">
        <v>850150</v>
      </c>
      <c r="G44" s="60">
        <v>63991</v>
      </c>
      <c r="H44" s="60">
        <v>67820</v>
      </c>
      <c r="I44" s="60">
        <v>64697</v>
      </c>
      <c r="J44" s="60">
        <v>196508</v>
      </c>
      <c r="K44" s="60">
        <v>63543</v>
      </c>
      <c r="L44" s="60">
        <v>108272</v>
      </c>
      <c r="M44" s="60"/>
      <c r="N44" s="60">
        <v>171815</v>
      </c>
      <c r="O44" s="60"/>
      <c r="P44" s="60"/>
      <c r="Q44" s="60"/>
      <c r="R44" s="60"/>
      <c r="S44" s="60"/>
      <c r="T44" s="60"/>
      <c r="U44" s="60"/>
      <c r="V44" s="60"/>
      <c r="W44" s="60">
        <v>368323</v>
      </c>
      <c r="X44" s="60">
        <v>530000</v>
      </c>
      <c r="Y44" s="60">
        <v>-161677</v>
      </c>
      <c r="Z44" s="140">
        <v>-30.51</v>
      </c>
      <c r="AA44" s="155">
        <v>850150</v>
      </c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2411282</v>
      </c>
      <c r="D46" s="155"/>
      <c r="E46" s="156">
        <v>1884393</v>
      </c>
      <c r="F46" s="60">
        <v>1884393</v>
      </c>
      <c r="G46" s="60">
        <v>120684</v>
      </c>
      <c r="H46" s="60">
        <v>120685</v>
      </c>
      <c r="I46" s="60">
        <v>140465</v>
      </c>
      <c r="J46" s="60">
        <v>381834</v>
      </c>
      <c r="K46" s="60">
        <v>124953</v>
      </c>
      <c r="L46" s="60">
        <v>206840</v>
      </c>
      <c r="M46" s="60">
        <v>123630</v>
      </c>
      <c r="N46" s="60">
        <v>455423</v>
      </c>
      <c r="O46" s="60">
        <v>122203</v>
      </c>
      <c r="P46" s="60">
        <v>126428</v>
      </c>
      <c r="Q46" s="60">
        <v>194211</v>
      </c>
      <c r="R46" s="60">
        <v>442842</v>
      </c>
      <c r="S46" s="60"/>
      <c r="T46" s="60"/>
      <c r="U46" s="60"/>
      <c r="V46" s="60"/>
      <c r="W46" s="60">
        <v>1280099</v>
      </c>
      <c r="X46" s="60">
        <v>1450000</v>
      </c>
      <c r="Y46" s="60">
        <v>-169901</v>
      </c>
      <c r="Z46" s="140">
        <v>-11.72</v>
      </c>
      <c r="AA46" s="155">
        <v>1884393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320023661</v>
      </c>
      <c r="D48" s="168">
        <f>+D28+D32+D38+D42+D47</f>
        <v>0</v>
      </c>
      <c r="E48" s="169">
        <f t="shared" si="9"/>
        <v>309474994</v>
      </c>
      <c r="F48" s="73">
        <f t="shared" si="9"/>
        <v>309474994</v>
      </c>
      <c r="G48" s="73">
        <f t="shared" si="9"/>
        <v>8894377</v>
      </c>
      <c r="H48" s="73">
        <f t="shared" si="9"/>
        <v>10452346</v>
      </c>
      <c r="I48" s="73">
        <f t="shared" si="9"/>
        <v>12920565</v>
      </c>
      <c r="J48" s="73">
        <f t="shared" si="9"/>
        <v>32267288</v>
      </c>
      <c r="K48" s="73">
        <f t="shared" si="9"/>
        <v>13420789</v>
      </c>
      <c r="L48" s="73">
        <f t="shared" si="9"/>
        <v>16403738</v>
      </c>
      <c r="M48" s="73">
        <f t="shared" si="9"/>
        <v>12961081</v>
      </c>
      <c r="N48" s="73">
        <f t="shared" si="9"/>
        <v>42785608</v>
      </c>
      <c r="O48" s="73">
        <f t="shared" si="9"/>
        <v>11948668</v>
      </c>
      <c r="P48" s="73">
        <f t="shared" si="9"/>
        <v>13435044</v>
      </c>
      <c r="Q48" s="73">
        <f t="shared" si="9"/>
        <v>25166078</v>
      </c>
      <c r="R48" s="73">
        <f t="shared" si="9"/>
        <v>50549790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125602686</v>
      </c>
      <c r="X48" s="73">
        <f t="shared" si="9"/>
        <v>117050000</v>
      </c>
      <c r="Y48" s="73">
        <f t="shared" si="9"/>
        <v>8552686</v>
      </c>
      <c r="Z48" s="170">
        <f>+IF(X48&lt;&gt;0,+(Y48/X48)*100,0)</f>
        <v>7.306865442118752</v>
      </c>
      <c r="AA48" s="168">
        <f>+AA28+AA32+AA38+AA42+AA47</f>
        <v>309474994</v>
      </c>
    </row>
    <row r="49" spans="1:27" ht="12.75">
      <c r="A49" s="148" t="s">
        <v>49</v>
      </c>
      <c r="B49" s="149"/>
      <c r="C49" s="171">
        <f aca="true" t="shared" si="10" ref="C49:Y49">+C25-C48</f>
        <v>28346864</v>
      </c>
      <c r="D49" s="171">
        <f>+D25-D48</f>
        <v>0</v>
      </c>
      <c r="E49" s="172">
        <f t="shared" si="10"/>
        <v>5433102</v>
      </c>
      <c r="F49" s="173">
        <f t="shared" si="10"/>
        <v>5433102</v>
      </c>
      <c r="G49" s="173">
        <f t="shared" si="10"/>
        <v>52943756</v>
      </c>
      <c r="H49" s="173">
        <f t="shared" si="10"/>
        <v>-6374220</v>
      </c>
      <c r="I49" s="173">
        <f t="shared" si="10"/>
        <v>-8292421</v>
      </c>
      <c r="J49" s="173">
        <f t="shared" si="10"/>
        <v>38277115</v>
      </c>
      <c r="K49" s="173">
        <f t="shared" si="10"/>
        <v>-11435106</v>
      </c>
      <c r="L49" s="173">
        <f t="shared" si="10"/>
        <v>-12035355</v>
      </c>
      <c r="M49" s="173">
        <f t="shared" si="10"/>
        <v>25798956</v>
      </c>
      <c r="N49" s="173">
        <f t="shared" si="10"/>
        <v>2328495</v>
      </c>
      <c r="O49" s="173">
        <f t="shared" si="10"/>
        <v>-9085878</v>
      </c>
      <c r="P49" s="173">
        <f t="shared" si="10"/>
        <v>-10396678</v>
      </c>
      <c r="Q49" s="173">
        <f t="shared" si="10"/>
        <v>15287621</v>
      </c>
      <c r="R49" s="173">
        <f t="shared" si="10"/>
        <v>-4194935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36410675</v>
      </c>
      <c r="X49" s="173">
        <f>IF(F25=F48,0,X25-X48)</f>
        <v>89568000</v>
      </c>
      <c r="Y49" s="173">
        <f t="shared" si="10"/>
        <v>-53157325</v>
      </c>
      <c r="Z49" s="174">
        <f>+IF(X49&lt;&gt;0,+(Y49/X49)*100,0)</f>
        <v>-59.348567568774556</v>
      </c>
      <c r="AA49" s="171">
        <f>+AA25-AA48</f>
        <v>5433102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1282978</v>
      </c>
      <c r="D12" s="155">
        <v>0</v>
      </c>
      <c r="E12" s="156">
        <v>1424332</v>
      </c>
      <c r="F12" s="60">
        <v>1424332</v>
      </c>
      <c r="G12" s="60">
        <v>91585</v>
      </c>
      <c r="H12" s="60">
        <v>145379</v>
      </c>
      <c r="I12" s="60">
        <v>293113</v>
      </c>
      <c r="J12" s="60">
        <v>530077</v>
      </c>
      <c r="K12" s="60">
        <v>102454</v>
      </c>
      <c r="L12" s="60">
        <v>100375</v>
      </c>
      <c r="M12" s="60">
        <v>104393</v>
      </c>
      <c r="N12" s="60">
        <v>307222</v>
      </c>
      <c r="O12" s="60">
        <v>106949</v>
      </c>
      <c r="P12" s="60">
        <v>180385</v>
      </c>
      <c r="Q12" s="60">
        <v>103071</v>
      </c>
      <c r="R12" s="60">
        <v>390405</v>
      </c>
      <c r="S12" s="60">
        <v>0</v>
      </c>
      <c r="T12" s="60">
        <v>0</v>
      </c>
      <c r="U12" s="60">
        <v>0</v>
      </c>
      <c r="V12" s="60">
        <v>0</v>
      </c>
      <c r="W12" s="60">
        <v>1227704</v>
      </c>
      <c r="X12" s="60">
        <v>1184000</v>
      </c>
      <c r="Y12" s="60">
        <v>43704</v>
      </c>
      <c r="Z12" s="140">
        <v>3.69</v>
      </c>
      <c r="AA12" s="155">
        <v>1424332</v>
      </c>
    </row>
    <row r="13" spans="1:27" ht="12.75">
      <c r="A13" s="181" t="s">
        <v>109</v>
      </c>
      <c r="B13" s="185"/>
      <c r="C13" s="155">
        <v>10792549</v>
      </c>
      <c r="D13" s="155">
        <v>0</v>
      </c>
      <c r="E13" s="156">
        <v>7973700</v>
      </c>
      <c r="F13" s="60">
        <v>7973700</v>
      </c>
      <c r="G13" s="60">
        <v>610342</v>
      </c>
      <c r="H13" s="60">
        <v>1940609</v>
      </c>
      <c r="I13" s="60">
        <v>1344959</v>
      </c>
      <c r="J13" s="60">
        <v>3895910</v>
      </c>
      <c r="K13" s="60">
        <v>0</v>
      </c>
      <c r="L13" s="60">
        <v>404079</v>
      </c>
      <c r="M13" s="60">
        <v>1734859</v>
      </c>
      <c r="N13" s="60">
        <v>2138938</v>
      </c>
      <c r="O13" s="60">
        <v>551574</v>
      </c>
      <c r="P13" s="60">
        <v>882424</v>
      </c>
      <c r="Q13" s="60">
        <v>2197342</v>
      </c>
      <c r="R13" s="60">
        <v>3631340</v>
      </c>
      <c r="S13" s="60">
        <v>0</v>
      </c>
      <c r="T13" s="60">
        <v>0</v>
      </c>
      <c r="U13" s="60">
        <v>0</v>
      </c>
      <c r="V13" s="60">
        <v>0</v>
      </c>
      <c r="W13" s="60">
        <v>9666188</v>
      </c>
      <c r="X13" s="60">
        <v>5200000</v>
      </c>
      <c r="Y13" s="60">
        <v>4466188</v>
      </c>
      <c r="Z13" s="140">
        <v>85.89</v>
      </c>
      <c r="AA13" s="155">
        <v>7973700</v>
      </c>
    </row>
    <row r="14" spans="1:27" ht="12.75">
      <c r="A14" s="181" t="s">
        <v>110</v>
      </c>
      <c r="B14" s="185"/>
      <c r="C14" s="155">
        <v>1106479</v>
      </c>
      <c r="D14" s="155">
        <v>0</v>
      </c>
      <c r="E14" s="156">
        <v>799484</v>
      </c>
      <c r="F14" s="60">
        <v>799484</v>
      </c>
      <c r="G14" s="60">
        <v>104227</v>
      </c>
      <c r="H14" s="60">
        <v>100244</v>
      </c>
      <c r="I14" s="60">
        <v>104077</v>
      </c>
      <c r="J14" s="60">
        <v>308548</v>
      </c>
      <c r="K14" s="60">
        <v>106219</v>
      </c>
      <c r="L14" s="60">
        <v>104921</v>
      </c>
      <c r="M14" s="60">
        <v>105309</v>
      </c>
      <c r="N14" s="60">
        <v>316449</v>
      </c>
      <c r="O14" s="60">
        <v>61155</v>
      </c>
      <c r="P14" s="60">
        <v>106822</v>
      </c>
      <c r="Q14" s="60">
        <v>113977</v>
      </c>
      <c r="R14" s="60">
        <v>281954</v>
      </c>
      <c r="S14" s="60">
        <v>0</v>
      </c>
      <c r="T14" s="60">
        <v>0</v>
      </c>
      <c r="U14" s="60">
        <v>0</v>
      </c>
      <c r="V14" s="60">
        <v>0</v>
      </c>
      <c r="W14" s="60">
        <v>906951</v>
      </c>
      <c r="X14" s="60">
        <v>570000</v>
      </c>
      <c r="Y14" s="60">
        <v>336951</v>
      </c>
      <c r="Z14" s="140">
        <v>59.11</v>
      </c>
      <c r="AA14" s="155">
        <v>799484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122064</v>
      </c>
      <c r="D17" s="155">
        <v>0</v>
      </c>
      <c r="E17" s="156">
        <v>155000</v>
      </c>
      <c r="F17" s="60">
        <v>155000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120000</v>
      </c>
      <c r="Y17" s="60">
        <v>-120000</v>
      </c>
      <c r="Z17" s="140">
        <v>-100</v>
      </c>
      <c r="AA17" s="155">
        <v>155000</v>
      </c>
    </row>
    <row r="18" spans="1:27" ht="12.75">
      <c r="A18" s="183" t="s">
        <v>114</v>
      </c>
      <c r="B18" s="182"/>
      <c r="C18" s="155">
        <v>15533686</v>
      </c>
      <c r="D18" s="155">
        <v>0</v>
      </c>
      <c r="E18" s="156">
        <v>14500000</v>
      </c>
      <c r="F18" s="60">
        <v>14500000</v>
      </c>
      <c r="G18" s="60">
        <v>1204075</v>
      </c>
      <c r="H18" s="60">
        <v>0</v>
      </c>
      <c r="I18" s="60">
        <v>1204075</v>
      </c>
      <c r="J18" s="60">
        <v>2408150</v>
      </c>
      <c r="K18" s="60">
        <v>1204075</v>
      </c>
      <c r="L18" s="60">
        <v>2408151</v>
      </c>
      <c r="M18" s="60">
        <v>1204070</v>
      </c>
      <c r="N18" s="60">
        <v>4816296</v>
      </c>
      <c r="O18" s="60">
        <v>1204075</v>
      </c>
      <c r="P18" s="60">
        <v>0</v>
      </c>
      <c r="Q18" s="60">
        <v>1626035</v>
      </c>
      <c r="R18" s="60">
        <v>2830110</v>
      </c>
      <c r="S18" s="60">
        <v>0</v>
      </c>
      <c r="T18" s="60">
        <v>0</v>
      </c>
      <c r="U18" s="60">
        <v>0</v>
      </c>
      <c r="V18" s="60">
        <v>0</v>
      </c>
      <c r="W18" s="60">
        <v>10054556</v>
      </c>
      <c r="X18" s="60">
        <v>10830000</v>
      </c>
      <c r="Y18" s="60">
        <v>-775444</v>
      </c>
      <c r="Z18" s="140">
        <v>-7.16</v>
      </c>
      <c r="AA18" s="155">
        <v>14500000</v>
      </c>
    </row>
    <row r="19" spans="1:27" ht="12.75">
      <c r="A19" s="181" t="s">
        <v>34</v>
      </c>
      <c r="B19" s="185"/>
      <c r="C19" s="155">
        <v>160317187</v>
      </c>
      <c r="D19" s="155">
        <v>0</v>
      </c>
      <c r="E19" s="156">
        <v>146708000</v>
      </c>
      <c r="F19" s="60">
        <v>146708000</v>
      </c>
      <c r="G19" s="60">
        <v>59205000</v>
      </c>
      <c r="H19" s="60">
        <v>1500000</v>
      </c>
      <c r="I19" s="60">
        <v>1300000</v>
      </c>
      <c r="J19" s="60">
        <v>62005000</v>
      </c>
      <c r="K19" s="60">
        <v>0</v>
      </c>
      <c r="L19" s="60">
        <v>450000</v>
      </c>
      <c r="M19" s="60">
        <v>33407000</v>
      </c>
      <c r="N19" s="60">
        <v>33857000</v>
      </c>
      <c r="O19" s="60">
        <v>0</v>
      </c>
      <c r="P19" s="60">
        <v>420000</v>
      </c>
      <c r="Q19" s="60">
        <v>35524000</v>
      </c>
      <c r="R19" s="60">
        <v>35944000</v>
      </c>
      <c r="S19" s="60">
        <v>0</v>
      </c>
      <c r="T19" s="60">
        <v>0</v>
      </c>
      <c r="U19" s="60">
        <v>0</v>
      </c>
      <c r="V19" s="60">
        <v>0</v>
      </c>
      <c r="W19" s="60">
        <v>131806000</v>
      </c>
      <c r="X19" s="60">
        <v>183850000</v>
      </c>
      <c r="Y19" s="60">
        <v>-52044000</v>
      </c>
      <c r="Z19" s="140">
        <v>-28.31</v>
      </c>
      <c r="AA19" s="155">
        <v>146708000</v>
      </c>
    </row>
    <row r="20" spans="1:27" ht="12.75">
      <c r="A20" s="181" t="s">
        <v>35</v>
      </c>
      <c r="B20" s="185"/>
      <c r="C20" s="155">
        <v>159215582</v>
      </c>
      <c r="D20" s="155">
        <v>0</v>
      </c>
      <c r="E20" s="156">
        <v>143347580</v>
      </c>
      <c r="F20" s="54">
        <v>143347580</v>
      </c>
      <c r="G20" s="54">
        <v>622904</v>
      </c>
      <c r="H20" s="54">
        <v>391894</v>
      </c>
      <c r="I20" s="54">
        <v>381920</v>
      </c>
      <c r="J20" s="54">
        <v>1396718</v>
      </c>
      <c r="K20" s="54">
        <v>572935</v>
      </c>
      <c r="L20" s="54">
        <v>900857</v>
      </c>
      <c r="M20" s="54">
        <v>2204406</v>
      </c>
      <c r="N20" s="54">
        <v>3678198</v>
      </c>
      <c r="O20" s="54">
        <v>939037</v>
      </c>
      <c r="P20" s="54">
        <v>1448735</v>
      </c>
      <c r="Q20" s="54">
        <v>889274</v>
      </c>
      <c r="R20" s="54">
        <v>3277046</v>
      </c>
      <c r="S20" s="54">
        <v>0</v>
      </c>
      <c r="T20" s="54">
        <v>0</v>
      </c>
      <c r="U20" s="54">
        <v>0</v>
      </c>
      <c r="V20" s="54">
        <v>0</v>
      </c>
      <c r="W20" s="54">
        <v>8351962</v>
      </c>
      <c r="X20" s="54">
        <v>99060000</v>
      </c>
      <c r="Y20" s="54">
        <v>-90708038</v>
      </c>
      <c r="Z20" s="184">
        <v>-91.57</v>
      </c>
      <c r="AA20" s="130">
        <v>143347580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348370525</v>
      </c>
      <c r="D22" s="188">
        <f>SUM(D5:D21)</f>
        <v>0</v>
      </c>
      <c r="E22" s="189">
        <f t="shared" si="0"/>
        <v>314908096</v>
      </c>
      <c r="F22" s="190">
        <f t="shared" si="0"/>
        <v>314908096</v>
      </c>
      <c r="G22" s="190">
        <f t="shared" si="0"/>
        <v>61838133</v>
      </c>
      <c r="H22" s="190">
        <f t="shared" si="0"/>
        <v>4078126</v>
      </c>
      <c r="I22" s="190">
        <f t="shared" si="0"/>
        <v>4628144</v>
      </c>
      <c r="J22" s="190">
        <f t="shared" si="0"/>
        <v>70544403</v>
      </c>
      <c r="K22" s="190">
        <f t="shared" si="0"/>
        <v>1985683</v>
      </c>
      <c r="L22" s="190">
        <f t="shared" si="0"/>
        <v>4368383</v>
      </c>
      <c r="M22" s="190">
        <f t="shared" si="0"/>
        <v>38760037</v>
      </c>
      <c r="N22" s="190">
        <f t="shared" si="0"/>
        <v>45114103</v>
      </c>
      <c r="O22" s="190">
        <f t="shared" si="0"/>
        <v>2862790</v>
      </c>
      <c r="P22" s="190">
        <f t="shared" si="0"/>
        <v>3038366</v>
      </c>
      <c r="Q22" s="190">
        <f t="shared" si="0"/>
        <v>40453699</v>
      </c>
      <c r="R22" s="190">
        <f t="shared" si="0"/>
        <v>46354855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162013361</v>
      </c>
      <c r="X22" s="190">
        <f t="shared" si="0"/>
        <v>300814000</v>
      </c>
      <c r="Y22" s="190">
        <f t="shared" si="0"/>
        <v>-138800639</v>
      </c>
      <c r="Z22" s="191">
        <f>+IF(X22&lt;&gt;0,+(Y22/X22)*100,0)</f>
        <v>-46.14168190310291</v>
      </c>
      <c r="AA22" s="188">
        <f>SUM(AA5:AA21)</f>
        <v>314908096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166821820</v>
      </c>
      <c r="D25" s="155">
        <v>0</v>
      </c>
      <c r="E25" s="156">
        <v>105720413</v>
      </c>
      <c r="F25" s="60">
        <v>105720413</v>
      </c>
      <c r="G25" s="60">
        <v>7612660</v>
      </c>
      <c r="H25" s="60">
        <v>8386329</v>
      </c>
      <c r="I25" s="60">
        <v>8274407</v>
      </c>
      <c r="J25" s="60">
        <v>24273396</v>
      </c>
      <c r="K25" s="60">
        <v>8345917</v>
      </c>
      <c r="L25" s="60">
        <v>11786763</v>
      </c>
      <c r="M25" s="60">
        <v>8241721</v>
      </c>
      <c r="N25" s="60">
        <v>28374401</v>
      </c>
      <c r="O25" s="60">
        <v>8375094</v>
      </c>
      <c r="P25" s="60">
        <v>8017964</v>
      </c>
      <c r="Q25" s="60">
        <v>7900121</v>
      </c>
      <c r="R25" s="60">
        <v>24293179</v>
      </c>
      <c r="S25" s="60">
        <v>0</v>
      </c>
      <c r="T25" s="60">
        <v>0</v>
      </c>
      <c r="U25" s="60">
        <v>0</v>
      </c>
      <c r="V25" s="60">
        <v>0</v>
      </c>
      <c r="W25" s="60">
        <v>76940976</v>
      </c>
      <c r="X25" s="60">
        <v>79800000</v>
      </c>
      <c r="Y25" s="60">
        <v>-2859024</v>
      </c>
      <c r="Z25" s="140">
        <v>-3.58</v>
      </c>
      <c r="AA25" s="155">
        <v>105720413</v>
      </c>
    </row>
    <row r="26" spans="1:27" ht="12.75">
      <c r="A26" s="183" t="s">
        <v>38</v>
      </c>
      <c r="B26" s="182"/>
      <c r="C26" s="155">
        <v>7785719</v>
      </c>
      <c r="D26" s="155">
        <v>0</v>
      </c>
      <c r="E26" s="156">
        <v>8448061</v>
      </c>
      <c r="F26" s="60">
        <v>8448061</v>
      </c>
      <c r="G26" s="60">
        <v>585705</v>
      </c>
      <c r="H26" s="60">
        <v>161119</v>
      </c>
      <c r="I26" s="60">
        <v>827891</v>
      </c>
      <c r="J26" s="60">
        <v>1574715</v>
      </c>
      <c r="K26" s="60">
        <v>676941</v>
      </c>
      <c r="L26" s="60">
        <v>666340</v>
      </c>
      <c r="M26" s="60">
        <v>648591</v>
      </c>
      <c r="N26" s="60">
        <v>1991872</v>
      </c>
      <c r="O26" s="60">
        <v>616799</v>
      </c>
      <c r="P26" s="60">
        <v>646639</v>
      </c>
      <c r="Q26" s="60">
        <v>690479</v>
      </c>
      <c r="R26" s="60">
        <v>1953917</v>
      </c>
      <c r="S26" s="60">
        <v>0</v>
      </c>
      <c r="T26" s="60">
        <v>0</v>
      </c>
      <c r="U26" s="60">
        <v>0</v>
      </c>
      <c r="V26" s="60">
        <v>0</v>
      </c>
      <c r="W26" s="60">
        <v>5520504</v>
      </c>
      <c r="X26" s="60">
        <v>6324000</v>
      </c>
      <c r="Y26" s="60">
        <v>-803496</v>
      </c>
      <c r="Z26" s="140">
        <v>-12.71</v>
      </c>
      <c r="AA26" s="155">
        <v>8448061</v>
      </c>
    </row>
    <row r="27" spans="1:27" ht="12.75">
      <c r="A27" s="183" t="s">
        <v>118</v>
      </c>
      <c r="B27" s="182"/>
      <c r="C27" s="155">
        <v>7817253</v>
      </c>
      <c r="D27" s="155">
        <v>0</v>
      </c>
      <c r="E27" s="156">
        <v>1060000</v>
      </c>
      <c r="F27" s="60">
        <v>1060000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1060000</v>
      </c>
    </row>
    <row r="28" spans="1:27" ht="12.75">
      <c r="A28" s="183" t="s">
        <v>39</v>
      </c>
      <c r="B28" s="182"/>
      <c r="C28" s="155">
        <v>3278214</v>
      </c>
      <c r="D28" s="155">
        <v>0</v>
      </c>
      <c r="E28" s="156">
        <v>4086778</v>
      </c>
      <c r="F28" s="60">
        <v>4086778</v>
      </c>
      <c r="G28" s="60">
        <v>0</v>
      </c>
      <c r="H28" s="60">
        <v>0</v>
      </c>
      <c r="I28" s="60">
        <v>732976</v>
      </c>
      <c r="J28" s="60">
        <v>732976</v>
      </c>
      <c r="K28" s="60">
        <v>0</v>
      </c>
      <c r="L28" s="60">
        <v>249732</v>
      </c>
      <c r="M28" s="60">
        <v>244392</v>
      </c>
      <c r="N28" s="60">
        <v>494124</v>
      </c>
      <c r="O28" s="60">
        <v>504700</v>
      </c>
      <c r="P28" s="60">
        <v>227940</v>
      </c>
      <c r="Q28" s="60">
        <v>0</v>
      </c>
      <c r="R28" s="60">
        <v>732640</v>
      </c>
      <c r="S28" s="60">
        <v>0</v>
      </c>
      <c r="T28" s="60">
        <v>0</v>
      </c>
      <c r="U28" s="60">
        <v>0</v>
      </c>
      <c r="V28" s="60">
        <v>0</v>
      </c>
      <c r="W28" s="60">
        <v>1959740</v>
      </c>
      <c r="X28" s="60">
        <v>3400000</v>
      </c>
      <c r="Y28" s="60">
        <v>-1440260</v>
      </c>
      <c r="Z28" s="140">
        <v>-42.36</v>
      </c>
      <c r="AA28" s="155">
        <v>4086778</v>
      </c>
    </row>
    <row r="29" spans="1:27" ht="12.75">
      <c r="A29" s="183" t="s">
        <v>40</v>
      </c>
      <c r="B29" s="182"/>
      <c r="C29" s="155">
        <v>199503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8430516</v>
      </c>
      <c r="D32" s="155">
        <v>0</v>
      </c>
      <c r="E32" s="156">
        <v>11213625</v>
      </c>
      <c r="F32" s="60">
        <v>11213625</v>
      </c>
      <c r="G32" s="60">
        <v>484690</v>
      </c>
      <c r="H32" s="60">
        <v>282264</v>
      </c>
      <c r="I32" s="60">
        <v>1108707</v>
      </c>
      <c r="J32" s="60">
        <v>1875661</v>
      </c>
      <c r="K32" s="60">
        <v>2473634</v>
      </c>
      <c r="L32" s="60">
        <v>1010592</v>
      </c>
      <c r="M32" s="60">
        <v>1065209</v>
      </c>
      <c r="N32" s="60">
        <v>4549435</v>
      </c>
      <c r="O32" s="60">
        <v>539377</v>
      </c>
      <c r="P32" s="60">
        <v>2406193</v>
      </c>
      <c r="Q32" s="60">
        <v>1098621</v>
      </c>
      <c r="R32" s="60">
        <v>4044191</v>
      </c>
      <c r="S32" s="60">
        <v>0</v>
      </c>
      <c r="T32" s="60">
        <v>0</v>
      </c>
      <c r="U32" s="60">
        <v>0</v>
      </c>
      <c r="V32" s="60">
        <v>0</v>
      </c>
      <c r="W32" s="60">
        <v>10469287</v>
      </c>
      <c r="X32" s="60">
        <v>64800000</v>
      </c>
      <c r="Y32" s="60">
        <v>-54330713</v>
      </c>
      <c r="Z32" s="140">
        <v>-83.84</v>
      </c>
      <c r="AA32" s="155">
        <v>11213625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-5</v>
      </c>
      <c r="H33" s="60">
        <v>0</v>
      </c>
      <c r="I33" s="60">
        <v>0</v>
      </c>
      <c r="J33" s="60">
        <v>-5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-5</v>
      </c>
      <c r="X33" s="60"/>
      <c r="Y33" s="60">
        <v>-5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125527523</v>
      </c>
      <c r="D34" s="155">
        <v>0</v>
      </c>
      <c r="E34" s="156">
        <v>178946117</v>
      </c>
      <c r="F34" s="60">
        <v>178946117</v>
      </c>
      <c r="G34" s="60">
        <v>211327</v>
      </c>
      <c r="H34" s="60">
        <v>1622634</v>
      </c>
      <c r="I34" s="60">
        <v>1976584</v>
      </c>
      <c r="J34" s="60">
        <v>3810545</v>
      </c>
      <c r="K34" s="60">
        <v>1924297</v>
      </c>
      <c r="L34" s="60">
        <v>2690311</v>
      </c>
      <c r="M34" s="60">
        <v>2761168</v>
      </c>
      <c r="N34" s="60">
        <v>7375776</v>
      </c>
      <c r="O34" s="60">
        <v>1912698</v>
      </c>
      <c r="P34" s="60">
        <v>2136308</v>
      </c>
      <c r="Q34" s="60">
        <v>15476857</v>
      </c>
      <c r="R34" s="60">
        <v>19525863</v>
      </c>
      <c r="S34" s="60">
        <v>0</v>
      </c>
      <c r="T34" s="60">
        <v>0</v>
      </c>
      <c r="U34" s="60">
        <v>0</v>
      </c>
      <c r="V34" s="60">
        <v>0</v>
      </c>
      <c r="W34" s="60">
        <v>30712184</v>
      </c>
      <c r="X34" s="60">
        <v>111000000</v>
      </c>
      <c r="Y34" s="60">
        <v>-80287816</v>
      </c>
      <c r="Z34" s="140">
        <v>-72.33</v>
      </c>
      <c r="AA34" s="155">
        <v>178946117</v>
      </c>
    </row>
    <row r="35" spans="1:27" ht="12.75">
      <c r="A35" s="181" t="s">
        <v>122</v>
      </c>
      <c r="B35" s="185"/>
      <c r="C35" s="155">
        <v>163113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320023661</v>
      </c>
      <c r="D36" s="188">
        <f>SUM(D25:D35)</f>
        <v>0</v>
      </c>
      <c r="E36" s="189">
        <f t="shared" si="1"/>
        <v>309474994</v>
      </c>
      <c r="F36" s="190">
        <f t="shared" si="1"/>
        <v>309474994</v>
      </c>
      <c r="G36" s="190">
        <f t="shared" si="1"/>
        <v>8894377</v>
      </c>
      <c r="H36" s="190">
        <f t="shared" si="1"/>
        <v>10452346</v>
      </c>
      <c r="I36" s="190">
        <f t="shared" si="1"/>
        <v>12920565</v>
      </c>
      <c r="J36" s="190">
        <f t="shared" si="1"/>
        <v>32267288</v>
      </c>
      <c r="K36" s="190">
        <f t="shared" si="1"/>
        <v>13420789</v>
      </c>
      <c r="L36" s="190">
        <f t="shared" si="1"/>
        <v>16403738</v>
      </c>
      <c r="M36" s="190">
        <f t="shared" si="1"/>
        <v>12961081</v>
      </c>
      <c r="N36" s="190">
        <f t="shared" si="1"/>
        <v>42785608</v>
      </c>
      <c r="O36" s="190">
        <f t="shared" si="1"/>
        <v>11948668</v>
      </c>
      <c r="P36" s="190">
        <f t="shared" si="1"/>
        <v>13435044</v>
      </c>
      <c r="Q36" s="190">
        <f t="shared" si="1"/>
        <v>25166078</v>
      </c>
      <c r="R36" s="190">
        <f t="shared" si="1"/>
        <v>50549790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125602686</v>
      </c>
      <c r="X36" s="190">
        <f t="shared" si="1"/>
        <v>265324000</v>
      </c>
      <c r="Y36" s="190">
        <f t="shared" si="1"/>
        <v>-139721314</v>
      </c>
      <c r="Z36" s="191">
        <f>+IF(X36&lt;&gt;0,+(Y36/X36)*100,0)</f>
        <v>-52.660639067705894</v>
      </c>
      <c r="AA36" s="188">
        <f>SUM(AA25:AA35)</f>
        <v>309474994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28346864</v>
      </c>
      <c r="D38" s="199">
        <f>+D22-D36</f>
        <v>0</v>
      </c>
      <c r="E38" s="200">
        <f t="shared" si="2"/>
        <v>5433102</v>
      </c>
      <c r="F38" s="106">
        <f t="shared" si="2"/>
        <v>5433102</v>
      </c>
      <c r="G38" s="106">
        <f t="shared" si="2"/>
        <v>52943756</v>
      </c>
      <c r="H38" s="106">
        <f t="shared" si="2"/>
        <v>-6374220</v>
      </c>
      <c r="I38" s="106">
        <f t="shared" si="2"/>
        <v>-8292421</v>
      </c>
      <c r="J38" s="106">
        <f t="shared" si="2"/>
        <v>38277115</v>
      </c>
      <c r="K38" s="106">
        <f t="shared" si="2"/>
        <v>-11435106</v>
      </c>
      <c r="L38" s="106">
        <f t="shared" si="2"/>
        <v>-12035355</v>
      </c>
      <c r="M38" s="106">
        <f t="shared" si="2"/>
        <v>25798956</v>
      </c>
      <c r="N38" s="106">
        <f t="shared" si="2"/>
        <v>2328495</v>
      </c>
      <c r="O38" s="106">
        <f t="shared" si="2"/>
        <v>-9085878</v>
      </c>
      <c r="P38" s="106">
        <f t="shared" si="2"/>
        <v>-10396678</v>
      </c>
      <c r="Q38" s="106">
        <f t="shared" si="2"/>
        <v>15287621</v>
      </c>
      <c r="R38" s="106">
        <f t="shared" si="2"/>
        <v>-4194935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36410675</v>
      </c>
      <c r="X38" s="106">
        <f>IF(F22=F36,0,X22-X36)</f>
        <v>35490000</v>
      </c>
      <c r="Y38" s="106">
        <f t="shared" si="2"/>
        <v>920675</v>
      </c>
      <c r="Z38" s="201">
        <f>+IF(X38&lt;&gt;0,+(Y38/X38)*100,0)</f>
        <v>2.594181459566075</v>
      </c>
      <c r="AA38" s="199">
        <f>+AA22-AA36</f>
        <v>5433102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28346864</v>
      </c>
      <c r="D42" s="206">
        <f>SUM(D38:D41)</f>
        <v>0</v>
      </c>
      <c r="E42" s="207">
        <f t="shared" si="3"/>
        <v>5433102</v>
      </c>
      <c r="F42" s="88">
        <f t="shared" si="3"/>
        <v>5433102</v>
      </c>
      <c r="G42" s="88">
        <f t="shared" si="3"/>
        <v>52943756</v>
      </c>
      <c r="H42" s="88">
        <f t="shared" si="3"/>
        <v>-6374220</v>
      </c>
      <c r="I42" s="88">
        <f t="shared" si="3"/>
        <v>-8292421</v>
      </c>
      <c r="J42" s="88">
        <f t="shared" si="3"/>
        <v>38277115</v>
      </c>
      <c r="K42" s="88">
        <f t="shared" si="3"/>
        <v>-11435106</v>
      </c>
      <c r="L42" s="88">
        <f t="shared" si="3"/>
        <v>-12035355</v>
      </c>
      <c r="M42" s="88">
        <f t="shared" si="3"/>
        <v>25798956</v>
      </c>
      <c r="N42" s="88">
        <f t="shared" si="3"/>
        <v>2328495</v>
      </c>
      <c r="O42" s="88">
        <f t="shared" si="3"/>
        <v>-9085878</v>
      </c>
      <c r="P42" s="88">
        <f t="shared" si="3"/>
        <v>-10396678</v>
      </c>
      <c r="Q42" s="88">
        <f t="shared" si="3"/>
        <v>15287621</v>
      </c>
      <c r="R42" s="88">
        <f t="shared" si="3"/>
        <v>-4194935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36410675</v>
      </c>
      <c r="X42" s="88">
        <f t="shared" si="3"/>
        <v>35490000</v>
      </c>
      <c r="Y42" s="88">
        <f t="shared" si="3"/>
        <v>920675</v>
      </c>
      <c r="Z42" s="208">
        <f>+IF(X42&lt;&gt;0,+(Y42/X42)*100,0)</f>
        <v>2.594181459566075</v>
      </c>
      <c r="AA42" s="206">
        <f>SUM(AA38:AA41)</f>
        <v>5433102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28346864</v>
      </c>
      <c r="D44" s="210">
        <f>+D42-D43</f>
        <v>0</v>
      </c>
      <c r="E44" s="211">
        <f t="shared" si="4"/>
        <v>5433102</v>
      </c>
      <c r="F44" s="77">
        <f t="shared" si="4"/>
        <v>5433102</v>
      </c>
      <c r="G44" s="77">
        <f t="shared" si="4"/>
        <v>52943756</v>
      </c>
      <c r="H44" s="77">
        <f t="shared" si="4"/>
        <v>-6374220</v>
      </c>
      <c r="I44" s="77">
        <f t="shared" si="4"/>
        <v>-8292421</v>
      </c>
      <c r="J44" s="77">
        <f t="shared" si="4"/>
        <v>38277115</v>
      </c>
      <c r="K44" s="77">
        <f t="shared" si="4"/>
        <v>-11435106</v>
      </c>
      <c r="L44" s="77">
        <f t="shared" si="4"/>
        <v>-12035355</v>
      </c>
      <c r="M44" s="77">
        <f t="shared" si="4"/>
        <v>25798956</v>
      </c>
      <c r="N44" s="77">
        <f t="shared" si="4"/>
        <v>2328495</v>
      </c>
      <c r="O44" s="77">
        <f t="shared" si="4"/>
        <v>-9085878</v>
      </c>
      <c r="P44" s="77">
        <f t="shared" si="4"/>
        <v>-10396678</v>
      </c>
      <c r="Q44" s="77">
        <f t="shared" si="4"/>
        <v>15287621</v>
      </c>
      <c r="R44" s="77">
        <f t="shared" si="4"/>
        <v>-4194935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36410675</v>
      </c>
      <c r="X44" s="77">
        <f t="shared" si="4"/>
        <v>35490000</v>
      </c>
      <c r="Y44" s="77">
        <f t="shared" si="4"/>
        <v>920675</v>
      </c>
      <c r="Z44" s="212">
        <f>+IF(X44&lt;&gt;0,+(Y44/X44)*100,0)</f>
        <v>2.594181459566075</v>
      </c>
      <c r="AA44" s="210">
        <f>+AA42-AA43</f>
        <v>5433102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28346864</v>
      </c>
      <c r="D46" s="206">
        <f>SUM(D44:D45)</f>
        <v>0</v>
      </c>
      <c r="E46" s="207">
        <f t="shared" si="5"/>
        <v>5433102</v>
      </c>
      <c r="F46" s="88">
        <f t="shared" si="5"/>
        <v>5433102</v>
      </c>
      <c r="G46" s="88">
        <f t="shared" si="5"/>
        <v>52943756</v>
      </c>
      <c r="H46" s="88">
        <f t="shared" si="5"/>
        <v>-6374220</v>
      </c>
      <c r="I46" s="88">
        <f t="shared" si="5"/>
        <v>-8292421</v>
      </c>
      <c r="J46" s="88">
        <f t="shared" si="5"/>
        <v>38277115</v>
      </c>
      <c r="K46" s="88">
        <f t="shared" si="5"/>
        <v>-11435106</v>
      </c>
      <c r="L46" s="88">
        <f t="shared" si="5"/>
        <v>-12035355</v>
      </c>
      <c r="M46" s="88">
        <f t="shared" si="5"/>
        <v>25798956</v>
      </c>
      <c r="N46" s="88">
        <f t="shared" si="5"/>
        <v>2328495</v>
      </c>
      <c r="O46" s="88">
        <f t="shared" si="5"/>
        <v>-9085878</v>
      </c>
      <c r="P46" s="88">
        <f t="shared" si="5"/>
        <v>-10396678</v>
      </c>
      <c r="Q46" s="88">
        <f t="shared" si="5"/>
        <v>15287621</v>
      </c>
      <c r="R46" s="88">
        <f t="shared" si="5"/>
        <v>-4194935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36410675</v>
      </c>
      <c r="X46" s="88">
        <f t="shared" si="5"/>
        <v>35490000</v>
      </c>
      <c r="Y46" s="88">
        <f t="shared" si="5"/>
        <v>920675</v>
      </c>
      <c r="Z46" s="208">
        <f>+IF(X46&lt;&gt;0,+(Y46/X46)*100,0)</f>
        <v>2.594181459566075</v>
      </c>
      <c r="AA46" s="206">
        <f>SUM(AA44:AA45)</f>
        <v>5433102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28346864</v>
      </c>
      <c r="D48" s="217">
        <f>SUM(D46:D47)</f>
        <v>0</v>
      </c>
      <c r="E48" s="218">
        <f t="shared" si="6"/>
        <v>5433102</v>
      </c>
      <c r="F48" s="219">
        <f t="shared" si="6"/>
        <v>5433102</v>
      </c>
      <c r="G48" s="219">
        <f t="shared" si="6"/>
        <v>52943756</v>
      </c>
      <c r="H48" s="220">
        <f t="shared" si="6"/>
        <v>-6374220</v>
      </c>
      <c r="I48" s="220">
        <f t="shared" si="6"/>
        <v>-8292421</v>
      </c>
      <c r="J48" s="220">
        <f t="shared" si="6"/>
        <v>38277115</v>
      </c>
      <c r="K48" s="220">
        <f t="shared" si="6"/>
        <v>-11435106</v>
      </c>
      <c r="L48" s="220">
        <f t="shared" si="6"/>
        <v>-12035355</v>
      </c>
      <c r="M48" s="219">
        <f t="shared" si="6"/>
        <v>25798956</v>
      </c>
      <c r="N48" s="219">
        <f t="shared" si="6"/>
        <v>2328495</v>
      </c>
      <c r="O48" s="220">
        <f t="shared" si="6"/>
        <v>-9085878</v>
      </c>
      <c r="P48" s="220">
        <f t="shared" si="6"/>
        <v>-10396678</v>
      </c>
      <c r="Q48" s="220">
        <f t="shared" si="6"/>
        <v>15287621</v>
      </c>
      <c r="R48" s="220">
        <f t="shared" si="6"/>
        <v>-4194935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36410675</v>
      </c>
      <c r="X48" s="220">
        <f t="shared" si="6"/>
        <v>35490000</v>
      </c>
      <c r="Y48" s="220">
        <f t="shared" si="6"/>
        <v>920675</v>
      </c>
      <c r="Z48" s="221">
        <f>+IF(X48&lt;&gt;0,+(Y48/X48)*100,0)</f>
        <v>2.594181459566075</v>
      </c>
      <c r="AA48" s="222">
        <f>SUM(AA46:AA47)</f>
        <v>5433102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1093167</v>
      </c>
      <c r="D5" s="153">
        <f>SUM(D6:D8)</f>
        <v>0</v>
      </c>
      <c r="E5" s="154">
        <f t="shared" si="0"/>
        <v>2095494</v>
      </c>
      <c r="F5" s="100">
        <f t="shared" si="0"/>
        <v>2095494</v>
      </c>
      <c r="G5" s="100">
        <f t="shared" si="0"/>
        <v>0</v>
      </c>
      <c r="H5" s="100">
        <f t="shared" si="0"/>
        <v>0</v>
      </c>
      <c r="I5" s="100">
        <f t="shared" si="0"/>
        <v>27173</v>
      </c>
      <c r="J5" s="100">
        <f t="shared" si="0"/>
        <v>27173</v>
      </c>
      <c r="K5" s="100">
        <f t="shared" si="0"/>
        <v>5413</v>
      </c>
      <c r="L5" s="100">
        <f t="shared" si="0"/>
        <v>1183</v>
      </c>
      <c r="M5" s="100">
        <f t="shared" si="0"/>
        <v>2248</v>
      </c>
      <c r="N5" s="100">
        <f t="shared" si="0"/>
        <v>8844</v>
      </c>
      <c r="O5" s="100">
        <f t="shared" si="0"/>
        <v>0</v>
      </c>
      <c r="P5" s="100">
        <f t="shared" si="0"/>
        <v>8382</v>
      </c>
      <c r="Q5" s="100">
        <f t="shared" si="0"/>
        <v>85008</v>
      </c>
      <c r="R5" s="100">
        <f t="shared" si="0"/>
        <v>93390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129407</v>
      </c>
      <c r="X5" s="100">
        <f t="shared" si="0"/>
        <v>2139000</v>
      </c>
      <c r="Y5" s="100">
        <f t="shared" si="0"/>
        <v>-2009593</v>
      </c>
      <c r="Z5" s="137">
        <f>+IF(X5&lt;&gt;0,+(Y5/X5)*100,0)</f>
        <v>-93.95011687704536</v>
      </c>
      <c r="AA5" s="153">
        <f>SUM(AA6:AA8)</f>
        <v>2095494</v>
      </c>
    </row>
    <row r="6" spans="1:27" ht="12.75">
      <c r="A6" s="138" t="s">
        <v>75</v>
      </c>
      <c r="B6" s="136"/>
      <c r="C6" s="155">
        <v>6793</v>
      </c>
      <c r="D6" s="155"/>
      <c r="E6" s="156">
        <v>1690494</v>
      </c>
      <c r="F6" s="60">
        <v>1690494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1500000</v>
      </c>
      <c r="Y6" s="60">
        <v>-1500000</v>
      </c>
      <c r="Z6" s="140">
        <v>-100</v>
      </c>
      <c r="AA6" s="62">
        <v>1690494</v>
      </c>
    </row>
    <row r="7" spans="1:27" ht="12.75">
      <c r="A7" s="138" t="s">
        <v>76</v>
      </c>
      <c r="B7" s="136"/>
      <c r="C7" s="157">
        <v>113190</v>
      </c>
      <c r="D7" s="157"/>
      <c r="E7" s="158"/>
      <c r="F7" s="159"/>
      <c r="G7" s="159"/>
      <c r="H7" s="159"/>
      <c r="I7" s="159">
        <v>14763</v>
      </c>
      <c r="J7" s="159">
        <v>14763</v>
      </c>
      <c r="K7" s="159"/>
      <c r="L7" s="159"/>
      <c r="M7" s="159"/>
      <c r="N7" s="159"/>
      <c r="O7" s="159"/>
      <c r="P7" s="159">
        <v>8382</v>
      </c>
      <c r="Q7" s="159">
        <v>3144</v>
      </c>
      <c r="R7" s="159">
        <v>11526</v>
      </c>
      <c r="S7" s="159"/>
      <c r="T7" s="159"/>
      <c r="U7" s="159"/>
      <c r="V7" s="159"/>
      <c r="W7" s="159">
        <v>26289</v>
      </c>
      <c r="X7" s="159">
        <v>39000</v>
      </c>
      <c r="Y7" s="159">
        <v>-12711</v>
      </c>
      <c r="Z7" s="141">
        <v>-32.59</v>
      </c>
      <c r="AA7" s="225"/>
    </row>
    <row r="8" spans="1:27" ht="12.75">
      <c r="A8" s="138" t="s">
        <v>77</v>
      </c>
      <c r="B8" s="136"/>
      <c r="C8" s="155">
        <v>973184</v>
      </c>
      <c r="D8" s="155"/>
      <c r="E8" s="156">
        <v>405000</v>
      </c>
      <c r="F8" s="60">
        <v>405000</v>
      </c>
      <c r="G8" s="60"/>
      <c r="H8" s="60"/>
      <c r="I8" s="60">
        <v>12410</v>
      </c>
      <c r="J8" s="60">
        <v>12410</v>
      </c>
      <c r="K8" s="60">
        <v>5413</v>
      </c>
      <c r="L8" s="60">
        <v>1183</v>
      </c>
      <c r="M8" s="60">
        <v>2248</v>
      </c>
      <c r="N8" s="60">
        <v>8844</v>
      </c>
      <c r="O8" s="60"/>
      <c r="P8" s="60"/>
      <c r="Q8" s="60">
        <v>81864</v>
      </c>
      <c r="R8" s="60">
        <v>81864</v>
      </c>
      <c r="S8" s="60"/>
      <c r="T8" s="60"/>
      <c r="U8" s="60"/>
      <c r="V8" s="60"/>
      <c r="W8" s="60">
        <v>103118</v>
      </c>
      <c r="X8" s="60">
        <v>600000</v>
      </c>
      <c r="Y8" s="60">
        <v>-496882</v>
      </c>
      <c r="Z8" s="140">
        <v>-82.81</v>
      </c>
      <c r="AA8" s="62">
        <v>405000</v>
      </c>
    </row>
    <row r="9" spans="1:27" ht="12.75">
      <c r="A9" s="135" t="s">
        <v>78</v>
      </c>
      <c r="B9" s="136"/>
      <c r="C9" s="153">
        <f aca="true" t="shared" si="1" ref="C9:Y9">SUM(C10:C14)</f>
        <v>923958</v>
      </c>
      <c r="D9" s="153">
        <f>SUM(D10:D14)</f>
        <v>0</v>
      </c>
      <c r="E9" s="154">
        <f t="shared" si="1"/>
        <v>2840000</v>
      </c>
      <c r="F9" s="100">
        <f t="shared" si="1"/>
        <v>2840000</v>
      </c>
      <c r="G9" s="100">
        <f t="shared" si="1"/>
        <v>0</v>
      </c>
      <c r="H9" s="100">
        <f t="shared" si="1"/>
        <v>0</v>
      </c>
      <c r="I9" s="100">
        <f t="shared" si="1"/>
        <v>34677</v>
      </c>
      <c r="J9" s="100">
        <f t="shared" si="1"/>
        <v>34677</v>
      </c>
      <c r="K9" s="100">
        <f t="shared" si="1"/>
        <v>26335</v>
      </c>
      <c r="L9" s="100">
        <f t="shared" si="1"/>
        <v>163769</v>
      </c>
      <c r="M9" s="100">
        <f t="shared" si="1"/>
        <v>2095</v>
      </c>
      <c r="N9" s="100">
        <f t="shared" si="1"/>
        <v>192199</v>
      </c>
      <c r="O9" s="100">
        <f t="shared" si="1"/>
        <v>9896</v>
      </c>
      <c r="P9" s="100">
        <f t="shared" si="1"/>
        <v>1009</v>
      </c>
      <c r="Q9" s="100">
        <f t="shared" si="1"/>
        <v>31198</v>
      </c>
      <c r="R9" s="100">
        <f t="shared" si="1"/>
        <v>42103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268979</v>
      </c>
      <c r="X9" s="100">
        <f t="shared" si="1"/>
        <v>1950000</v>
      </c>
      <c r="Y9" s="100">
        <f t="shared" si="1"/>
        <v>-1681021</v>
      </c>
      <c r="Z9" s="137">
        <f>+IF(X9&lt;&gt;0,+(Y9/X9)*100,0)</f>
        <v>-86.20620512820513</v>
      </c>
      <c r="AA9" s="102">
        <f>SUM(AA10:AA14)</f>
        <v>2840000</v>
      </c>
    </row>
    <row r="10" spans="1:27" ht="12.75">
      <c r="A10" s="138" t="s">
        <v>79</v>
      </c>
      <c r="B10" s="136"/>
      <c r="C10" s="155">
        <v>25444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>
        <v>102661</v>
      </c>
      <c r="D11" s="155"/>
      <c r="E11" s="156">
        <v>1870000</v>
      </c>
      <c r="F11" s="60">
        <v>1870000</v>
      </c>
      <c r="G11" s="60"/>
      <c r="H11" s="60"/>
      <c r="I11" s="60">
        <v>19835</v>
      </c>
      <c r="J11" s="60">
        <v>19835</v>
      </c>
      <c r="K11" s="60">
        <v>11997</v>
      </c>
      <c r="L11" s="60">
        <v>146239</v>
      </c>
      <c r="M11" s="60"/>
      <c r="N11" s="60">
        <v>158236</v>
      </c>
      <c r="O11" s="60">
        <v>4897</v>
      </c>
      <c r="P11" s="60"/>
      <c r="Q11" s="60">
        <v>8371</v>
      </c>
      <c r="R11" s="60">
        <v>13268</v>
      </c>
      <c r="S11" s="60"/>
      <c r="T11" s="60"/>
      <c r="U11" s="60"/>
      <c r="V11" s="60"/>
      <c r="W11" s="60">
        <v>191339</v>
      </c>
      <c r="X11" s="60">
        <v>1100000</v>
      </c>
      <c r="Y11" s="60">
        <v>-908661</v>
      </c>
      <c r="Z11" s="140">
        <v>-82.61</v>
      </c>
      <c r="AA11" s="62">
        <v>1870000</v>
      </c>
    </row>
    <row r="12" spans="1:27" ht="12.75">
      <c r="A12" s="138" t="s">
        <v>81</v>
      </c>
      <c r="B12" s="136"/>
      <c r="C12" s="155">
        <v>733894</v>
      </c>
      <c r="D12" s="155"/>
      <c r="E12" s="156">
        <v>970000</v>
      </c>
      <c r="F12" s="60">
        <v>970000</v>
      </c>
      <c r="G12" s="60"/>
      <c r="H12" s="60"/>
      <c r="I12" s="60">
        <v>13157</v>
      </c>
      <c r="J12" s="60">
        <v>13157</v>
      </c>
      <c r="K12" s="60"/>
      <c r="L12" s="60">
        <v>15001</v>
      </c>
      <c r="M12" s="60"/>
      <c r="N12" s="60">
        <v>15001</v>
      </c>
      <c r="O12" s="60"/>
      <c r="P12" s="60">
        <v>1009</v>
      </c>
      <c r="Q12" s="60"/>
      <c r="R12" s="60">
        <v>1009</v>
      </c>
      <c r="S12" s="60"/>
      <c r="T12" s="60"/>
      <c r="U12" s="60"/>
      <c r="V12" s="60"/>
      <c r="W12" s="60">
        <v>29167</v>
      </c>
      <c r="X12" s="60">
        <v>750000</v>
      </c>
      <c r="Y12" s="60">
        <v>-720833</v>
      </c>
      <c r="Z12" s="140">
        <v>-96.11</v>
      </c>
      <c r="AA12" s="62">
        <v>970000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>
        <v>61959</v>
      </c>
      <c r="D14" s="157"/>
      <c r="E14" s="158"/>
      <c r="F14" s="159"/>
      <c r="G14" s="159"/>
      <c r="H14" s="159"/>
      <c r="I14" s="159">
        <v>1685</v>
      </c>
      <c r="J14" s="159">
        <v>1685</v>
      </c>
      <c r="K14" s="159">
        <v>14338</v>
      </c>
      <c r="L14" s="159">
        <v>2529</v>
      </c>
      <c r="M14" s="159">
        <v>2095</v>
      </c>
      <c r="N14" s="159">
        <v>18962</v>
      </c>
      <c r="O14" s="159">
        <v>4999</v>
      </c>
      <c r="P14" s="159"/>
      <c r="Q14" s="159">
        <v>22827</v>
      </c>
      <c r="R14" s="159">
        <v>27826</v>
      </c>
      <c r="S14" s="159"/>
      <c r="T14" s="159"/>
      <c r="U14" s="159"/>
      <c r="V14" s="159"/>
      <c r="W14" s="159">
        <v>48473</v>
      </c>
      <c r="X14" s="159">
        <v>100000</v>
      </c>
      <c r="Y14" s="159">
        <v>-51527</v>
      </c>
      <c r="Z14" s="141">
        <v>-51.53</v>
      </c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480000</v>
      </c>
      <c r="F15" s="100">
        <f t="shared" si="2"/>
        <v>480000</v>
      </c>
      <c r="G15" s="100">
        <f t="shared" si="2"/>
        <v>0</v>
      </c>
      <c r="H15" s="100">
        <f t="shared" si="2"/>
        <v>28700</v>
      </c>
      <c r="I15" s="100">
        <f t="shared" si="2"/>
        <v>8741</v>
      </c>
      <c r="J15" s="100">
        <f t="shared" si="2"/>
        <v>37441</v>
      </c>
      <c r="K15" s="100">
        <f t="shared" si="2"/>
        <v>989</v>
      </c>
      <c r="L15" s="100">
        <f t="shared" si="2"/>
        <v>350877</v>
      </c>
      <c r="M15" s="100">
        <f t="shared" si="2"/>
        <v>0</v>
      </c>
      <c r="N15" s="100">
        <f t="shared" si="2"/>
        <v>351866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389307</v>
      </c>
      <c r="X15" s="100">
        <f t="shared" si="2"/>
        <v>400000</v>
      </c>
      <c r="Y15" s="100">
        <f t="shared" si="2"/>
        <v>-10693</v>
      </c>
      <c r="Z15" s="137">
        <f>+IF(X15&lt;&gt;0,+(Y15/X15)*100,0)</f>
        <v>-2.67325</v>
      </c>
      <c r="AA15" s="102">
        <f>SUM(AA16:AA18)</f>
        <v>480000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>
        <v>480000</v>
      </c>
      <c r="F18" s="60">
        <v>480000</v>
      </c>
      <c r="G18" s="60"/>
      <c r="H18" s="60">
        <v>28700</v>
      </c>
      <c r="I18" s="60">
        <v>8741</v>
      </c>
      <c r="J18" s="60">
        <v>37441</v>
      </c>
      <c r="K18" s="60">
        <v>989</v>
      </c>
      <c r="L18" s="60">
        <v>350877</v>
      </c>
      <c r="M18" s="60"/>
      <c r="N18" s="60">
        <v>351866</v>
      </c>
      <c r="O18" s="60"/>
      <c r="P18" s="60"/>
      <c r="Q18" s="60"/>
      <c r="R18" s="60"/>
      <c r="S18" s="60"/>
      <c r="T18" s="60"/>
      <c r="U18" s="60"/>
      <c r="V18" s="60"/>
      <c r="W18" s="60">
        <v>389307</v>
      </c>
      <c r="X18" s="60">
        <v>400000</v>
      </c>
      <c r="Y18" s="60">
        <v>-10693</v>
      </c>
      <c r="Z18" s="140">
        <v>-2.67</v>
      </c>
      <c r="AA18" s="62">
        <v>480000</v>
      </c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2017125</v>
      </c>
      <c r="D25" s="217">
        <f>+D5+D9+D15+D19+D24</f>
        <v>0</v>
      </c>
      <c r="E25" s="230">
        <f t="shared" si="4"/>
        <v>5415494</v>
      </c>
      <c r="F25" s="219">
        <f t="shared" si="4"/>
        <v>5415494</v>
      </c>
      <c r="G25" s="219">
        <f t="shared" si="4"/>
        <v>0</v>
      </c>
      <c r="H25" s="219">
        <f t="shared" si="4"/>
        <v>28700</v>
      </c>
      <c r="I25" s="219">
        <f t="shared" si="4"/>
        <v>70591</v>
      </c>
      <c r="J25" s="219">
        <f t="shared" si="4"/>
        <v>99291</v>
      </c>
      <c r="K25" s="219">
        <f t="shared" si="4"/>
        <v>32737</v>
      </c>
      <c r="L25" s="219">
        <f t="shared" si="4"/>
        <v>515829</v>
      </c>
      <c r="M25" s="219">
        <f t="shared" si="4"/>
        <v>4343</v>
      </c>
      <c r="N25" s="219">
        <f t="shared" si="4"/>
        <v>552909</v>
      </c>
      <c r="O25" s="219">
        <f t="shared" si="4"/>
        <v>9896</v>
      </c>
      <c r="P25" s="219">
        <f t="shared" si="4"/>
        <v>9391</v>
      </c>
      <c r="Q25" s="219">
        <f t="shared" si="4"/>
        <v>116206</v>
      </c>
      <c r="R25" s="219">
        <f t="shared" si="4"/>
        <v>135493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787693</v>
      </c>
      <c r="X25" s="219">
        <f t="shared" si="4"/>
        <v>4489000</v>
      </c>
      <c r="Y25" s="219">
        <f t="shared" si="4"/>
        <v>-3701307</v>
      </c>
      <c r="Z25" s="231">
        <f>+IF(X25&lt;&gt;0,+(Y25/X25)*100,0)</f>
        <v>-82.45281799955447</v>
      </c>
      <c r="AA25" s="232">
        <f>+AA5+AA9+AA15+AA19+AA24</f>
        <v>5415494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544075</v>
      </c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544075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2.75">
      <c r="A33" s="237" t="s">
        <v>51</v>
      </c>
      <c r="B33" s="136" t="s">
        <v>137</v>
      </c>
      <c r="C33" s="155">
        <v>28845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>
        <v>22827</v>
      </c>
      <c r="R33" s="60">
        <v>22827</v>
      </c>
      <c r="S33" s="60"/>
      <c r="T33" s="60"/>
      <c r="U33" s="60"/>
      <c r="V33" s="60"/>
      <c r="W33" s="60">
        <v>22827</v>
      </c>
      <c r="X33" s="60"/>
      <c r="Y33" s="60">
        <v>22827</v>
      </c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1444205</v>
      </c>
      <c r="D35" s="155"/>
      <c r="E35" s="156">
        <v>5415494</v>
      </c>
      <c r="F35" s="60">
        <v>5415494</v>
      </c>
      <c r="G35" s="60"/>
      <c r="H35" s="60">
        <v>28700</v>
      </c>
      <c r="I35" s="60">
        <v>70591</v>
      </c>
      <c r="J35" s="60">
        <v>99291</v>
      </c>
      <c r="K35" s="60">
        <v>32737</v>
      </c>
      <c r="L35" s="60">
        <v>515829</v>
      </c>
      <c r="M35" s="60">
        <v>4343</v>
      </c>
      <c r="N35" s="60">
        <v>552909</v>
      </c>
      <c r="O35" s="60">
        <v>9896</v>
      </c>
      <c r="P35" s="60">
        <v>9391</v>
      </c>
      <c r="Q35" s="60">
        <v>93379</v>
      </c>
      <c r="R35" s="60">
        <v>112666</v>
      </c>
      <c r="S35" s="60"/>
      <c r="T35" s="60"/>
      <c r="U35" s="60"/>
      <c r="V35" s="60"/>
      <c r="W35" s="60">
        <v>764866</v>
      </c>
      <c r="X35" s="60"/>
      <c r="Y35" s="60">
        <v>764866</v>
      </c>
      <c r="Z35" s="140"/>
      <c r="AA35" s="62">
        <v>5415494</v>
      </c>
    </row>
    <row r="36" spans="1:27" ht="12.75">
      <c r="A36" s="238" t="s">
        <v>139</v>
      </c>
      <c r="B36" s="149"/>
      <c r="C36" s="222">
        <f aca="true" t="shared" si="6" ref="C36:Y36">SUM(C32:C35)</f>
        <v>2017125</v>
      </c>
      <c r="D36" s="222">
        <f>SUM(D32:D35)</f>
        <v>0</v>
      </c>
      <c r="E36" s="218">
        <f t="shared" si="6"/>
        <v>5415494</v>
      </c>
      <c r="F36" s="220">
        <f t="shared" si="6"/>
        <v>5415494</v>
      </c>
      <c r="G36" s="220">
        <f t="shared" si="6"/>
        <v>0</v>
      </c>
      <c r="H36" s="220">
        <f t="shared" si="6"/>
        <v>28700</v>
      </c>
      <c r="I36" s="220">
        <f t="shared" si="6"/>
        <v>70591</v>
      </c>
      <c r="J36" s="220">
        <f t="shared" si="6"/>
        <v>99291</v>
      </c>
      <c r="K36" s="220">
        <f t="shared" si="6"/>
        <v>32737</v>
      </c>
      <c r="L36" s="220">
        <f t="shared" si="6"/>
        <v>515829</v>
      </c>
      <c r="M36" s="220">
        <f t="shared" si="6"/>
        <v>4343</v>
      </c>
      <c r="N36" s="220">
        <f t="shared" si="6"/>
        <v>552909</v>
      </c>
      <c r="O36" s="220">
        <f t="shared" si="6"/>
        <v>9896</v>
      </c>
      <c r="P36" s="220">
        <f t="shared" si="6"/>
        <v>9391</v>
      </c>
      <c r="Q36" s="220">
        <f t="shared" si="6"/>
        <v>116206</v>
      </c>
      <c r="R36" s="220">
        <f t="shared" si="6"/>
        <v>135493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787693</v>
      </c>
      <c r="X36" s="220">
        <f t="shared" si="6"/>
        <v>0</v>
      </c>
      <c r="Y36" s="220">
        <f t="shared" si="6"/>
        <v>787693</v>
      </c>
      <c r="Z36" s="221">
        <f>+IF(X36&lt;&gt;0,+(Y36/X36)*100,0)</f>
        <v>0</v>
      </c>
      <c r="AA36" s="239">
        <f>SUM(AA32:AA35)</f>
        <v>5415494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155333873</v>
      </c>
      <c r="D6" s="155"/>
      <c r="E6" s="59">
        <v>148557000</v>
      </c>
      <c r="F6" s="60">
        <v>148557000</v>
      </c>
      <c r="G6" s="60">
        <v>195578</v>
      </c>
      <c r="H6" s="60">
        <v>187639</v>
      </c>
      <c r="I6" s="60">
        <v>179882</v>
      </c>
      <c r="J6" s="60">
        <v>179882</v>
      </c>
      <c r="K6" s="60">
        <v>167437</v>
      </c>
      <c r="L6" s="60">
        <v>157555</v>
      </c>
      <c r="M6" s="60">
        <v>181300</v>
      </c>
      <c r="N6" s="60">
        <v>181300</v>
      </c>
      <c r="O6" s="60">
        <v>171608</v>
      </c>
      <c r="P6" s="60">
        <v>159164</v>
      </c>
      <c r="Q6" s="60">
        <v>174715</v>
      </c>
      <c r="R6" s="60">
        <v>174715</v>
      </c>
      <c r="S6" s="60"/>
      <c r="T6" s="60"/>
      <c r="U6" s="60"/>
      <c r="V6" s="60"/>
      <c r="W6" s="60">
        <v>174715</v>
      </c>
      <c r="X6" s="60">
        <v>111417750</v>
      </c>
      <c r="Y6" s="60">
        <v>-111243035</v>
      </c>
      <c r="Z6" s="140">
        <v>-99.84</v>
      </c>
      <c r="AA6" s="62">
        <v>148557000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3415421</v>
      </c>
      <c r="D8" s="155"/>
      <c r="E8" s="59">
        <v>14898000</v>
      </c>
      <c r="F8" s="60">
        <v>14898000</v>
      </c>
      <c r="G8" s="60">
        <v>6832</v>
      </c>
      <c r="H8" s="60">
        <v>2675</v>
      </c>
      <c r="I8" s="60">
        <v>2969</v>
      </c>
      <c r="J8" s="60">
        <v>2969</v>
      </c>
      <c r="K8" s="60">
        <v>2950</v>
      </c>
      <c r="L8" s="60">
        <v>3149</v>
      </c>
      <c r="M8" s="60">
        <v>3309</v>
      </c>
      <c r="N8" s="60">
        <v>3309</v>
      </c>
      <c r="O8" s="60">
        <v>3709</v>
      </c>
      <c r="P8" s="60">
        <v>3977</v>
      </c>
      <c r="Q8" s="60">
        <v>4016</v>
      </c>
      <c r="R8" s="60">
        <v>4016</v>
      </c>
      <c r="S8" s="60"/>
      <c r="T8" s="60"/>
      <c r="U8" s="60"/>
      <c r="V8" s="60"/>
      <c r="W8" s="60">
        <v>4016</v>
      </c>
      <c r="X8" s="60">
        <v>11173500</v>
      </c>
      <c r="Y8" s="60">
        <v>-11169484</v>
      </c>
      <c r="Z8" s="140">
        <v>-99.96</v>
      </c>
      <c r="AA8" s="62">
        <v>14898000</v>
      </c>
    </row>
    <row r="9" spans="1:27" ht="12.75">
      <c r="A9" s="249" t="s">
        <v>146</v>
      </c>
      <c r="B9" s="182"/>
      <c r="C9" s="155">
        <v>2137937</v>
      </c>
      <c r="D9" s="155"/>
      <c r="E9" s="59">
        <v>5002000</v>
      </c>
      <c r="F9" s="60">
        <v>5002000</v>
      </c>
      <c r="G9" s="60">
        <v>3760</v>
      </c>
      <c r="H9" s="60">
        <v>5360</v>
      </c>
      <c r="I9" s="60">
        <v>5223</v>
      </c>
      <c r="J9" s="60">
        <v>5223</v>
      </c>
      <c r="K9" s="60">
        <v>5235</v>
      </c>
      <c r="L9" s="60">
        <v>619</v>
      </c>
      <c r="M9" s="60">
        <v>495</v>
      </c>
      <c r="N9" s="60">
        <v>495</v>
      </c>
      <c r="O9" s="60">
        <v>795</v>
      </c>
      <c r="P9" s="60">
        <v>3296</v>
      </c>
      <c r="Q9" s="60">
        <v>2845</v>
      </c>
      <c r="R9" s="60">
        <v>2845</v>
      </c>
      <c r="S9" s="60"/>
      <c r="T9" s="60"/>
      <c r="U9" s="60"/>
      <c r="V9" s="60"/>
      <c r="W9" s="60">
        <v>2845</v>
      </c>
      <c r="X9" s="60">
        <v>3751500</v>
      </c>
      <c r="Y9" s="60">
        <v>-3748655</v>
      </c>
      <c r="Z9" s="140">
        <v>-99.92</v>
      </c>
      <c r="AA9" s="62">
        <v>5002000</v>
      </c>
    </row>
    <row r="10" spans="1:27" ht="12.75">
      <c r="A10" s="249" t="s">
        <v>147</v>
      </c>
      <c r="B10" s="182"/>
      <c r="C10" s="155">
        <v>3195074</v>
      </c>
      <c r="D10" s="155"/>
      <c r="E10" s="59">
        <v>2757000</v>
      </c>
      <c r="F10" s="60">
        <v>2757000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2067750</v>
      </c>
      <c r="Y10" s="159">
        <v>-2067750</v>
      </c>
      <c r="Z10" s="141">
        <v>-100</v>
      </c>
      <c r="AA10" s="225">
        <v>2757000</v>
      </c>
    </row>
    <row r="11" spans="1:27" ht="12.75">
      <c r="A11" s="249" t="s">
        <v>148</v>
      </c>
      <c r="B11" s="182"/>
      <c r="C11" s="155">
        <v>3365246</v>
      </c>
      <c r="D11" s="155"/>
      <c r="E11" s="59">
        <v>3851000</v>
      </c>
      <c r="F11" s="60">
        <v>3851000</v>
      </c>
      <c r="G11" s="60">
        <v>3983</v>
      </c>
      <c r="H11" s="60">
        <v>3740</v>
      </c>
      <c r="I11" s="60">
        <v>4278</v>
      </c>
      <c r="J11" s="60">
        <v>4278</v>
      </c>
      <c r="K11" s="60">
        <v>3470</v>
      </c>
      <c r="L11" s="60">
        <v>4037</v>
      </c>
      <c r="M11" s="60">
        <v>3949</v>
      </c>
      <c r="N11" s="60">
        <v>3949</v>
      </c>
      <c r="O11" s="60">
        <v>4252</v>
      </c>
      <c r="P11" s="60">
        <v>3989</v>
      </c>
      <c r="Q11" s="60">
        <v>4091</v>
      </c>
      <c r="R11" s="60">
        <v>4091</v>
      </c>
      <c r="S11" s="60"/>
      <c r="T11" s="60"/>
      <c r="U11" s="60"/>
      <c r="V11" s="60"/>
      <c r="W11" s="60">
        <v>4091</v>
      </c>
      <c r="X11" s="60">
        <v>2888250</v>
      </c>
      <c r="Y11" s="60">
        <v>-2884159</v>
      </c>
      <c r="Z11" s="140">
        <v>-99.86</v>
      </c>
      <c r="AA11" s="62">
        <v>3851000</v>
      </c>
    </row>
    <row r="12" spans="1:27" ht="12.75">
      <c r="A12" s="250" t="s">
        <v>56</v>
      </c>
      <c r="B12" s="251"/>
      <c r="C12" s="168">
        <f aca="true" t="shared" si="0" ref="C12:Y12">SUM(C6:C11)</f>
        <v>167447551</v>
      </c>
      <c r="D12" s="168">
        <f>SUM(D6:D11)</f>
        <v>0</v>
      </c>
      <c r="E12" s="72">
        <f t="shared" si="0"/>
        <v>175065000</v>
      </c>
      <c r="F12" s="73">
        <f t="shared" si="0"/>
        <v>175065000</v>
      </c>
      <c r="G12" s="73">
        <f t="shared" si="0"/>
        <v>210153</v>
      </c>
      <c r="H12" s="73">
        <f t="shared" si="0"/>
        <v>199414</v>
      </c>
      <c r="I12" s="73">
        <f t="shared" si="0"/>
        <v>192352</v>
      </c>
      <c r="J12" s="73">
        <f t="shared" si="0"/>
        <v>192352</v>
      </c>
      <c r="K12" s="73">
        <f t="shared" si="0"/>
        <v>179092</v>
      </c>
      <c r="L12" s="73">
        <f t="shared" si="0"/>
        <v>165360</v>
      </c>
      <c r="M12" s="73">
        <f t="shared" si="0"/>
        <v>189053</v>
      </c>
      <c r="N12" s="73">
        <f t="shared" si="0"/>
        <v>189053</v>
      </c>
      <c r="O12" s="73">
        <f t="shared" si="0"/>
        <v>180364</v>
      </c>
      <c r="P12" s="73">
        <f t="shared" si="0"/>
        <v>170426</v>
      </c>
      <c r="Q12" s="73">
        <f t="shared" si="0"/>
        <v>185667</v>
      </c>
      <c r="R12" s="73">
        <f t="shared" si="0"/>
        <v>185667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185667</v>
      </c>
      <c r="X12" s="73">
        <f t="shared" si="0"/>
        <v>131298750</v>
      </c>
      <c r="Y12" s="73">
        <f t="shared" si="0"/>
        <v>-131113083</v>
      </c>
      <c r="Z12" s="170">
        <f>+IF(X12&lt;&gt;0,+(Y12/X12)*100,0)</f>
        <v>-99.85859195156085</v>
      </c>
      <c r="AA12" s="74">
        <f>SUM(AA6:AA11)</f>
        <v>175065000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57977544</v>
      </c>
      <c r="D15" s="155"/>
      <c r="E15" s="59">
        <v>62292500</v>
      </c>
      <c r="F15" s="60">
        <v>62292500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46719375</v>
      </c>
      <c r="Y15" s="60">
        <v>-46719375</v>
      </c>
      <c r="Z15" s="140">
        <v>-100</v>
      </c>
      <c r="AA15" s="62">
        <v>62292500</v>
      </c>
    </row>
    <row r="16" spans="1:27" ht="12.75">
      <c r="A16" s="249" t="s">
        <v>151</v>
      </c>
      <c r="B16" s="182"/>
      <c r="C16" s="155">
        <v>26027</v>
      </c>
      <c r="D16" s="155"/>
      <c r="E16" s="59">
        <v>26000</v>
      </c>
      <c r="F16" s="60">
        <v>26000</v>
      </c>
      <c r="G16" s="159">
        <v>26</v>
      </c>
      <c r="H16" s="159">
        <v>26</v>
      </c>
      <c r="I16" s="159">
        <v>26</v>
      </c>
      <c r="J16" s="60">
        <v>26</v>
      </c>
      <c r="K16" s="159">
        <v>26</v>
      </c>
      <c r="L16" s="159">
        <v>26</v>
      </c>
      <c r="M16" s="60">
        <v>26</v>
      </c>
      <c r="N16" s="159">
        <v>26</v>
      </c>
      <c r="O16" s="159">
        <v>26</v>
      </c>
      <c r="P16" s="159">
        <v>26</v>
      </c>
      <c r="Q16" s="60">
        <v>26</v>
      </c>
      <c r="R16" s="159">
        <v>26</v>
      </c>
      <c r="S16" s="159"/>
      <c r="T16" s="60"/>
      <c r="U16" s="159"/>
      <c r="V16" s="159"/>
      <c r="W16" s="159">
        <v>26</v>
      </c>
      <c r="X16" s="60">
        <v>19500</v>
      </c>
      <c r="Y16" s="159">
        <v>-19474</v>
      </c>
      <c r="Z16" s="141">
        <v>-99.87</v>
      </c>
      <c r="AA16" s="225">
        <v>26000</v>
      </c>
    </row>
    <row r="17" spans="1:27" ht="12.75">
      <c r="A17" s="249" t="s">
        <v>152</v>
      </c>
      <c r="B17" s="182"/>
      <c r="C17" s="155">
        <v>85644952</v>
      </c>
      <c r="D17" s="155"/>
      <c r="E17" s="59">
        <v>85711500</v>
      </c>
      <c r="F17" s="60">
        <v>85711500</v>
      </c>
      <c r="G17" s="60">
        <v>85654</v>
      </c>
      <c r="H17" s="60">
        <v>85645</v>
      </c>
      <c r="I17" s="60">
        <v>85617</v>
      </c>
      <c r="J17" s="60">
        <v>85617</v>
      </c>
      <c r="K17" s="60">
        <v>85617</v>
      </c>
      <c r="L17" s="60">
        <v>85607</v>
      </c>
      <c r="M17" s="60">
        <v>85598</v>
      </c>
      <c r="N17" s="60">
        <v>85598</v>
      </c>
      <c r="O17" s="60">
        <v>85579</v>
      </c>
      <c r="P17" s="60">
        <v>85570</v>
      </c>
      <c r="Q17" s="60">
        <v>85570</v>
      </c>
      <c r="R17" s="60">
        <v>85570</v>
      </c>
      <c r="S17" s="60"/>
      <c r="T17" s="60"/>
      <c r="U17" s="60"/>
      <c r="V17" s="60"/>
      <c r="W17" s="60">
        <v>85570</v>
      </c>
      <c r="X17" s="60">
        <v>64283625</v>
      </c>
      <c r="Y17" s="60">
        <v>-64198055</v>
      </c>
      <c r="Z17" s="140">
        <v>-99.87</v>
      </c>
      <c r="AA17" s="62">
        <v>85711500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140878357</v>
      </c>
      <c r="D19" s="155"/>
      <c r="E19" s="59">
        <v>141798000</v>
      </c>
      <c r="F19" s="60">
        <v>141798000</v>
      </c>
      <c r="G19" s="60">
        <v>141024</v>
      </c>
      <c r="H19" s="60">
        <v>140878</v>
      </c>
      <c r="I19" s="60">
        <v>140270</v>
      </c>
      <c r="J19" s="60">
        <v>140270</v>
      </c>
      <c r="K19" s="60">
        <v>140270</v>
      </c>
      <c r="L19" s="60">
        <v>140063</v>
      </c>
      <c r="M19" s="60">
        <v>139859</v>
      </c>
      <c r="N19" s="60">
        <v>139859</v>
      </c>
      <c r="O19" s="60">
        <v>139439</v>
      </c>
      <c r="P19" s="60">
        <v>139249</v>
      </c>
      <c r="Q19" s="60">
        <v>139249</v>
      </c>
      <c r="R19" s="60">
        <v>139249</v>
      </c>
      <c r="S19" s="60"/>
      <c r="T19" s="60"/>
      <c r="U19" s="60"/>
      <c r="V19" s="60"/>
      <c r="W19" s="60">
        <v>139249</v>
      </c>
      <c r="X19" s="60">
        <v>106348500</v>
      </c>
      <c r="Y19" s="60">
        <v>-106209251</v>
      </c>
      <c r="Z19" s="140">
        <v>-99.87</v>
      </c>
      <c r="AA19" s="62">
        <v>141798000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1851194</v>
      </c>
      <c r="D22" s="155"/>
      <c r="E22" s="59">
        <v>2101000</v>
      </c>
      <c r="F22" s="60">
        <v>2101000</v>
      </c>
      <c r="G22" s="60">
        <v>1887</v>
      </c>
      <c r="H22" s="60">
        <v>1851</v>
      </c>
      <c r="I22" s="60">
        <v>1754</v>
      </c>
      <c r="J22" s="60">
        <v>1754</v>
      </c>
      <c r="K22" s="60">
        <v>1754</v>
      </c>
      <c r="L22" s="60">
        <v>1721</v>
      </c>
      <c r="M22" s="60">
        <v>1690</v>
      </c>
      <c r="N22" s="60">
        <v>1690</v>
      </c>
      <c r="O22" s="60">
        <v>1625</v>
      </c>
      <c r="P22" s="60">
        <v>1595</v>
      </c>
      <c r="Q22" s="60">
        <v>1595</v>
      </c>
      <c r="R22" s="60">
        <v>1595</v>
      </c>
      <c r="S22" s="60"/>
      <c r="T22" s="60"/>
      <c r="U22" s="60"/>
      <c r="V22" s="60"/>
      <c r="W22" s="60">
        <v>1595</v>
      </c>
      <c r="X22" s="60">
        <v>1575750</v>
      </c>
      <c r="Y22" s="60">
        <v>-1574155</v>
      </c>
      <c r="Z22" s="140">
        <v>-99.9</v>
      </c>
      <c r="AA22" s="62">
        <v>2101000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286378074</v>
      </c>
      <c r="D24" s="168">
        <f>SUM(D15:D23)</f>
        <v>0</v>
      </c>
      <c r="E24" s="76">
        <f t="shared" si="1"/>
        <v>291929000</v>
      </c>
      <c r="F24" s="77">
        <f t="shared" si="1"/>
        <v>291929000</v>
      </c>
      <c r="G24" s="77">
        <f t="shared" si="1"/>
        <v>228591</v>
      </c>
      <c r="H24" s="77">
        <f t="shared" si="1"/>
        <v>228400</v>
      </c>
      <c r="I24" s="77">
        <f t="shared" si="1"/>
        <v>227667</v>
      </c>
      <c r="J24" s="77">
        <f t="shared" si="1"/>
        <v>227667</v>
      </c>
      <c r="K24" s="77">
        <f t="shared" si="1"/>
        <v>227667</v>
      </c>
      <c r="L24" s="77">
        <f t="shared" si="1"/>
        <v>227417</v>
      </c>
      <c r="M24" s="77">
        <f t="shared" si="1"/>
        <v>227173</v>
      </c>
      <c r="N24" s="77">
        <f t="shared" si="1"/>
        <v>227173</v>
      </c>
      <c r="O24" s="77">
        <f t="shared" si="1"/>
        <v>226669</v>
      </c>
      <c r="P24" s="77">
        <f t="shared" si="1"/>
        <v>226440</v>
      </c>
      <c r="Q24" s="77">
        <f t="shared" si="1"/>
        <v>226440</v>
      </c>
      <c r="R24" s="77">
        <f t="shared" si="1"/>
        <v>226440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226440</v>
      </c>
      <c r="X24" s="77">
        <f t="shared" si="1"/>
        <v>218946750</v>
      </c>
      <c r="Y24" s="77">
        <f t="shared" si="1"/>
        <v>-218720310</v>
      </c>
      <c r="Z24" s="212">
        <f>+IF(X24&lt;&gt;0,+(Y24/X24)*100,0)</f>
        <v>-99.89657759249681</v>
      </c>
      <c r="AA24" s="79">
        <f>SUM(AA15:AA23)</f>
        <v>291929000</v>
      </c>
    </row>
    <row r="25" spans="1:27" ht="12.75">
      <c r="A25" s="250" t="s">
        <v>159</v>
      </c>
      <c r="B25" s="251"/>
      <c r="C25" s="168">
        <f aca="true" t="shared" si="2" ref="C25:Y25">+C12+C24</f>
        <v>453825625</v>
      </c>
      <c r="D25" s="168">
        <f>+D12+D24</f>
        <v>0</v>
      </c>
      <c r="E25" s="72">
        <f t="shared" si="2"/>
        <v>466994000</v>
      </c>
      <c r="F25" s="73">
        <f t="shared" si="2"/>
        <v>466994000</v>
      </c>
      <c r="G25" s="73">
        <f t="shared" si="2"/>
        <v>438744</v>
      </c>
      <c r="H25" s="73">
        <f t="shared" si="2"/>
        <v>427814</v>
      </c>
      <c r="I25" s="73">
        <f t="shared" si="2"/>
        <v>420019</v>
      </c>
      <c r="J25" s="73">
        <f t="shared" si="2"/>
        <v>420019</v>
      </c>
      <c r="K25" s="73">
        <f t="shared" si="2"/>
        <v>406759</v>
      </c>
      <c r="L25" s="73">
        <f t="shared" si="2"/>
        <v>392777</v>
      </c>
      <c r="M25" s="73">
        <f t="shared" si="2"/>
        <v>416226</v>
      </c>
      <c r="N25" s="73">
        <f t="shared" si="2"/>
        <v>416226</v>
      </c>
      <c r="O25" s="73">
        <f t="shared" si="2"/>
        <v>407033</v>
      </c>
      <c r="P25" s="73">
        <f t="shared" si="2"/>
        <v>396866</v>
      </c>
      <c r="Q25" s="73">
        <f t="shared" si="2"/>
        <v>412107</v>
      </c>
      <c r="R25" s="73">
        <f t="shared" si="2"/>
        <v>412107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412107</v>
      </c>
      <c r="X25" s="73">
        <f t="shared" si="2"/>
        <v>350245500</v>
      </c>
      <c r="Y25" s="73">
        <f t="shared" si="2"/>
        <v>-349833393</v>
      </c>
      <c r="Z25" s="170">
        <f>+IF(X25&lt;&gt;0,+(Y25/X25)*100,0)</f>
        <v>-99.88233767457398</v>
      </c>
      <c r="AA25" s="74">
        <f>+AA12+AA24</f>
        <v>466994000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29244920</v>
      </c>
      <c r="D32" s="155"/>
      <c r="E32" s="59">
        <v>39006000</v>
      </c>
      <c r="F32" s="60">
        <v>39006000</v>
      </c>
      <c r="G32" s="60">
        <v>21648</v>
      </c>
      <c r="H32" s="60">
        <v>33358</v>
      </c>
      <c r="I32" s="60">
        <v>34032</v>
      </c>
      <c r="J32" s="60">
        <v>34032</v>
      </c>
      <c r="K32" s="60">
        <v>32031</v>
      </c>
      <c r="L32" s="60">
        <v>33554</v>
      </c>
      <c r="M32" s="60">
        <v>31224</v>
      </c>
      <c r="N32" s="60">
        <v>31224</v>
      </c>
      <c r="O32" s="60">
        <v>31193</v>
      </c>
      <c r="P32" s="60">
        <v>31460</v>
      </c>
      <c r="Q32" s="60">
        <v>21281</v>
      </c>
      <c r="R32" s="60">
        <v>21281</v>
      </c>
      <c r="S32" s="60"/>
      <c r="T32" s="60"/>
      <c r="U32" s="60"/>
      <c r="V32" s="60"/>
      <c r="W32" s="60">
        <v>21281</v>
      </c>
      <c r="X32" s="60">
        <v>29254500</v>
      </c>
      <c r="Y32" s="60">
        <v>-29233219</v>
      </c>
      <c r="Z32" s="140">
        <v>-99.93</v>
      </c>
      <c r="AA32" s="62">
        <v>39006000</v>
      </c>
    </row>
    <row r="33" spans="1:27" ht="12.75">
      <c r="A33" s="249" t="s">
        <v>165</v>
      </c>
      <c r="B33" s="182"/>
      <c r="C33" s="155">
        <v>28019128</v>
      </c>
      <c r="D33" s="155"/>
      <c r="E33" s="59">
        <v>3137000</v>
      </c>
      <c r="F33" s="60">
        <v>3137000</v>
      </c>
      <c r="G33" s="60">
        <v>6188</v>
      </c>
      <c r="H33" s="60">
        <v>6188</v>
      </c>
      <c r="I33" s="60">
        <v>6188</v>
      </c>
      <c r="J33" s="60">
        <v>6188</v>
      </c>
      <c r="K33" s="60">
        <v>6428</v>
      </c>
      <c r="L33" s="60">
        <v>6427</v>
      </c>
      <c r="M33" s="60">
        <v>6429</v>
      </c>
      <c r="N33" s="60">
        <v>6429</v>
      </c>
      <c r="O33" s="60">
        <v>6428</v>
      </c>
      <c r="P33" s="60">
        <v>6428</v>
      </c>
      <c r="Q33" s="60">
        <v>16764</v>
      </c>
      <c r="R33" s="60">
        <v>16764</v>
      </c>
      <c r="S33" s="60"/>
      <c r="T33" s="60"/>
      <c r="U33" s="60"/>
      <c r="V33" s="60"/>
      <c r="W33" s="60">
        <v>16764</v>
      </c>
      <c r="X33" s="60">
        <v>2352750</v>
      </c>
      <c r="Y33" s="60">
        <v>-2335986</v>
      </c>
      <c r="Z33" s="140">
        <v>-99.29</v>
      </c>
      <c r="AA33" s="62">
        <v>3137000</v>
      </c>
    </row>
    <row r="34" spans="1:27" ht="12.75">
      <c r="A34" s="250" t="s">
        <v>58</v>
      </c>
      <c r="B34" s="251"/>
      <c r="C34" s="168">
        <f aca="true" t="shared" si="3" ref="C34:Y34">SUM(C29:C33)</f>
        <v>57264048</v>
      </c>
      <c r="D34" s="168">
        <f>SUM(D29:D33)</f>
        <v>0</v>
      </c>
      <c r="E34" s="72">
        <f t="shared" si="3"/>
        <v>42143000</v>
      </c>
      <c r="F34" s="73">
        <f t="shared" si="3"/>
        <v>42143000</v>
      </c>
      <c r="G34" s="73">
        <f t="shared" si="3"/>
        <v>27836</v>
      </c>
      <c r="H34" s="73">
        <f t="shared" si="3"/>
        <v>39546</v>
      </c>
      <c r="I34" s="73">
        <f t="shared" si="3"/>
        <v>40220</v>
      </c>
      <c r="J34" s="73">
        <f t="shared" si="3"/>
        <v>40220</v>
      </c>
      <c r="K34" s="73">
        <f t="shared" si="3"/>
        <v>38459</v>
      </c>
      <c r="L34" s="73">
        <f t="shared" si="3"/>
        <v>39981</v>
      </c>
      <c r="M34" s="73">
        <f t="shared" si="3"/>
        <v>37653</v>
      </c>
      <c r="N34" s="73">
        <f t="shared" si="3"/>
        <v>37653</v>
      </c>
      <c r="O34" s="73">
        <f t="shared" si="3"/>
        <v>37621</v>
      </c>
      <c r="P34" s="73">
        <f t="shared" si="3"/>
        <v>37888</v>
      </c>
      <c r="Q34" s="73">
        <f t="shared" si="3"/>
        <v>38045</v>
      </c>
      <c r="R34" s="73">
        <f t="shared" si="3"/>
        <v>38045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38045</v>
      </c>
      <c r="X34" s="73">
        <f t="shared" si="3"/>
        <v>31607250</v>
      </c>
      <c r="Y34" s="73">
        <f t="shared" si="3"/>
        <v>-31569205</v>
      </c>
      <c r="Z34" s="170">
        <f>+IF(X34&lt;&gt;0,+(Y34/X34)*100,0)</f>
        <v>-99.87963204644504</v>
      </c>
      <c r="AA34" s="74">
        <f>SUM(AA29:AA33)</f>
        <v>42143000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139752007</v>
      </c>
      <c r="D38" s="155"/>
      <c r="E38" s="59">
        <v>137202000</v>
      </c>
      <c r="F38" s="60">
        <v>137202000</v>
      </c>
      <c r="G38" s="60">
        <v>74818</v>
      </c>
      <c r="H38" s="60">
        <v>82798</v>
      </c>
      <c r="I38" s="60">
        <v>82692</v>
      </c>
      <c r="J38" s="60">
        <v>82692</v>
      </c>
      <c r="K38" s="60">
        <v>82661</v>
      </c>
      <c r="L38" s="60">
        <v>81858</v>
      </c>
      <c r="M38" s="60">
        <v>81841</v>
      </c>
      <c r="N38" s="60">
        <v>81841</v>
      </c>
      <c r="O38" s="60">
        <v>81775</v>
      </c>
      <c r="P38" s="60">
        <v>81747</v>
      </c>
      <c r="Q38" s="60">
        <v>81660</v>
      </c>
      <c r="R38" s="60">
        <v>81660</v>
      </c>
      <c r="S38" s="60"/>
      <c r="T38" s="60"/>
      <c r="U38" s="60"/>
      <c r="V38" s="60"/>
      <c r="W38" s="60">
        <v>81660</v>
      </c>
      <c r="X38" s="60">
        <v>102901500</v>
      </c>
      <c r="Y38" s="60">
        <v>-102819840</v>
      </c>
      <c r="Z38" s="140">
        <v>-99.92</v>
      </c>
      <c r="AA38" s="62">
        <v>137202000</v>
      </c>
    </row>
    <row r="39" spans="1:27" ht="12.75">
      <c r="A39" s="250" t="s">
        <v>59</v>
      </c>
      <c r="B39" s="253"/>
      <c r="C39" s="168">
        <f aca="true" t="shared" si="4" ref="C39:Y39">SUM(C37:C38)</f>
        <v>139752007</v>
      </c>
      <c r="D39" s="168">
        <f>SUM(D37:D38)</f>
        <v>0</v>
      </c>
      <c r="E39" s="76">
        <f t="shared" si="4"/>
        <v>137202000</v>
      </c>
      <c r="F39" s="77">
        <f t="shared" si="4"/>
        <v>137202000</v>
      </c>
      <c r="G39" s="77">
        <f t="shared" si="4"/>
        <v>74818</v>
      </c>
      <c r="H39" s="77">
        <f t="shared" si="4"/>
        <v>82798</v>
      </c>
      <c r="I39" s="77">
        <f t="shared" si="4"/>
        <v>82692</v>
      </c>
      <c r="J39" s="77">
        <f t="shared" si="4"/>
        <v>82692</v>
      </c>
      <c r="K39" s="77">
        <f t="shared" si="4"/>
        <v>82661</v>
      </c>
      <c r="L39" s="77">
        <f t="shared" si="4"/>
        <v>81858</v>
      </c>
      <c r="M39" s="77">
        <f t="shared" si="4"/>
        <v>81841</v>
      </c>
      <c r="N39" s="77">
        <f t="shared" si="4"/>
        <v>81841</v>
      </c>
      <c r="O39" s="77">
        <f t="shared" si="4"/>
        <v>81775</v>
      </c>
      <c r="P39" s="77">
        <f t="shared" si="4"/>
        <v>81747</v>
      </c>
      <c r="Q39" s="77">
        <f t="shared" si="4"/>
        <v>81660</v>
      </c>
      <c r="R39" s="77">
        <f t="shared" si="4"/>
        <v>81660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81660</v>
      </c>
      <c r="X39" s="77">
        <f t="shared" si="4"/>
        <v>102901500</v>
      </c>
      <c r="Y39" s="77">
        <f t="shared" si="4"/>
        <v>-102819840</v>
      </c>
      <c r="Z39" s="212">
        <f>+IF(X39&lt;&gt;0,+(Y39/X39)*100,0)</f>
        <v>-99.92064255623096</v>
      </c>
      <c r="AA39" s="79">
        <f>SUM(AA37:AA38)</f>
        <v>137202000</v>
      </c>
    </row>
    <row r="40" spans="1:27" ht="12.75">
      <c r="A40" s="250" t="s">
        <v>167</v>
      </c>
      <c r="B40" s="251"/>
      <c r="C40" s="168">
        <f aca="true" t="shared" si="5" ref="C40:Y40">+C34+C39</f>
        <v>197016055</v>
      </c>
      <c r="D40" s="168">
        <f>+D34+D39</f>
        <v>0</v>
      </c>
      <c r="E40" s="72">
        <f t="shared" si="5"/>
        <v>179345000</v>
      </c>
      <c r="F40" s="73">
        <f t="shared" si="5"/>
        <v>179345000</v>
      </c>
      <c r="G40" s="73">
        <f t="shared" si="5"/>
        <v>102654</v>
      </c>
      <c r="H40" s="73">
        <f t="shared" si="5"/>
        <v>122344</v>
      </c>
      <c r="I40" s="73">
        <f t="shared" si="5"/>
        <v>122912</v>
      </c>
      <c r="J40" s="73">
        <f t="shared" si="5"/>
        <v>122912</v>
      </c>
      <c r="K40" s="73">
        <f t="shared" si="5"/>
        <v>121120</v>
      </c>
      <c r="L40" s="73">
        <f t="shared" si="5"/>
        <v>121839</v>
      </c>
      <c r="M40" s="73">
        <f t="shared" si="5"/>
        <v>119494</v>
      </c>
      <c r="N40" s="73">
        <f t="shared" si="5"/>
        <v>119494</v>
      </c>
      <c r="O40" s="73">
        <f t="shared" si="5"/>
        <v>119396</v>
      </c>
      <c r="P40" s="73">
        <f t="shared" si="5"/>
        <v>119635</v>
      </c>
      <c r="Q40" s="73">
        <f t="shared" si="5"/>
        <v>119705</v>
      </c>
      <c r="R40" s="73">
        <f t="shared" si="5"/>
        <v>119705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119705</v>
      </c>
      <c r="X40" s="73">
        <f t="shared" si="5"/>
        <v>134508750</v>
      </c>
      <c r="Y40" s="73">
        <f t="shared" si="5"/>
        <v>-134389045</v>
      </c>
      <c r="Z40" s="170">
        <f>+IF(X40&lt;&gt;0,+(Y40/X40)*100,0)</f>
        <v>-99.91100578958618</v>
      </c>
      <c r="AA40" s="74">
        <f>+AA34+AA39</f>
        <v>179345000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256809570</v>
      </c>
      <c r="D42" s="257">
        <f>+D25-D40</f>
        <v>0</v>
      </c>
      <c r="E42" s="258">
        <f t="shared" si="6"/>
        <v>287649000</v>
      </c>
      <c r="F42" s="259">
        <f t="shared" si="6"/>
        <v>287649000</v>
      </c>
      <c r="G42" s="259">
        <f t="shared" si="6"/>
        <v>336090</v>
      </c>
      <c r="H42" s="259">
        <f t="shared" si="6"/>
        <v>305470</v>
      </c>
      <c r="I42" s="259">
        <f t="shared" si="6"/>
        <v>297107</v>
      </c>
      <c r="J42" s="259">
        <f t="shared" si="6"/>
        <v>297107</v>
      </c>
      <c r="K42" s="259">
        <f t="shared" si="6"/>
        <v>285639</v>
      </c>
      <c r="L42" s="259">
        <f t="shared" si="6"/>
        <v>270938</v>
      </c>
      <c r="M42" s="259">
        <f t="shared" si="6"/>
        <v>296732</v>
      </c>
      <c r="N42" s="259">
        <f t="shared" si="6"/>
        <v>296732</v>
      </c>
      <c r="O42" s="259">
        <f t="shared" si="6"/>
        <v>287637</v>
      </c>
      <c r="P42" s="259">
        <f t="shared" si="6"/>
        <v>277231</v>
      </c>
      <c r="Q42" s="259">
        <f t="shared" si="6"/>
        <v>292402</v>
      </c>
      <c r="R42" s="259">
        <f t="shared" si="6"/>
        <v>292402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292402</v>
      </c>
      <c r="X42" s="259">
        <f t="shared" si="6"/>
        <v>215736750</v>
      </c>
      <c r="Y42" s="259">
        <f t="shared" si="6"/>
        <v>-215444348</v>
      </c>
      <c r="Z42" s="260">
        <f>+IF(X42&lt;&gt;0,+(Y42/X42)*100,0)</f>
        <v>-99.86446351861701</v>
      </c>
      <c r="AA42" s="261">
        <f>+AA25-AA40</f>
        <v>287649000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232133932</v>
      </c>
      <c r="D45" s="155"/>
      <c r="E45" s="59">
        <v>266279000</v>
      </c>
      <c r="F45" s="60">
        <v>266279000</v>
      </c>
      <c r="G45" s="60">
        <v>314720</v>
      </c>
      <c r="H45" s="60">
        <v>280794</v>
      </c>
      <c r="I45" s="60">
        <v>272431</v>
      </c>
      <c r="J45" s="60">
        <v>272431</v>
      </c>
      <c r="K45" s="60">
        <v>260963</v>
      </c>
      <c r="L45" s="60">
        <v>246262</v>
      </c>
      <c r="M45" s="60">
        <v>272056</v>
      </c>
      <c r="N45" s="60">
        <v>272056</v>
      </c>
      <c r="O45" s="60">
        <v>262961</v>
      </c>
      <c r="P45" s="60">
        <v>252555</v>
      </c>
      <c r="Q45" s="60">
        <v>267726</v>
      </c>
      <c r="R45" s="60">
        <v>267726</v>
      </c>
      <c r="S45" s="60"/>
      <c r="T45" s="60"/>
      <c r="U45" s="60"/>
      <c r="V45" s="60"/>
      <c r="W45" s="60">
        <v>267726</v>
      </c>
      <c r="X45" s="60">
        <v>199709250</v>
      </c>
      <c r="Y45" s="60">
        <v>-199441524</v>
      </c>
      <c r="Z45" s="139">
        <v>-99.87</v>
      </c>
      <c r="AA45" s="62">
        <v>266279000</v>
      </c>
    </row>
    <row r="46" spans="1:27" ht="12.75">
      <c r="A46" s="249" t="s">
        <v>171</v>
      </c>
      <c r="B46" s="182"/>
      <c r="C46" s="155">
        <v>24675638</v>
      </c>
      <c r="D46" s="155"/>
      <c r="E46" s="59">
        <v>21370000</v>
      </c>
      <c r="F46" s="60">
        <v>21370000</v>
      </c>
      <c r="G46" s="60">
        <v>21370</v>
      </c>
      <c r="H46" s="60">
        <v>24676</v>
      </c>
      <c r="I46" s="60">
        <v>24676</v>
      </c>
      <c r="J46" s="60">
        <v>24676</v>
      </c>
      <c r="K46" s="60">
        <v>24676</v>
      </c>
      <c r="L46" s="60">
        <v>24676</v>
      </c>
      <c r="M46" s="60">
        <v>24676</v>
      </c>
      <c r="N46" s="60">
        <v>24676</v>
      </c>
      <c r="O46" s="60">
        <v>24676</v>
      </c>
      <c r="P46" s="60">
        <v>24676</v>
      </c>
      <c r="Q46" s="60">
        <v>24676</v>
      </c>
      <c r="R46" s="60">
        <v>24676</v>
      </c>
      <c r="S46" s="60"/>
      <c r="T46" s="60"/>
      <c r="U46" s="60"/>
      <c r="V46" s="60"/>
      <c r="W46" s="60">
        <v>24676</v>
      </c>
      <c r="X46" s="60">
        <v>16027500</v>
      </c>
      <c r="Y46" s="60">
        <v>-16002824</v>
      </c>
      <c r="Z46" s="139">
        <v>-99.85</v>
      </c>
      <c r="AA46" s="62">
        <v>21370000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256809570</v>
      </c>
      <c r="D48" s="217">
        <f>SUM(D45:D47)</f>
        <v>0</v>
      </c>
      <c r="E48" s="264">
        <f t="shared" si="7"/>
        <v>287649000</v>
      </c>
      <c r="F48" s="219">
        <f t="shared" si="7"/>
        <v>287649000</v>
      </c>
      <c r="G48" s="219">
        <f t="shared" si="7"/>
        <v>336090</v>
      </c>
      <c r="H48" s="219">
        <f t="shared" si="7"/>
        <v>305470</v>
      </c>
      <c r="I48" s="219">
        <f t="shared" si="7"/>
        <v>297107</v>
      </c>
      <c r="J48" s="219">
        <f t="shared" si="7"/>
        <v>297107</v>
      </c>
      <c r="K48" s="219">
        <f t="shared" si="7"/>
        <v>285639</v>
      </c>
      <c r="L48" s="219">
        <f t="shared" si="7"/>
        <v>270938</v>
      </c>
      <c r="M48" s="219">
        <f t="shared" si="7"/>
        <v>296732</v>
      </c>
      <c r="N48" s="219">
        <f t="shared" si="7"/>
        <v>296732</v>
      </c>
      <c r="O48" s="219">
        <f t="shared" si="7"/>
        <v>287637</v>
      </c>
      <c r="P48" s="219">
        <f t="shared" si="7"/>
        <v>277231</v>
      </c>
      <c r="Q48" s="219">
        <f t="shared" si="7"/>
        <v>292402</v>
      </c>
      <c r="R48" s="219">
        <f t="shared" si="7"/>
        <v>292402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292402</v>
      </c>
      <c r="X48" s="219">
        <f t="shared" si="7"/>
        <v>215736750</v>
      </c>
      <c r="Y48" s="219">
        <f t="shared" si="7"/>
        <v>-215444348</v>
      </c>
      <c r="Z48" s="265">
        <f>+IF(X48&lt;&gt;0,+(Y48/X48)*100,0)</f>
        <v>-99.86446351861701</v>
      </c>
      <c r="AA48" s="232">
        <f>SUM(AA45:AA47)</f>
        <v>287649000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>
        <v>187466829</v>
      </c>
      <c r="D8" s="155"/>
      <c r="E8" s="59">
        <v>159427000</v>
      </c>
      <c r="F8" s="60">
        <v>159427000</v>
      </c>
      <c r="G8" s="60">
        <v>1918563</v>
      </c>
      <c r="H8" s="60">
        <v>537273</v>
      </c>
      <c r="I8" s="60">
        <v>1879110</v>
      </c>
      <c r="J8" s="60">
        <v>4334946</v>
      </c>
      <c r="K8" s="60">
        <v>1879465</v>
      </c>
      <c r="L8" s="60">
        <v>3409383</v>
      </c>
      <c r="M8" s="60">
        <v>3512868</v>
      </c>
      <c r="N8" s="60">
        <v>8801716</v>
      </c>
      <c r="O8" s="60">
        <v>2250060</v>
      </c>
      <c r="P8" s="60">
        <v>1629121</v>
      </c>
      <c r="Q8" s="60">
        <v>2618380</v>
      </c>
      <c r="R8" s="60">
        <v>6497561</v>
      </c>
      <c r="S8" s="60"/>
      <c r="T8" s="60"/>
      <c r="U8" s="60"/>
      <c r="V8" s="60"/>
      <c r="W8" s="60">
        <v>19634223</v>
      </c>
      <c r="X8" s="60">
        <v>111164000</v>
      </c>
      <c r="Y8" s="60">
        <v>-91529777</v>
      </c>
      <c r="Z8" s="140">
        <v>-82.34</v>
      </c>
      <c r="AA8" s="62">
        <v>159427000</v>
      </c>
    </row>
    <row r="9" spans="1:27" ht="12.75">
      <c r="A9" s="249" t="s">
        <v>179</v>
      </c>
      <c r="B9" s="182"/>
      <c r="C9" s="155">
        <v>159773113</v>
      </c>
      <c r="D9" s="155"/>
      <c r="E9" s="59">
        <v>146708000</v>
      </c>
      <c r="F9" s="60">
        <v>146708000</v>
      </c>
      <c r="G9" s="60">
        <v>59205000</v>
      </c>
      <c r="H9" s="60">
        <v>1500000</v>
      </c>
      <c r="I9" s="60">
        <v>1300000</v>
      </c>
      <c r="J9" s="60">
        <v>62005000</v>
      </c>
      <c r="K9" s="60"/>
      <c r="L9" s="60">
        <v>450000</v>
      </c>
      <c r="M9" s="60">
        <v>33407000</v>
      </c>
      <c r="N9" s="60">
        <v>33857000</v>
      </c>
      <c r="O9" s="60"/>
      <c r="P9" s="60">
        <v>420000</v>
      </c>
      <c r="Q9" s="60">
        <v>35524000</v>
      </c>
      <c r="R9" s="60">
        <v>35944000</v>
      </c>
      <c r="S9" s="60"/>
      <c r="T9" s="60"/>
      <c r="U9" s="60"/>
      <c r="V9" s="60"/>
      <c r="W9" s="60">
        <v>131806000</v>
      </c>
      <c r="X9" s="60">
        <v>231250000</v>
      </c>
      <c r="Y9" s="60">
        <v>-99444000</v>
      </c>
      <c r="Z9" s="140">
        <v>-43</v>
      </c>
      <c r="AA9" s="62">
        <v>146708000</v>
      </c>
    </row>
    <row r="10" spans="1:27" ht="12.75">
      <c r="A10" s="249" t="s">
        <v>180</v>
      </c>
      <c r="B10" s="182"/>
      <c r="C10" s="155">
        <v>544074</v>
      </c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249" t="s">
        <v>181</v>
      </c>
      <c r="B11" s="182"/>
      <c r="C11" s="155">
        <v>11899028</v>
      </c>
      <c r="D11" s="155"/>
      <c r="E11" s="59">
        <v>8773000</v>
      </c>
      <c r="F11" s="60">
        <v>8773000</v>
      </c>
      <c r="G11" s="60">
        <v>714569</v>
      </c>
      <c r="H11" s="60">
        <v>2040853</v>
      </c>
      <c r="I11" s="60">
        <v>1449036</v>
      </c>
      <c r="J11" s="60">
        <v>4204458</v>
      </c>
      <c r="K11" s="60">
        <v>106219</v>
      </c>
      <c r="L11" s="60">
        <v>509000</v>
      </c>
      <c r="M11" s="60">
        <v>1840168</v>
      </c>
      <c r="N11" s="60">
        <v>2455387</v>
      </c>
      <c r="O11" s="60">
        <v>612729</v>
      </c>
      <c r="P11" s="60">
        <v>989246</v>
      </c>
      <c r="Q11" s="60">
        <v>2311319</v>
      </c>
      <c r="R11" s="60">
        <v>3913294</v>
      </c>
      <c r="S11" s="60"/>
      <c r="T11" s="60"/>
      <c r="U11" s="60"/>
      <c r="V11" s="60"/>
      <c r="W11" s="60">
        <v>10573139</v>
      </c>
      <c r="X11" s="60">
        <v>5770000</v>
      </c>
      <c r="Y11" s="60">
        <v>4803139</v>
      </c>
      <c r="Z11" s="140">
        <v>83.24</v>
      </c>
      <c r="AA11" s="62">
        <v>8773000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-316142451</v>
      </c>
      <c r="D14" s="155"/>
      <c r="E14" s="59">
        <v>-309476000</v>
      </c>
      <c r="F14" s="60">
        <v>-309476000</v>
      </c>
      <c r="G14" s="60">
        <v>-8925163</v>
      </c>
      <c r="H14" s="60">
        <v>-10452345</v>
      </c>
      <c r="I14" s="60">
        <v>-12920568</v>
      </c>
      <c r="J14" s="60">
        <v>-32298076</v>
      </c>
      <c r="K14" s="60">
        <v>-13420303</v>
      </c>
      <c r="L14" s="60">
        <v>-16403737</v>
      </c>
      <c r="M14" s="60">
        <v>-12716689</v>
      </c>
      <c r="N14" s="60">
        <v>-42540729</v>
      </c>
      <c r="O14" s="60">
        <v>-11948662</v>
      </c>
      <c r="P14" s="60">
        <v>-13435044</v>
      </c>
      <c r="Q14" s="60">
        <v>-25133625</v>
      </c>
      <c r="R14" s="60">
        <v>-50517331</v>
      </c>
      <c r="S14" s="60"/>
      <c r="T14" s="60"/>
      <c r="U14" s="60"/>
      <c r="V14" s="60"/>
      <c r="W14" s="60">
        <v>-125356136</v>
      </c>
      <c r="X14" s="60">
        <v>-120210000</v>
      </c>
      <c r="Y14" s="60">
        <v>-5146136</v>
      </c>
      <c r="Z14" s="140">
        <v>4.28</v>
      </c>
      <c r="AA14" s="62">
        <v>-309476000</v>
      </c>
    </row>
    <row r="15" spans="1:27" ht="12.75">
      <c r="A15" s="249" t="s">
        <v>40</v>
      </c>
      <c r="B15" s="182"/>
      <c r="C15" s="155">
        <v>-199503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43341090</v>
      </c>
      <c r="D17" s="168">
        <f t="shared" si="0"/>
        <v>0</v>
      </c>
      <c r="E17" s="72">
        <f t="shared" si="0"/>
        <v>5432000</v>
      </c>
      <c r="F17" s="73">
        <f t="shared" si="0"/>
        <v>5432000</v>
      </c>
      <c r="G17" s="73">
        <f t="shared" si="0"/>
        <v>52912969</v>
      </c>
      <c r="H17" s="73">
        <f t="shared" si="0"/>
        <v>-6374219</v>
      </c>
      <c r="I17" s="73">
        <f t="shared" si="0"/>
        <v>-8292422</v>
      </c>
      <c r="J17" s="73">
        <f t="shared" si="0"/>
        <v>38246328</v>
      </c>
      <c r="K17" s="73">
        <f t="shared" si="0"/>
        <v>-11434619</v>
      </c>
      <c r="L17" s="73">
        <f t="shared" si="0"/>
        <v>-12035354</v>
      </c>
      <c r="M17" s="73">
        <f t="shared" si="0"/>
        <v>26043347</v>
      </c>
      <c r="N17" s="73">
        <f t="shared" si="0"/>
        <v>2573374</v>
      </c>
      <c r="O17" s="73">
        <f t="shared" si="0"/>
        <v>-9085873</v>
      </c>
      <c r="P17" s="73">
        <f t="shared" si="0"/>
        <v>-10396677</v>
      </c>
      <c r="Q17" s="73">
        <f t="shared" si="0"/>
        <v>15320074</v>
      </c>
      <c r="R17" s="73">
        <f t="shared" si="0"/>
        <v>-4162476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36657226</v>
      </c>
      <c r="X17" s="73">
        <f t="shared" si="0"/>
        <v>227974000</v>
      </c>
      <c r="Y17" s="73">
        <f t="shared" si="0"/>
        <v>-191316774</v>
      </c>
      <c r="Z17" s="170">
        <f>+IF(X17&lt;&gt;0,+(Y17/X17)*100,0)</f>
        <v>-83.92043566371605</v>
      </c>
      <c r="AA17" s="74">
        <f>SUM(AA6:AA16)</f>
        <v>5432000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30195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>
        <v>29230</v>
      </c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3491474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>
        <v>-191581587</v>
      </c>
      <c r="H24" s="60">
        <v>15987990</v>
      </c>
      <c r="I24" s="60">
        <v>171830484</v>
      </c>
      <c r="J24" s="60">
        <v>-3763113</v>
      </c>
      <c r="K24" s="60">
        <v>-150758479</v>
      </c>
      <c r="L24" s="60">
        <v>9272566</v>
      </c>
      <c r="M24" s="60">
        <v>-32074502</v>
      </c>
      <c r="N24" s="60">
        <v>-173560415</v>
      </c>
      <c r="O24" s="60">
        <v>-664961</v>
      </c>
      <c r="P24" s="60">
        <v>48659292</v>
      </c>
      <c r="Q24" s="60">
        <v>120526942</v>
      </c>
      <c r="R24" s="60">
        <v>168521273</v>
      </c>
      <c r="S24" s="60"/>
      <c r="T24" s="60"/>
      <c r="U24" s="60"/>
      <c r="V24" s="60"/>
      <c r="W24" s="60">
        <v>-8802255</v>
      </c>
      <c r="X24" s="60"/>
      <c r="Y24" s="60">
        <v>-8802255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-1959050</v>
      </c>
      <c r="D26" s="155"/>
      <c r="E26" s="59">
        <v>-5415495</v>
      </c>
      <c r="F26" s="60">
        <v>-5415495</v>
      </c>
      <c r="G26" s="60"/>
      <c r="H26" s="60">
        <v>-28700</v>
      </c>
      <c r="I26" s="60">
        <v>-70591</v>
      </c>
      <c r="J26" s="60">
        <v>-99291</v>
      </c>
      <c r="K26" s="60">
        <v>-32737</v>
      </c>
      <c r="L26" s="60">
        <v>-515829</v>
      </c>
      <c r="M26" s="60">
        <v>-4343</v>
      </c>
      <c r="N26" s="60">
        <v>-552909</v>
      </c>
      <c r="O26" s="60">
        <v>-9896</v>
      </c>
      <c r="P26" s="60">
        <v>-9391</v>
      </c>
      <c r="Q26" s="60">
        <v>-116206</v>
      </c>
      <c r="R26" s="60">
        <v>-135493</v>
      </c>
      <c r="S26" s="60"/>
      <c r="T26" s="60"/>
      <c r="U26" s="60"/>
      <c r="V26" s="60"/>
      <c r="W26" s="60">
        <v>-787693</v>
      </c>
      <c r="X26" s="60">
        <v>-3900000</v>
      </c>
      <c r="Y26" s="60">
        <v>3112307</v>
      </c>
      <c r="Z26" s="140">
        <v>-79.8</v>
      </c>
      <c r="AA26" s="62">
        <v>-5415495</v>
      </c>
    </row>
    <row r="27" spans="1:27" ht="12.75">
      <c r="A27" s="250" t="s">
        <v>192</v>
      </c>
      <c r="B27" s="251"/>
      <c r="C27" s="168">
        <f aca="true" t="shared" si="1" ref="C27:Y27">SUM(C21:C26)</f>
        <v>1591849</v>
      </c>
      <c r="D27" s="168">
        <f>SUM(D21:D26)</f>
        <v>0</v>
      </c>
      <c r="E27" s="72">
        <f t="shared" si="1"/>
        <v>-5415495</v>
      </c>
      <c r="F27" s="73">
        <f t="shared" si="1"/>
        <v>-5415495</v>
      </c>
      <c r="G27" s="73">
        <f t="shared" si="1"/>
        <v>-191581587</v>
      </c>
      <c r="H27" s="73">
        <f t="shared" si="1"/>
        <v>15959290</v>
      </c>
      <c r="I27" s="73">
        <f t="shared" si="1"/>
        <v>171759893</v>
      </c>
      <c r="J27" s="73">
        <f t="shared" si="1"/>
        <v>-3862404</v>
      </c>
      <c r="K27" s="73">
        <f t="shared" si="1"/>
        <v>-150791216</v>
      </c>
      <c r="L27" s="73">
        <f t="shared" si="1"/>
        <v>8756737</v>
      </c>
      <c r="M27" s="73">
        <f t="shared" si="1"/>
        <v>-32078845</v>
      </c>
      <c r="N27" s="73">
        <f t="shared" si="1"/>
        <v>-174113324</v>
      </c>
      <c r="O27" s="73">
        <f t="shared" si="1"/>
        <v>-674857</v>
      </c>
      <c r="P27" s="73">
        <f t="shared" si="1"/>
        <v>48649901</v>
      </c>
      <c r="Q27" s="73">
        <f t="shared" si="1"/>
        <v>120410736</v>
      </c>
      <c r="R27" s="73">
        <f t="shared" si="1"/>
        <v>168385780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-9589948</v>
      </c>
      <c r="X27" s="73">
        <f t="shared" si="1"/>
        <v>-3900000</v>
      </c>
      <c r="Y27" s="73">
        <f t="shared" si="1"/>
        <v>-5689948</v>
      </c>
      <c r="Z27" s="170">
        <f>+IF(X27&lt;&gt;0,+(Y27/X27)*100,0)</f>
        <v>145.89610256410256</v>
      </c>
      <c r="AA27" s="74">
        <f>SUM(AA21:AA26)</f>
        <v>-5415495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-681793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-681793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44251146</v>
      </c>
      <c r="D38" s="153">
        <f>+D17+D27+D36</f>
        <v>0</v>
      </c>
      <c r="E38" s="99">
        <f t="shared" si="3"/>
        <v>16505</v>
      </c>
      <c r="F38" s="100">
        <f t="shared" si="3"/>
        <v>16505</v>
      </c>
      <c r="G38" s="100">
        <f t="shared" si="3"/>
        <v>-138668618</v>
      </c>
      <c r="H38" s="100">
        <f t="shared" si="3"/>
        <v>9585071</v>
      </c>
      <c r="I38" s="100">
        <f t="shared" si="3"/>
        <v>163467471</v>
      </c>
      <c r="J38" s="100">
        <f t="shared" si="3"/>
        <v>34383924</v>
      </c>
      <c r="K38" s="100">
        <f t="shared" si="3"/>
        <v>-162225835</v>
      </c>
      <c r="L38" s="100">
        <f t="shared" si="3"/>
        <v>-3278617</v>
      </c>
      <c r="M38" s="100">
        <f t="shared" si="3"/>
        <v>-6035498</v>
      </c>
      <c r="N38" s="100">
        <f t="shared" si="3"/>
        <v>-171539950</v>
      </c>
      <c r="O38" s="100">
        <f t="shared" si="3"/>
        <v>-9760730</v>
      </c>
      <c r="P38" s="100">
        <f t="shared" si="3"/>
        <v>38253224</v>
      </c>
      <c r="Q38" s="100">
        <f t="shared" si="3"/>
        <v>135730810</v>
      </c>
      <c r="R38" s="100">
        <f t="shared" si="3"/>
        <v>164223304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27067278</v>
      </c>
      <c r="X38" s="100">
        <f t="shared" si="3"/>
        <v>224074000</v>
      </c>
      <c r="Y38" s="100">
        <f t="shared" si="3"/>
        <v>-197006722</v>
      </c>
      <c r="Z38" s="137">
        <f>+IF(X38&lt;&gt;0,+(Y38/X38)*100,0)</f>
        <v>-87.92038433731713</v>
      </c>
      <c r="AA38" s="102">
        <f>+AA17+AA27+AA36</f>
        <v>16505</v>
      </c>
    </row>
    <row r="39" spans="1:27" ht="12.75">
      <c r="A39" s="249" t="s">
        <v>200</v>
      </c>
      <c r="B39" s="182"/>
      <c r="C39" s="153">
        <v>111082727</v>
      </c>
      <c r="D39" s="153"/>
      <c r="E39" s="99">
        <v>148539000</v>
      </c>
      <c r="F39" s="100">
        <v>148539000</v>
      </c>
      <c r="G39" s="100">
        <v>148557000</v>
      </c>
      <c r="H39" s="100">
        <v>9888382</v>
      </c>
      <c r="I39" s="100">
        <v>19473453</v>
      </c>
      <c r="J39" s="100">
        <v>148557000</v>
      </c>
      <c r="K39" s="100">
        <v>182940924</v>
      </c>
      <c r="L39" s="100">
        <v>20715089</v>
      </c>
      <c r="M39" s="100">
        <v>17436472</v>
      </c>
      <c r="N39" s="100">
        <v>182940924</v>
      </c>
      <c r="O39" s="100">
        <v>11400974</v>
      </c>
      <c r="P39" s="100">
        <v>1640244</v>
      </c>
      <c r="Q39" s="100">
        <v>39893468</v>
      </c>
      <c r="R39" s="100">
        <v>11400974</v>
      </c>
      <c r="S39" s="100"/>
      <c r="T39" s="100"/>
      <c r="U39" s="100"/>
      <c r="V39" s="100"/>
      <c r="W39" s="100">
        <v>148557000</v>
      </c>
      <c r="X39" s="100">
        <v>148539000</v>
      </c>
      <c r="Y39" s="100">
        <v>18000</v>
      </c>
      <c r="Z39" s="137">
        <v>0.01</v>
      </c>
      <c r="AA39" s="102">
        <v>148539000</v>
      </c>
    </row>
    <row r="40" spans="1:27" ht="12.75">
      <c r="A40" s="269" t="s">
        <v>201</v>
      </c>
      <c r="B40" s="256"/>
      <c r="C40" s="257">
        <v>155333873</v>
      </c>
      <c r="D40" s="257"/>
      <c r="E40" s="258">
        <v>148555505</v>
      </c>
      <c r="F40" s="259">
        <v>148555505</v>
      </c>
      <c r="G40" s="259">
        <v>9888382</v>
      </c>
      <c r="H40" s="259">
        <v>19473453</v>
      </c>
      <c r="I40" s="259">
        <v>182940924</v>
      </c>
      <c r="J40" s="259">
        <v>182940924</v>
      </c>
      <c r="K40" s="259">
        <v>20715089</v>
      </c>
      <c r="L40" s="259">
        <v>17436472</v>
      </c>
      <c r="M40" s="259">
        <v>11400974</v>
      </c>
      <c r="N40" s="259">
        <v>11400974</v>
      </c>
      <c r="O40" s="259">
        <v>1640244</v>
      </c>
      <c r="P40" s="259">
        <v>39893468</v>
      </c>
      <c r="Q40" s="259">
        <v>175624278</v>
      </c>
      <c r="R40" s="259">
        <v>175624278</v>
      </c>
      <c r="S40" s="259"/>
      <c r="T40" s="259"/>
      <c r="U40" s="259"/>
      <c r="V40" s="259"/>
      <c r="W40" s="259">
        <v>175624278</v>
      </c>
      <c r="X40" s="259">
        <v>372613000</v>
      </c>
      <c r="Y40" s="259">
        <v>-196988722</v>
      </c>
      <c r="Z40" s="260">
        <v>-52.87</v>
      </c>
      <c r="AA40" s="261">
        <v>148555505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2017125</v>
      </c>
      <c r="D5" s="200">
        <f t="shared" si="0"/>
        <v>0</v>
      </c>
      <c r="E5" s="106">
        <f t="shared" si="0"/>
        <v>1320000</v>
      </c>
      <c r="F5" s="106">
        <f t="shared" si="0"/>
        <v>1320000</v>
      </c>
      <c r="G5" s="106">
        <f t="shared" si="0"/>
        <v>0</v>
      </c>
      <c r="H5" s="106">
        <f t="shared" si="0"/>
        <v>27735</v>
      </c>
      <c r="I5" s="106">
        <f t="shared" si="0"/>
        <v>0</v>
      </c>
      <c r="J5" s="106">
        <f t="shared" si="0"/>
        <v>27735</v>
      </c>
      <c r="K5" s="106">
        <f t="shared" si="0"/>
        <v>0</v>
      </c>
      <c r="L5" s="106">
        <f t="shared" si="0"/>
        <v>404501</v>
      </c>
      <c r="M5" s="106">
        <f t="shared" si="0"/>
        <v>0</v>
      </c>
      <c r="N5" s="106">
        <f t="shared" si="0"/>
        <v>404501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432236</v>
      </c>
      <c r="X5" s="106">
        <f t="shared" si="0"/>
        <v>990000</v>
      </c>
      <c r="Y5" s="106">
        <f t="shared" si="0"/>
        <v>-557764</v>
      </c>
      <c r="Z5" s="201">
        <f>+IF(X5&lt;&gt;0,+(Y5/X5)*100,0)</f>
        <v>-56.33979797979798</v>
      </c>
      <c r="AA5" s="199">
        <f>SUM(AA11:AA18)</f>
        <v>1320000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>
        <v>53624</v>
      </c>
      <c r="M9" s="60"/>
      <c r="N9" s="60">
        <v>53624</v>
      </c>
      <c r="O9" s="60"/>
      <c r="P9" s="60"/>
      <c r="Q9" s="60"/>
      <c r="R9" s="60"/>
      <c r="S9" s="60"/>
      <c r="T9" s="60"/>
      <c r="U9" s="60"/>
      <c r="V9" s="60"/>
      <c r="W9" s="60">
        <v>53624</v>
      </c>
      <c r="X9" s="60"/>
      <c r="Y9" s="60">
        <v>53624</v>
      </c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53624</v>
      </c>
      <c r="M11" s="295">
        <f t="shared" si="1"/>
        <v>0</v>
      </c>
      <c r="N11" s="295">
        <f t="shared" si="1"/>
        <v>53624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53624</v>
      </c>
      <c r="X11" s="295">
        <f t="shared" si="1"/>
        <v>0</v>
      </c>
      <c r="Y11" s="295">
        <f t="shared" si="1"/>
        <v>53624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211</v>
      </c>
      <c r="B12" s="136"/>
      <c r="C12" s="62">
        <v>80017</v>
      </c>
      <c r="D12" s="156"/>
      <c r="E12" s="60">
        <v>735000</v>
      </c>
      <c r="F12" s="60">
        <v>735000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551250</v>
      </c>
      <c r="Y12" s="60">
        <v>-551250</v>
      </c>
      <c r="Z12" s="140">
        <v>-100</v>
      </c>
      <c r="AA12" s="155">
        <v>735000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1907878</v>
      </c>
      <c r="D15" s="156"/>
      <c r="E15" s="60">
        <v>585000</v>
      </c>
      <c r="F15" s="60">
        <v>585000</v>
      </c>
      <c r="G15" s="60"/>
      <c r="H15" s="60">
        <v>27735</v>
      </c>
      <c r="I15" s="60"/>
      <c r="J15" s="60">
        <v>27735</v>
      </c>
      <c r="K15" s="60"/>
      <c r="L15" s="60">
        <v>350877</v>
      </c>
      <c r="M15" s="60"/>
      <c r="N15" s="60">
        <v>350877</v>
      </c>
      <c r="O15" s="60"/>
      <c r="P15" s="60"/>
      <c r="Q15" s="60"/>
      <c r="R15" s="60"/>
      <c r="S15" s="60"/>
      <c r="T15" s="60"/>
      <c r="U15" s="60"/>
      <c r="V15" s="60"/>
      <c r="W15" s="60">
        <v>378612</v>
      </c>
      <c r="X15" s="60">
        <v>438750</v>
      </c>
      <c r="Y15" s="60">
        <v>-60138</v>
      </c>
      <c r="Z15" s="140">
        <v>-13.71</v>
      </c>
      <c r="AA15" s="155">
        <v>585000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29230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4095494</v>
      </c>
      <c r="F20" s="100">
        <f t="shared" si="2"/>
        <v>4095494</v>
      </c>
      <c r="G20" s="100">
        <f t="shared" si="2"/>
        <v>0</v>
      </c>
      <c r="H20" s="100">
        <f t="shared" si="2"/>
        <v>965</v>
      </c>
      <c r="I20" s="100">
        <f t="shared" si="2"/>
        <v>70591</v>
      </c>
      <c r="J20" s="100">
        <f t="shared" si="2"/>
        <v>71556</v>
      </c>
      <c r="K20" s="100">
        <f t="shared" si="2"/>
        <v>32737</v>
      </c>
      <c r="L20" s="100">
        <f t="shared" si="2"/>
        <v>111328</v>
      </c>
      <c r="M20" s="100">
        <f t="shared" si="2"/>
        <v>4343</v>
      </c>
      <c r="N20" s="100">
        <f t="shared" si="2"/>
        <v>148408</v>
      </c>
      <c r="O20" s="100">
        <f t="shared" si="2"/>
        <v>9896</v>
      </c>
      <c r="P20" s="100">
        <f t="shared" si="2"/>
        <v>9391</v>
      </c>
      <c r="Q20" s="100">
        <f t="shared" si="2"/>
        <v>116206</v>
      </c>
      <c r="R20" s="100">
        <f t="shared" si="2"/>
        <v>135493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355457</v>
      </c>
      <c r="X20" s="100">
        <f t="shared" si="2"/>
        <v>3071621</v>
      </c>
      <c r="Y20" s="100">
        <f t="shared" si="2"/>
        <v>-2716164</v>
      </c>
      <c r="Z20" s="137">
        <f>+IF(X20&lt;&gt;0,+(Y20/X20)*100,0)</f>
        <v>-88.42770641299822</v>
      </c>
      <c r="AA20" s="153">
        <f>SUM(AA26:AA33)</f>
        <v>4095494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>
        <v>1950000</v>
      </c>
      <c r="F27" s="60">
        <v>1950000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1462500</v>
      </c>
      <c r="Y27" s="60">
        <v>-1462500</v>
      </c>
      <c r="Z27" s="140">
        <v>-100</v>
      </c>
      <c r="AA27" s="155">
        <v>1950000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>
        <v>2145494</v>
      </c>
      <c r="F30" s="60">
        <v>2145494</v>
      </c>
      <c r="G30" s="60"/>
      <c r="H30" s="60">
        <v>965</v>
      </c>
      <c r="I30" s="60">
        <v>70591</v>
      </c>
      <c r="J30" s="60">
        <v>71556</v>
      </c>
      <c r="K30" s="60">
        <v>32737</v>
      </c>
      <c r="L30" s="60">
        <v>111328</v>
      </c>
      <c r="M30" s="60">
        <v>4343</v>
      </c>
      <c r="N30" s="60">
        <v>148408</v>
      </c>
      <c r="O30" s="60">
        <v>9896</v>
      </c>
      <c r="P30" s="60">
        <v>9391</v>
      </c>
      <c r="Q30" s="60">
        <v>116206</v>
      </c>
      <c r="R30" s="60">
        <v>135493</v>
      </c>
      <c r="S30" s="60"/>
      <c r="T30" s="60"/>
      <c r="U30" s="60"/>
      <c r="V30" s="60"/>
      <c r="W30" s="60">
        <v>355457</v>
      </c>
      <c r="X30" s="60">
        <v>1609121</v>
      </c>
      <c r="Y30" s="60">
        <v>-1253664</v>
      </c>
      <c r="Z30" s="140">
        <v>-77.91</v>
      </c>
      <c r="AA30" s="155">
        <v>2145494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53624</v>
      </c>
      <c r="M39" s="60">
        <f t="shared" si="4"/>
        <v>0</v>
      </c>
      <c r="N39" s="60">
        <f t="shared" si="4"/>
        <v>53624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53624</v>
      </c>
      <c r="X39" s="60">
        <f t="shared" si="4"/>
        <v>0</v>
      </c>
      <c r="Y39" s="60">
        <f t="shared" si="4"/>
        <v>53624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53624</v>
      </c>
      <c r="M41" s="295">
        <f t="shared" si="6"/>
        <v>0</v>
      </c>
      <c r="N41" s="295">
        <f t="shared" si="6"/>
        <v>53624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53624</v>
      </c>
      <c r="X41" s="295">
        <f t="shared" si="6"/>
        <v>0</v>
      </c>
      <c r="Y41" s="295">
        <f t="shared" si="6"/>
        <v>53624</v>
      </c>
      <c r="Z41" s="296">
        <f t="shared" si="5"/>
        <v>0</v>
      </c>
      <c r="AA41" s="297">
        <f>SUM(AA36:AA40)</f>
        <v>0</v>
      </c>
    </row>
    <row r="42" spans="1:27" ht="12.75">
      <c r="A42" s="298" t="s">
        <v>211</v>
      </c>
      <c r="B42" s="136"/>
      <c r="C42" s="95">
        <f aca="true" t="shared" si="7" ref="C42:Y48">C12+C27</f>
        <v>80017</v>
      </c>
      <c r="D42" s="129">
        <f t="shared" si="7"/>
        <v>0</v>
      </c>
      <c r="E42" s="54">
        <f t="shared" si="7"/>
        <v>2685000</v>
      </c>
      <c r="F42" s="54">
        <f t="shared" si="7"/>
        <v>2685000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2013750</v>
      </c>
      <c r="Y42" s="54">
        <f t="shared" si="7"/>
        <v>-2013750</v>
      </c>
      <c r="Z42" s="184">
        <f t="shared" si="5"/>
        <v>-100</v>
      </c>
      <c r="AA42" s="130">
        <f aca="true" t="shared" si="8" ref="AA42:AA48">AA12+AA27</f>
        <v>2685000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1907878</v>
      </c>
      <c r="D45" s="129">
        <f t="shared" si="7"/>
        <v>0</v>
      </c>
      <c r="E45" s="54">
        <f t="shared" si="7"/>
        <v>2730494</v>
      </c>
      <c r="F45" s="54">
        <f t="shared" si="7"/>
        <v>2730494</v>
      </c>
      <c r="G45" s="54">
        <f t="shared" si="7"/>
        <v>0</v>
      </c>
      <c r="H45" s="54">
        <f t="shared" si="7"/>
        <v>28700</v>
      </c>
      <c r="I45" s="54">
        <f t="shared" si="7"/>
        <v>70591</v>
      </c>
      <c r="J45" s="54">
        <f t="shared" si="7"/>
        <v>99291</v>
      </c>
      <c r="K45" s="54">
        <f t="shared" si="7"/>
        <v>32737</v>
      </c>
      <c r="L45" s="54">
        <f t="shared" si="7"/>
        <v>462205</v>
      </c>
      <c r="M45" s="54">
        <f t="shared" si="7"/>
        <v>4343</v>
      </c>
      <c r="N45" s="54">
        <f t="shared" si="7"/>
        <v>499285</v>
      </c>
      <c r="O45" s="54">
        <f t="shared" si="7"/>
        <v>9896</v>
      </c>
      <c r="P45" s="54">
        <f t="shared" si="7"/>
        <v>9391</v>
      </c>
      <c r="Q45" s="54">
        <f t="shared" si="7"/>
        <v>116206</v>
      </c>
      <c r="R45" s="54">
        <f t="shared" si="7"/>
        <v>135493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734069</v>
      </c>
      <c r="X45" s="54">
        <f t="shared" si="7"/>
        <v>2047871</v>
      </c>
      <c r="Y45" s="54">
        <f t="shared" si="7"/>
        <v>-1313802</v>
      </c>
      <c r="Z45" s="184">
        <f t="shared" si="5"/>
        <v>-64.1545292647828</v>
      </c>
      <c r="AA45" s="130">
        <f t="shared" si="8"/>
        <v>2730494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29230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2017125</v>
      </c>
      <c r="D49" s="218">
        <f t="shared" si="9"/>
        <v>0</v>
      </c>
      <c r="E49" s="220">
        <f t="shared" si="9"/>
        <v>5415494</v>
      </c>
      <c r="F49" s="220">
        <f t="shared" si="9"/>
        <v>5415494</v>
      </c>
      <c r="G49" s="220">
        <f t="shared" si="9"/>
        <v>0</v>
      </c>
      <c r="H49" s="220">
        <f t="shared" si="9"/>
        <v>28700</v>
      </c>
      <c r="I49" s="220">
        <f t="shared" si="9"/>
        <v>70591</v>
      </c>
      <c r="J49" s="220">
        <f t="shared" si="9"/>
        <v>99291</v>
      </c>
      <c r="K49" s="220">
        <f t="shared" si="9"/>
        <v>32737</v>
      </c>
      <c r="L49" s="220">
        <f t="shared" si="9"/>
        <v>515829</v>
      </c>
      <c r="M49" s="220">
        <f t="shared" si="9"/>
        <v>4343</v>
      </c>
      <c r="N49" s="220">
        <f t="shared" si="9"/>
        <v>552909</v>
      </c>
      <c r="O49" s="220">
        <f t="shared" si="9"/>
        <v>9896</v>
      </c>
      <c r="P49" s="220">
        <f t="shared" si="9"/>
        <v>9391</v>
      </c>
      <c r="Q49" s="220">
        <f t="shared" si="9"/>
        <v>116206</v>
      </c>
      <c r="R49" s="220">
        <f t="shared" si="9"/>
        <v>135493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787693</v>
      </c>
      <c r="X49" s="220">
        <f t="shared" si="9"/>
        <v>4061621</v>
      </c>
      <c r="Y49" s="220">
        <f t="shared" si="9"/>
        <v>-3273928</v>
      </c>
      <c r="Z49" s="221">
        <f t="shared" si="5"/>
        <v>-80.60643767599193</v>
      </c>
      <c r="AA49" s="222">
        <f>SUM(AA41:AA48)</f>
        <v>5415494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5587500</v>
      </c>
      <c r="F51" s="54">
        <f t="shared" si="10"/>
        <v>5587500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4190625</v>
      </c>
      <c r="Y51" s="54">
        <f t="shared" si="10"/>
        <v>-4190625</v>
      </c>
      <c r="Z51" s="184">
        <f>+IF(X51&lt;&gt;0,+(Y51/X51)*100,0)</f>
        <v>-100</v>
      </c>
      <c r="AA51" s="130">
        <f>SUM(AA57:AA61)</f>
        <v>5587500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2000</v>
      </c>
      <c r="F56" s="60">
        <v>2000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1500</v>
      </c>
      <c r="Y56" s="60">
        <v>-1500</v>
      </c>
      <c r="Z56" s="140">
        <v>-100</v>
      </c>
      <c r="AA56" s="155">
        <v>2000</v>
      </c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2000</v>
      </c>
      <c r="F57" s="295">
        <f t="shared" si="11"/>
        <v>2000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1500</v>
      </c>
      <c r="Y57" s="295">
        <f t="shared" si="11"/>
        <v>-1500</v>
      </c>
      <c r="Z57" s="296">
        <f>+IF(X57&lt;&gt;0,+(Y57/X57)*100,0)</f>
        <v>-100</v>
      </c>
      <c r="AA57" s="297">
        <f>SUM(AA52:AA56)</f>
        <v>2000</v>
      </c>
    </row>
    <row r="58" spans="1:27" ht="12.75">
      <c r="A58" s="311" t="s">
        <v>211</v>
      </c>
      <c r="B58" s="136"/>
      <c r="C58" s="62"/>
      <c r="D58" s="156"/>
      <c r="E58" s="60">
        <v>2164000</v>
      </c>
      <c r="F58" s="60">
        <v>2164000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1623000</v>
      </c>
      <c r="Y58" s="60">
        <v>-1623000</v>
      </c>
      <c r="Z58" s="140">
        <v>-100</v>
      </c>
      <c r="AA58" s="155">
        <v>2164000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3421500</v>
      </c>
      <c r="F61" s="60">
        <v>3421500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2566125</v>
      </c>
      <c r="Y61" s="60">
        <v>-2566125</v>
      </c>
      <c r="Z61" s="140">
        <v>-100</v>
      </c>
      <c r="AA61" s="155">
        <v>3421500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79161</v>
      </c>
      <c r="H66" s="275">
        <v>412105</v>
      </c>
      <c r="I66" s="275">
        <v>412105</v>
      </c>
      <c r="J66" s="275">
        <v>903371</v>
      </c>
      <c r="K66" s="275">
        <v>283546</v>
      </c>
      <c r="L66" s="275">
        <v>416229</v>
      </c>
      <c r="M66" s="275">
        <v>472052</v>
      </c>
      <c r="N66" s="275">
        <v>1171827</v>
      </c>
      <c r="O66" s="275">
        <v>539665</v>
      </c>
      <c r="P66" s="275">
        <v>468120</v>
      </c>
      <c r="Q66" s="275">
        <v>268920</v>
      </c>
      <c r="R66" s="275">
        <v>1276705</v>
      </c>
      <c r="S66" s="275"/>
      <c r="T66" s="275"/>
      <c r="U66" s="275"/>
      <c r="V66" s="275"/>
      <c r="W66" s="275">
        <v>3351903</v>
      </c>
      <c r="X66" s="275"/>
      <c r="Y66" s="275">
        <v>3351903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5588877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5588877</v>
      </c>
      <c r="F69" s="220">
        <f t="shared" si="12"/>
        <v>0</v>
      </c>
      <c r="G69" s="220">
        <f t="shared" si="12"/>
        <v>79161</v>
      </c>
      <c r="H69" s="220">
        <f t="shared" si="12"/>
        <v>412105</v>
      </c>
      <c r="I69" s="220">
        <f t="shared" si="12"/>
        <v>412105</v>
      </c>
      <c r="J69" s="220">
        <f t="shared" si="12"/>
        <v>903371</v>
      </c>
      <c r="K69" s="220">
        <f t="shared" si="12"/>
        <v>283546</v>
      </c>
      <c r="L69" s="220">
        <f t="shared" si="12"/>
        <v>416229</v>
      </c>
      <c r="M69" s="220">
        <f t="shared" si="12"/>
        <v>472052</v>
      </c>
      <c r="N69" s="220">
        <f t="shared" si="12"/>
        <v>1171827</v>
      </c>
      <c r="O69" s="220">
        <f t="shared" si="12"/>
        <v>539665</v>
      </c>
      <c r="P69" s="220">
        <f t="shared" si="12"/>
        <v>468120</v>
      </c>
      <c r="Q69" s="220">
        <f t="shared" si="12"/>
        <v>268920</v>
      </c>
      <c r="R69" s="220">
        <f t="shared" si="12"/>
        <v>1276705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3351903</v>
      </c>
      <c r="X69" s="220">
        <f t="shared" si="12"/>
        <v>0</v>
      </c>
      <c r="Y69" s="220">
        <f t="shared" si="12"/>
        <v>3351903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53624</v>
      </c>
      <c r="M5" s="356">
        <f t="shared" si="0"/>
        <v>0</v>
      </c>
      <c r="N5" s="358">
        <f t="shared" si="0"/>
        <v>53624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53624</v>
      </c>
      <c r="X5" s="356">
        <f t="shared" si="0"/>
        <v>0</v>
      </c>
      <c r="Y5" s="358">
        <f t="shared" si="0"/>
        <v>53624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53624</v>
      </c>
      <c r="M13" s="275">
        <f t="shared" si="4"/>
        <v>0</v>
      </c>
      <c r="N13" s="342">
        <f t="shared" si="4"/>
        <v>53624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53624</v>
      </c>
      <c r="X13" s="275">
        <f t="shared" si="4"/>
        <v>0</v>
      </c>
      <c r="Y13" s="342">
        <f t="shared" si="4"/>
        <v>53624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>
        <v>53624</v>
      </c>
      <c r="M14" s="60"/>
      <c r="N14" s="59">
        <v>53624</v>
      </c>
      <c r="O14" s="59"/>
      <c r="P14" s="60"/>
      <c r="Q14" s="60"/>
      <c r="R14" s="59"/>
      <c r="S14" s="59"/>
      <c r="T14" s="60"/>
      <c r="U14" s="60"/>
      <c r="V14" s="59"/>
      <c r="W14" s="59">
        <v>53624</v>
      </c>
      <c r="X14" s="60"/>
      <c r="Y14" s="59">
        <v>53624</v>
      </c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80017</v>
      </c>
      <c r="D22" s="344">
        <f t="shared" si="6"/>
        <v>0</v>
      </c>
      <c r="E22" s="343">
        <f t="shared" si="6"/>
        <v>735000</v>
      </c>
      <c r="F22" s="345">
        <f t="shared" si="6"/>
        <v>735000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551250</v>
      </c>
      <c r="Y22" s="345">
        <f t="shared" si="6"/>
        <v>-551250</v>
      </c>
      <c r="Z22" s="336">
        <f>+IF(X22&lt;&gt;0,+(Y22/X22)*100,0)</f>
        <v>-100</v>
      </c>
      <c r="AA22" s="350">
        <f>SUM(AA23:AA32)</f>
        <v>735000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80017</v>
      </c>
      <c r="D27" s="340"/>
      <c r="E27" s="60">
        <v>120000</v>
      </c>
      <c r="F27" s="59">
        <v>120000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90000</v>
      </c>
      <c r="Y27" s="59">
        <v>-90000</v>
      </c>
      <c r="Z27" s="61">
        <v>-100</v>
      </c>
      <c r="AA27" s="62">
        <v>120000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615000</v>
      </c>
      <c r="F32" s="59">
        <v>615000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461250</v>
      </c>
      <c r="Y32" s="59">
        <v>-461250</v>
      </c>
      <c r="Z32" s="61">
        <v>-100</v>
      </c>
      <c r="AA32" s="62">
        <v>615000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1907878</v>
      </c>
      <c r="D40" s="344">
        <f t="shared" si="9"/>
        <v>0</v>
      </c>
      <c r="E40" s="343">
        <f t="shared" si="9"/>
        <v>585000</v>
      </c>
      <c r="F40" s="345">
        <f t="shared" si="9"/>
        <v>585000</v>
      </c>
      <c r="G40" s="345">
        <f t="shared" si="9"/>
        <v>0</v>
      </c>
      <c r="H40" s="343">
        <f t="shared" si="9"/>
        <v>27735</v>
      </c>
      <c r="I40" s="343">
        <f t="shared" si="9"/>
        <v>0</v>
      </c>
      <c r="J40" s="345">
        <f t="shared" si="9"/>
        <v>27735</v>
      </c>
      <c r="K40" s="345">
        <f t="shared" si="9"/>
        <v>0</v>
      </c>
      <c r="L40" s="343">
        <f t="shared" si="9"/>
        <v>350877</v>
      </c>
      <c r="M40" s="343">
        <f t="shared" si="9"/>
        <v>0</v>
      </c>
      <c r="N40" s="345">
        <f t="shared" si="9"/>
        <v>350877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378612</v>
      </c>
      <c r="X40" s="343">
        <f t="shared" si="9"/>
        <v>438750</v>
      </c>
      <c r="Y40" s="345">
        <f t="shared" si="9"/>
        <v>-60138</v>
      </c>
      <c r="Z40" s="336">
        <f>+IF(X40&lt;&gt;0,+(Y40/X40)*100,0)</f>
        <v>-13.706666666666667</v>
      </c>
      <c r="AA40" s="350">
        <f>SUM(AA41:AA49)</f>
        <v>585000</v>
      </c>
    </row>
    <row r="41" spans="1:27" ht="12.75">
      <c r="A41" s="361" t="s">
        <v>248</v>
      </c>
      <c r="B41" s="142"/>
      <c r="C41" s="362">
        <v>149860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155552</v>
      </c>
      <c r="D43" s="369"/>
      <c r="E43" s="305">
        <v>480000</v>
      </c>
      <c r="F43" s="370">
        <v>480000</v>
      </c>
      <c r="G43" s="370"/>
      <c r="H43" s="305">
        <v>27735</v>
      </c>
      <c r="I43" s="305"/>
      <c r="J43" s="370">
        <v>27735</v>
      </c>
      <c r="K43" s="370"/>
      <c r="L43" s="305">
        <v>350877</v>
      </c>
      <c r="M43" s="305"/>
      <c r="N43" s="370">
        <v>350877</v>
      </c>
      <c r="O43" s="370"/>
      <c r="P43" s="305"/>
      <c r="Q43" s="305"/>
      <c r="R43" s="370"/>
      <c r="S43" s="370"/>
      <c r="T43" s="305"/>
      <c r="U43" s="305"/>
      <c r="V43" s="370"/>
      <c r="W43" s="370">
        <v>378612</v>
      </c>
      <c r="X43" s="305">
        <v>360000</v>
      </c>
      <c r="Y43" s="370">
        <v>18612</v>
      </c>
      <c r="Z43" s="371">
        <v>5.17</v>
      </c>
      <c r="AA43" s="303">
        <v>480000</v>
      </c>
    </row>
    <row r="44" spans="1:27" ht="12.75">
      <c r="A44" s="361" t="s">
        <v>251</v>
      </c>
      <c r="B44" s="136"/>
      <c r="C44" s="60">
        <v>1566865</v>
      </c>
      <c r="D44" s="368"/>
      <c r="E44" s="54">
        <v>105000</v>
      </c>
      <c r="F44" s="53">
        <v>105000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78750</v>
      </c>
      <c r="Y44" s="53">
        <v>-78750</v>
      </c>
      <c r="Z44" s="94">
        <v>-100</v>
      </c>
      <c r="AA44" s="95">
        <v>105000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35601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29230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29230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2017125</v>
      </c>
      <c r="D60" s="346">
        <f t="shared" si="14"/>
        <v>0</v>
      </c>
      <c r="E60" s="219">
        <f t="shared" si="14"/>
        <v>1320000</v>
      </c>
      <c r="F60" s="264">
        <f t="shared" si="14"/>
        <v>1320000</v>
      </c>
      <c r="G60" s="264">
        <f t="shared" si="14"/>
        <v>0</v>
      </c>
      <c r="H60" s="219">
        <f t="shared" si="14"/>
        <v>27735</v>
      </c>
      <c r="I60" s="219">
        <f t="shared" si="14"/>
        <v>0</v>
      </c>
      <c r="J60" s="264">
        <f t="shared" si="14"/>
        <v>27735</v>
      </c>
      <c r="K60" s="264">
        <f t="shared" si="14"/>
        <v>0</v>
      </c>
      <c r="L60" s="219">
        <f t="shared" si="14"/>
        <v>404501</v>
      </c>
      <c r="M60" s="219">
        <f t="shared" si="14"/>
        <v>0</v>
      </c>
      <c r="N60" s="264">
        <f t="shared" si="14"/>
        <v>404501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432236</v>
      </c>
      <c r="X60" s="219">
        <f t="shared" si="14"/>
        <v>990000</v>
      </c>
      <c r="Y60" s="264">
        <f t="shared" si="14"/>
        <v>-557764</v>
      </c>
      <c r="Z60" s="337">
        <f>+IF(X60&lt;&gt;0,+(Y60/X60)*100,0)</f>
        <v>-56.33979797979798</v>
      </c>
      <c r="AA60" s="232">
        <f>+AA57+AA54+AA51+AA40+AA37+AA34+AA22+AA5</f>
        <v>1320000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1950000</v>
      </c>
      <c r="F22" s="345">
        <f t="shared" si="6"/>
        <v>1950000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1462500</v>
      </c>
      <c r="Y22" s="345">
        <f t="shared" si="6"/>
        <v>-1462500</v>
      </c>
      <c r="Z22" s="336">
        <f>+IF(X22&lt;&gt;0,+(Y22/X22)*100,0)</f>
        <v>-100</v>
      </c>
      <c r="AA22" s="350">
        <f>SUM(AA23:AA32)</f>
        <v>1950000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1750000</v>
      </c>
      <c r="F27" s="59">
        <v>1750000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1312500</v>
      </c>
      <c r="Y27" s="59">
        <v>-1312500</v>
      </c>
      <c r="Z27" s="61">
        <v>-100</v>
      </c>
      <c r="AA27" s="62">
        <v>1750000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200000</v>
      </c>
      <c r="F32" s="59">
        <v>200000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150000</v>
      </c>
      <c r="Y32" s="59">
        <v>-150000</v>
      </c>
      <c r="Z32" s="61">
        <v>-100</v>
      </c>
      <c r="AA32" s="62">
        <v>200000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2145494</v>
      </c>
      <c r="F40" s="345">
        <f t="shared" si="9"/>
        <v>2145494</v>
      </c>
      <c r="G40" s="345">
        <f t="shared" si="9"/>
        <v>0</v>
      </c>
      <c r="H40" s="343">
        <f t="shared" si="9"/>
        <v>965</v>
      </c>
      <c r="I40" s="343">
        <f t="shared" si="9"/>
        <v>70591</v>
      </c>
      <c r="J40" s="345">
        <f t="shared" si="9"/>
        <v>71556</v>
      </c>
      <c r="K40" s="345">
        <f t="shared" si="9"/>
        <v>32737</v>
      </c>
      <c r="L40" s="343">
        <f t="shared" si="9"/>
        <v>111328</v>
      </c>
      <c r="M40" s="343">
        <f t="shared" si="9"/>
        <v>4343</v>
      </c>
      <c r="N40" s="345">
        <f t="shared" si="9"/>
        <v>148408</v>
      </c>
      <c r="O40" s="345">
        <f t="shared" si="9"/>
        <v>9896</v>
      </c>
      <c r="P40" s="343">
        <f t="shared" si="9"/>
        <v>9391</v>
      </c>
      <c r="Q40" s="343">
        <f t="shared" si="9"/>
        <v>116206</v>
      </c>
      <c r="R40" s="345">
        <f t="shared" si="9"/>
        <v>135493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355457</v>
      </c>
      <c r="X40" s="343">
        <f t="shared" si="9"/>
        <v>1609121</v>
      </c>
      <c r="Y40" s="345">
        <f t="shared" si="9"/>
        <v>-1253664</v>
      </c>
      <c r="Z40" s="336">
        <f>+IF(X40&lt;&gt;0,+(Y40/X40)*100,0)</f>
        <v>-77.90986507540453</v>
      </c>
      <c r="AA40" s="350">
        <f>SUM(AA41:AA49)</f>
        <v>2145494</v>
      </c>
    </row>
    <row r="41" spans="1:27" ht="12.75">
      <c r="A41" s="361" t="s">
        <v>248</v>
      </c>
      <c r="B41" s="142"/>
      <c r="C41" s="362"/>
      <c r="D41" s="363"/>
      <c r="E41" s="362">
        <v>155000</v>
      </c>
      <c r="F41" s="364">
        <v>155000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116250</v>
      </c>
      <c r="Y41" s="364">
        <v>-116250</v>
      </c>
      <c r="Z41" s="365">
        <v>-100</v>
      </c>
      <c r="AA41" s="366">
        <v>155000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1040000</v>
      </c>
      <c r="F43" s="370">
        <v>1040000</v>
      </c>
      <c r="G43" s="370"/>
      <c r="H43" s="305"/>
      <c r="I43" s="305">
        <v>37798</v>
      </c>
      <c r="J43" s="370">
        <v>37798</v>
      </c>
      <c r="K43" s="370">
        <v>855</v>
      </c>
      <c r="L43" s="305">
        <v>109640</v>
      </c>
      <c r="M43" s="305"/>
      <c r="N43" s="370">
        <v>110495</v>
      </c>
      <c r="O43" s="370">
        <v>4897</v>
      </c>
      <c r="P43" s="305">
        <v>1009</v>
      </c>
      <c r="Q43" s="305">
        <v>106735</v>
      </c>
      <c r="R43" s="370">
        <v>112641</v>
      </c>
      <c r="S43" s="370"/>
      <c r="T43" s="305"/>
      <c r="U43" s="305"/>
      <c r="V43" s="370"/>
      <c r="W43" s="370">
        <v>260934</v>
      </c>
      <c r="X43" s="305">
        <v>780000</v>
      </c>
      <c r="Y43" s="370">
        <v>-519066</v>
      </c>
      <c r="Z43" s="371">
        <v>-66.55</v>
      </c>
      <c r="AA43" s="303">
        <v>1040000</v>
      </c>
    </row>
    <row r="44" spans="1:27" ht="12.75">
      <c r="A44" s="361" t="s">
        <v>251</v>
      </c>
      <c r="B44" s="136"/>
      <c r="C44" s="60"/>
      <c r="D44" s="368"/>
      <c r="E44" s="54">
        <v>950494</v>
      </c>
      <c r="F44" s="53">
        <v>950494</v>
      </c>
      <c r="G44" s="53"/>
      <c r="H44" s="54">
        <v>965</v>
      </c>
      <c r="I44" s="54">
        <v>32793</v>
      </c>
      <c r="J44" s="53">
        <v>33758</v>
      </c>
      <c r="K44" s="53">
        <v>31882</v>
      </c>
      <c r="L44" s="54">
        <v>1688</v>
      </c>
      <c r="M44" s="54">
        <v>4343</v>
      </c>
      <c r="N44" s="53">
        <v>37913</v>
      </c>
      <c r="O44" s="53">
        <v>4999</v>
      </c>
      <c r="P44" s="54">
        <v>8382</v>
      </c>
      <c r="Q44" s="54">
        <v>9471</v>
      </c>
      <c r="R44" s="53">
        <v>22852</v>
      </c>
      <c r="S44" s="53"/>
      <c r="T44" s="54"/>
      <c r="U44" s="54"/>
      <c r="V44" s="53"/>
      <c r="W44" s="53">
        <v>94523</v>
      </c>
      <c r="X44" s="54">
        <v>712871</v>
      </c>
      <c r="Y44" s="53">
        <v>-618348</v>
      </c>
      <c r="Z44" s="94">
        <v>-86.74</v>
      </c>
      <c r="AA44" s="95">
        <v>950494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4095494</v>
      </c>
      <c r="F60" s="264">
        <f t="shared" si="14"/>
        <v>4095494</v>
      </c>
      <c r="G60" s="264">
        <f t="shared" si="14"/>
        <v>0</v>
      </c>
      <c r="H60" s="219">
        <f t="shared" si="14"/>
        <v>965</v>
      </c>
      <c r="I60" s="219">
        <f t="shared" si="14"/>
        <v>70591</v>
      </c>
      <c r="J60" s="264">
        <f t="shared" si="14"/>
        <v>71556</v>
      </c>
      <c r="K60" s="264">
        <f t="shared" si="14"/>
        <v>32737</v>
      </c>
      <c r="L60" s="219">
        <f t="shared" si="14"/>
        <v>111328</v>
      </c>
      <c r="M60" s="219">
        <f t="shared" si="14"/>
        <v>4343</v>
      </c>
      <c r="N60" s="264">
        <f t="shared" si="14"/>
        <v>148408</v>
      </c>
      <c r="O60" s="264">
        <f t="shared" si="14"/>
        <v>9896</v>
      </c>
      <c r="P60" s="219">
        <f t="shared" si="14"/>
        <v>9391</v>
      </c>
      <c r="Q60" s="219">
        <f t="shared" si="14"/>
        <v>116206</v>
      </c>
      <c r="R60" s="264">
        <f t="shared" si="14"/>
        <v>135493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355457</v>
      </c>
      <c r="X60" s="219">
        <f t="shared" si="14"/>
        <v>3071621</v>
      </c>
      <c r="Y60" s="264">
        <f t="shared" si="14"/>
        <v>-2716164</v>
      </c>
      <c r="Z60" s="337">
        <f>+IF(X60&lt;&gt;0,+(Y60/X60)*100,0)</f>
        <v>-88.42770641299822</v>
      </c>
      <c r="AA60" s="232">
        <f>+AA57+AA54+AA51+AA40+AA37+AA34+AA22+AA5</f>
        <v>4095494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2017-05-05T08:29:47Z</dcterms:created>
  <dcterms:modified xsi:type="dcterms:W3CDTF">2017-05-05T08:29:51Z</dcterms:modified>
  <cp:category/>
  <cp:version/>
  <cp:contentType/>
  <cp:contentStatus/>
</cp:coreProperties>
</file>