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<sst xmlns="http://schemas.openxmlformats.org/spreadsheetml/2006/main" count="857" uniqueCount="303">
  <si>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Sedibeng(DC42)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</si>
  <si>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</si>
  <si>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</si>
  <si>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</si>
  <si>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</si>
  <si>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</si>
  <si>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</si>
  <si>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</si>
  <si>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</si>
  <si>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</si>
  <si>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</si>
  <si>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</si>
  <si>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</si>
  <si>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</si>
  <si>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</si>
  <si>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</si>
  <si>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</si>
  <si>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</si>
  <si>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</si>
  <si>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</si>
  <si>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</si>
  <si>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</si>
  <si>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</si>
  <si>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</si>
  <si>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</si>
  <si>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</si>
  <si>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</si>
  <si>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</si>
  <si>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</si>
  <si>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</si>
  <si>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</si>
  <si>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</si>
  <si>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</si>
  <si>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</si>
  <si>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</si>
  <si>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</si>
  <si>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</si>
  <si>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</si>
  <si>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</si>
  <si>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</si>
  <si>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</si>
  <si>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</si>
  <si>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</si>
  <si>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</si>
  <si>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</si>
  <si>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</si>
  <si>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</si>
  <si>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</si>
  <si>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</si>
  <si>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</si>
  <si>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</si>
  <si>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</si>
  <si>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</si>
  <si>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</si>
  <si>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</si>
  <si>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</si>
  <si>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</si>
  <si>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</si>
  <si>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</si>
  <si>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</si>
  <si>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</si>
  <si>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</si>
  <si>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</si>
  <si>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</si>
  <si>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</si>
  <si>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</si>
  <si>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</si>
  <si>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</si>
  <si>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</si>
  <si>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</si>
  <si>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</si>
  <si>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</si>
  <si>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</si>
  <si>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</si>
  <si>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</si>
  <si>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</si>
  <si>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</si>
  <si>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</si>
  <si>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</si>
  <si>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</si>
  <si>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</si>
  <si>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</si>
  <si>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</si>
  <si>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</si>
  <si>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</si>
  <si>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</si>
  <si>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</si>
  <si>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</si>
  <si>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</si>
  <si>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</si>
  <si>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</si>
  <si>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</si>
  <si>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</si>
  <si>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</si>
  <si>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</si>
  <si>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</si>
  <si>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</si>
  <si>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</si>
  <si>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</si>
  <si>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</si>
  <si>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</si>
  <si>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</si>
  <si>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</si>
  <si>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</si>
  <si>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</si>
  <si>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</si>
  <si>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</si>
  <si>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</si>
  <si>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</si>
  <si>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</si>
  <si>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</si>
  <si>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</si>
  <si>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</si>
  <si>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</si>
  <si>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</si>
  <si>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</si>
  <si>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</si>
  <si>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</si>
  <si>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</si>
  <si>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</si>
  <si>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</si>
  <si>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</si>
  <si>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</si>
  <si>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</si>
  <si>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</si>
  <si>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</si>
  <si>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</si>
  <si>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</si>
  <si>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</si>
  <si>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Sedibeng(DC42)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</si>
  <si>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</si>
  <si>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</si>
  <si>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</si>
  <si>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</si>
  <si>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</si>
  <si>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</si>
  <si>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</si>
  <si>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</si>
  <si>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</si>
  <si>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</si>
  <si>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Sedibeng(DC42)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</si>
  <si>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</si>
  <si>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</si>
  <si>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</si>
  <si>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</si>
  <si>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</si>
  <si>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</si>
  <si>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</si>
  <si>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</si>
  <si>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</si>
  <si>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</si>
  <si>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</si>
  <si>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</si>
  <si>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</si>
  <si>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</si>
  <si>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</si>
  <si>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</si>
  <si>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</si>
  <si>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</si>
  <si>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</si>
  <si>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</si>
  <si>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</si>
  <si>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</si>
  <si>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</si>
  <si>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</si>
  <si>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</si>
  <si>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</si>
  <si>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</si>
  <si>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</si>
  <si>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</si>
  <si>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</si>
  <si>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</si>
  <si>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</si>
  <si>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</si>
  <si>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</si>
  <si>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</si>
  <si>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</si>
  <si>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</si>
  <si>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</si>
  <si>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</si>
  <si>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</si>
  <si>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</si>
  <si>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</si>
  <si>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</si>
  <si>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</si>
  <si>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</si>
  <si>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</si>
  <si>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</si>
  <si>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</si>
  <si>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</si>
  <si>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</si>
  <si>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</si>
  <si>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</si>
  <si>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</si>
  <si>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</si>
  <si>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</si>
  <si>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</si>
  <si>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</si>
  <si>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</si>
  <si>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</si>
  <si>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</si>
  <si>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</si>
  <si>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Sedibeng(DC42)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</si>
  <si>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</si>
  <si>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</si>
  <si>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</si>
  <si>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</si>
  <si>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</si>
  <si>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</si>
  <si>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</si>
  <si>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</si>
  <si>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</si>
  <si>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</si>
  <si>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</si>
  <si>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</si>
  <si>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</si>
  <si>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</si>
  <si>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</si>
  <si>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</si>
  <si>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</si>
  <si>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</si>
  <si>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</si>
  <si>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</si>
  <si>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</si>
  <si>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</si>
  <si>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</si>
  <si>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</si>
  <si>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Sedibeng(DC42)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</si>
  <si>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</si>
  <si>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</si>
  <si>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</si>
  <si>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</si>
  <si>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</si>
  <si>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</si>
  <si>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</si>
  <si>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</si>
  <si>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</si>
  <si>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</si>
  <si>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</si>
  <si>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</si>
  <si>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</si>
  <si>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</si>
  <si>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</si>
  <si>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</si>
  <si>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</si>
  <si>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</si>
  <si>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</si>
  <si>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</si>
  <si>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</si>
  <si>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</si>
  <si>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</si>
  <si>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</si>
  <si>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</si>
  <si>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</si>
  <si>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</si>
  <si>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</si>
  <si>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</si>
  <si>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</si>
  <si>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</si>
  <si>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</si>
  <si>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</si>
  <si>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</si>
  <si>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</si>
  <si>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Sedibeng(DC42)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</si>
  <si>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</si>
  <si>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</si>
  <si>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Sedibeng(DC42)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</si>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</sst>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2518866</v>
      </c>
      <c r="C7" s="19">
        <v>0</v>
      </c>
      <c r="D7" s="59">
        <v>2040000</v>
      </c>
      <c r="E7" s="60">
        <v>2040000</v>
      </c>
      <c r="F7" s="60">
        <v>210222</v>
      </c>
      <c r="G7" s="60">
        <v>252225</v>
      </c>
      <c r="H7" s="60">
        <v>273941</v>
      </c>
      <c r="I7" s="60">
        <v>736388</v>
      </c>
      <c r="J7" s="60">
        <v>164688</v>
      </c>
      <c r="K7" s="60">
        <v>144</v>
      </c>
      <c r="L7" s="60">
        <v>59440</v>
      </c>
      <c r="M7" s="60">
        <v>224272</v>
      </c>
      <c r="N7" s="60">
        <v>210776</v>
      </c>
      <c r="O7" s="60">
        <v>121938</v>
      </c>
      <c r="P7" s="60">
        <v>0</v>
      </c>
      <c r="Q7" s="60">
        <v>332714</v>
      </c>
      <c r="R7" s="60">
        <v>0</v>
      </c>
      <c r="S7" s="60">
        <v>0</v>
      </c>
      <c r="T7" s="60">
        <v>0</v>
      </c>
      <c r="U7" s="60">
        <v>0</v>
      </c>
      <c r="V7" s="60">
        <v>1293374</v>
      </c>
      <c r="W7" s="60">
        <v>1530000</v>
      </c>
      <c r="X7" s="60">
        <v>-236626</v>
      </c>
      <c r="Y7" s="61">
        <v>-15.47</v>
      </c>
      <c r="Z7" s="62">
        <v>2040000</v>
      </c>
    </row>
    <row r="8" spans="1:26" ht="12.75">
      <c r="A8" s="58" t="s">
        <v>34</v>
      </c>
      <c r="B8" s="19">
        <v>258610416</v>
      </c>
      <c r="C8" s="19">
        <v>0</v>
      </c>
      <c r="D8" s="59">
        <v>266898000</v>
      </c>
      <c r="E8" s="60">
        <v>262738452</v>
      </c>
      <c r="F8" s="60">
        <v>104634048</v>
      </c>
      <c r="G8" s="60">
        <v>79457</v>
      </c>
      <c r="H8" s="60">
        <v>79263</v>
      </c>
      <c r="I8" s="60">
        <v>104792768</v>
      </c>
      <c r="J8" s="60">
        <v>79858</v>
      </c>
      <c r="K8" s="60">
        <v>83707219</v>
      </c>
      <c r="L8" s="60">
        <v>79430</v>
      </c>
      <c r="M8" s="60">
        <v>83866507</v>
      </c>
      <c r="N8" s="60">
        <v>79180</v>
      </c>
      <c r="O8" s="60">
        <v>93551</v>
      </c>
      <c r="P8" s="60">
        <v>0</v>
      </c>
      <c r="Q8" s="60">
        <v>172731</v>
      </c>
      <c r="R8" s="60">
        <v>0</v>
      </c>
      <c r="S8" s="60">
        <v>0</v>
      </c>
      <c r="T8" s="60">
        <v>0</v>
      </c>
      <c r="U8" s="60">
        <v>0</v>
      </c>
      <c r="V8" s="60">
        <v>188832006</v>
      </c>
      <c r="W8" s="60">
        <v>262480840</v>
      </c>
      <c r="X8" s="60">
        <v>-73648834</v>
      </c>
      <c r="Y8" s="61">
        <v>-28.06</v>
      </c>
      <c r="Z8" s="62">
        <v>262738452</v>
      </c>
    </row>
    <row r="9" spans="1:26" ht="12.75">
      <c r="A9" s="58" t="s">
        <v>35</v>
      </c>
      <c r="B9" s="19">
        <v>83017498</v>
      </c>
      <c r="C9" s="19">
        <v>0</v>
      </c>
      <c r="D9" s="59">
        <v>96321635</v>
      </c>
      <c r="E9" s="60">
        <v>97074699</v>
      </c>
      <c r="F9" s="60">
        <v>1646579</v>
      </c>
      <c r="G9" s="60">
        <v>6973877</v>
      </c>
      <c r="H9" s="60">
        <v>6480023</v>
      </c>
      <c r="I9" s="60">
        <v>15100479</v>
      </c>
      <c r="J9" s="60">
        <v>1113588</v>
      </c>
      <c r="K9" s="60">
        <v>1582763</v>
      </c>
      <c r="L9" s="60">
        <v>16943174</v>
      </c>
      <c r="M9" s="60">
        <v>19639525</v>
      </c>
      <c r="N9" s="60">
        <v>1631650</v>
      </c>
      <c r="O9" s="60">
        <v>2172318</v>
      </c>
      <c r="P9" s="60">
        <v>0</v>
      </c>
      <c r="Q9" s="60">
        <v>3803968</v>
      </c>
      <c r="R9" s="60">
        <v>0</v>
      </c>
      <c r="S9" s="60">
        <v>0</v>
      </c>
      <c r="T9" s="60">
        <v>0</v>
      </c>
      <c r="U9" s="60">
        <v>0</v>
      </c>
      <c r="V9" s="60">
        <v>38543972</v>
      </c>
      <c r="W9" s="60">
        <v>72241083</v>
      </c>
      <c r="X9" s="60">
        <v>-33697111</v>
      </c>
      <c r="Y9" s="61">
        <v>-46.65</v>
      </c>
      <c r="Z9" s="62">
        <v>97074699</v>
      </c>
    </row>
    <row r="10" spans="1:26" ht="22.5">
      <c r="A10" s="63" t="s">
        <v>278</v>
      </c>
      <c r="B10" s="64">
        <f>SUM(B5:B9)</f>
        <v>344146780</v>
      </c>
      <c r="C10" s="64">
        <f>SUM(C5:C9)</f>
        <v>0</v>
      </c>
      <c r="D10" s="65">
        <f aca="true" t="shared" si="0" ref="D10:Z10">SUM(D5:D9)</f>
        <v>365259635</v>
      </c>
      <c r="E10" s="66">
        <f t="shared" si="0"/>
        <v>361853151</v>
      </c>
      <c r="F10" s="66">
        <f t="shared" si="0"/>
        <v>106490849</v>
      </c>
      <c r="G10" s="66">
        <f t="shared" si="0"/>
        <v>7305559</v>
      </c>
      <c r="H10" s="66">
        <f t="shared" si="0"/>
        <v>6833227</v>
      </c>
      <c r="I10" s="66">
        <f t="shared" si="0"/>
        <v>120629635</v>
      </c>
      <c r="J10" s="66">
        <f t="shared" si="0"/>
        <v>1358134</v>
      </c>
      <c r="K10" s="66">
        <f t="shared" si="0"/>
        <v>85290126</v>
      </c>
      <c r="L10" s="66">
        <f t="shared" si="0"/>
        <v>17082044</v>
      </c>
      <c r="M10" s="66">
        <f t="shared" si="0"/>
        <v>103730304</v>
      </c>
      <c r="N10" s="66">
        <f t="shared" si="0"/>
        <v>1921606</v>
      </c>
      <c r="O10" s="66">
        <f t="shared" si="0"/>
        <v>2387807</v>
      </c>
      <c r="P10" s="66">
        <f t="shared" si="0"/>
        <v>0</v>
      </c>
      <c r="Q10" s="66">
        <f t="shared" si="0"/>
        <v>4309413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228669352</v>
      </c>
      <c r="W10" s="66">
        <f t="shared" si="0"/>
        <v>336251923</v>
      </c>
      <c r="X10" s="66">
        <f t="shared" si="0"/>
        <v>-107582571</v>
      </c>
      <c r="Y10" s="67">
        <f>+IF(W10&lt;&gt;0,(X10/W10)*100,0)</f>
        <v>-31.994633678273416</v>
      </c>
      <c r="Z10" s="68">
        <f t="shared" si="0"/>
        <v>361853151</v>
      </c>
    </row>
    <row r="11" spans="1:26" ht="12.75">
      <c r="A11" s="58" t="s">
        <v>37</v>
      </c>
      <c r="B11" s="19">
        <v>228998467</v>
      </c>
      <c r="C11" s="19">
        <v>0</v>
      </c>
      <c r="D11" s="59">
        <v>225098501</v>
      </c>
      <c r="E11" s="60">
        <v>220285438</v>
      </c>
      <c r="F11" s="60">
        <v>18998878</v>
      </c>
      <c r="G11" s="60">
        <v>20329055</v>
      </c>
      <c r="H11" s="60">
        <v>21126345</v>
      </c>
      <c r="I11" s="60">
        <v>60454278</v>
      </c>
      <c r="J11" s="60">
        <v>19900771</v>
      </c>
      <c r="K11" s="60">
        <v>19493329</v>
      </c>
      <c r="L11" s="60">
        <v>20124746</v>
      </c>
      <c r="M11" s="60">
        <v>59518846</v>
      </c>
      <c r="N11" s="60">
        <v>19601420</v>
      </c>
      <c r="O11" s="60">
        <v>20617808</v>
      </c>
      <c r="P11" s="60">
        <v>0</v>
      </c>
      <c r="Q11" s="60">
        <v>40219228</v>
      </c>
      <c r="R11" s="60">
        <v>0</v>
      </c>
      <c r="S11" s="60">
        <v>0</v>
      </c>
      <c r="T11" s="60">
        <v>0</v>
      </c>
      <c r="U11" s="60">
        <v>0</v>
      </c>
      <c r="V11" s="60">
        <v>160192352</v>
      </c>
      <c r="W11" s="60">
        <v>168823872</v>
      </c>
      <c r="X11" s="60">
        <v>-8631520</v>
      </c>
      <c r="Y11" s="61">
        <v>-5.11</v>
      </c>
      <c r="Z11" s="62">
        <v>220285438</v>
      </c>
    </row>
    <row r="12" spans="1:26" ht="12.75">
      <c r="A12" s="58" t="s">
        <v>38</v>
      </c>
      <c r="B12" s="19">
        <v>12431722</v>
      </c>
      <c r="C12" s="19">
        <v>0</v>
      </c>
      <c r="D12" s="59">
        <v>13644056</v>
      </c>
      <c r="E12" s="60">
        <v>12632515</v>
      </c>
      <c r="F12" s="60">
        <v>1004626</v>
      </c>
      <c r="G12" s="60">
        <v>802057</v>
      </c>
      <c r="H12" s="60">
        <v>940203</v>
      </c>
      <c r="I12" s="60">
        <v>2746886</v>
      </c>
      <c r="J12" s="60">
        <v>918415</v>
      </c>
      <c r="K12" s="60">
        <v>952124</v>
      </c>
      <c r="L12" s="60">
        <v>995706</v>
      </c>
      <c r="M12" s="60">
        <v>2866245</v>
      </c>
      <c r="N12" s="60">
        <v>927113</v>
      </c>
      <c r="O12" s="60">
        <v>958860</v>
      </c>
      <c r="P12" s="60">
        <v>0</v>
      </c>
      <c r="Q12" s="60">
        <v>1885973</v>
      </c>
      <c r="R12" s="60">
        <v>0</v>
      </c>
      <c r="S12" s="60">
        <v>0</v>
      </c>
      <c r="T12" s="60">
        <v>0</v>
      </c>
      <c r="U12" s="60">
        <v>0</v>
      </c>
      <c r="V12" s="60">
        <v>7499104</v>
      </c>
      <c r="W12" s="60">
        <v>10233045</v>
      </c>
      <c r="X12" s="60">
        <v>-2733941</v>
      </c>
      <c r="Y12" s="61">
        <v>-26.72</v>
      </c>
      <c r="Z12" s="62">
        <v>12632515</v>
      </c>
    </row>
    <row r="13" spans="1:26" ht="12.75">
      <c r="A13" s="58" t="s">
        <v>279</v>
      </c>
      <c r="B13" s="19">
        <v>22294572</v>
      </c>
      <c r="C13" s="19">
        <v>0</v>
      </c>
      <c r="D13" s="59">
        <v>25168452</v>
      </c>
      <c r="E13" s="60">
        <v>23848600</v>
      </c>
      <c r="F13" s="60">
        <v>0</v>
      </c>
      <c r="G13" s="60">
        <v>1459907</v>
      </c>
      <c r="H13" s="60">
        <v>1460226</v>
      </c>
      <c r="I13" s="60">
        <v>2920133</v>
      </c>
      <c r="J13" s="60">
        <v>1365497</v>
      </c>
      <c r="K13" s="60">
        <v>1407570</v>
      </c>
      <c r="L13" s="60">
        <v>1346831</v>
      </c>
      <c r="M13" s="60">
        <v>4119898</v>
      </c>
      <c r="N13" s="60">
        <v>1330374</v>
      </c>
      <c r="O13" s="60">
        <v>1329637</v>
      </c>
      <c r="P13" s="60">
        <v>0</v>
      </c>
      <c r="Q13" s="60">
        <v>2660011</v>
      </c>
      <c r="R13" s="60">
        <v>0</v>
      </c>
      <c r="S13" s="60">
        <v>0</v>
      </c>
      <c r="T13" s="60">
        <v>0</v>
      </c>
      <c r="U13" s="60">
        <v>0</v>
      </c>
      <c r="V13" s="60">
        <v>9700042</v>
      </c>
      <c r="W13" s="60">
        <v>18876339</v>
      </c>
      <c r="X13" s="60">
        <v>-9176297</v>
      </c>
      <c r="Y13" s="61">
        <v>-48.61</v>
      </c>
      <c r="Z13" s="62">
        <v>23848600</v>
      </c>
    </row>
    <row r="14" spans="1:26" ht="12.75">
      <c r="A14" s="58" t="s">
        <v>40</v>
      </c>
      <c r="B14" s="19">
        <v>503</v>
      </c>
      <c r="C14" s="19">
        <v>0</v>
      </c>
      <c r="D14" s="59">
        <v>0</v>
      </c>
      <c r="E14" s="60">
        <v>100000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100000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5646927</v>
      </c>
      <c r="C16" s="19">
        <v>0</v>
      </c>
      <c r="D16" s="59">
        <v>0</v>
      </c>
      <c r="E16" s="60">
        <v>5708246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5708246</v>
      </c>
    </row>
    <row r="17" spans="1:26" ht="12.75">
      <c r="A17" s="58" t="s">
        <v>43</v>
      </c>
      <c r="B17" s="19">
        <v>120001356</v>
      </c>
      <c r="C17" s="19">
        <v>0</v>
      </c>
      <c r="D17" s="59">
        <v>101306377</v>
      </c>
      <c r="E17" s="60">
        <v>112757042</v>
      </c>
      <c r="F17" s="60">
        <v>6712070</v>
      </c>
      <c r="G17" s="60">
        <v>5671914</v>
      </c>
      <c r="H17" s="60">
        <v>7347909</v>
      </c>
      <c r="I17" s="60">
        <v>19731893</v>
      </c>
      <c r="J17" s="60">
        <v>6685107</v>
      </c>
      <c r="K17" s="60">
        <v>6736197</v>
      </c>
      <c r="L17" s="60">
        <v>8059880</v>
      </c>
      <c r="M17" s="60">
        <v>21481184</v>
      </c>
      <c r="N17" s="60">
        <v>4623657</v>
      </c>
      <c r="O17" s="60">
        <v>6046932</v>
      </c>
      <c r="P17" s="60">
        <v>0</v>
      </c>
      <c r="Q17" s="60">
        <v>10670589</v>
      </c>
      <c r="R17" s="60">
        <v>0</v>
      </c>
      <c r="S17" s="60">
        <v>0</v>
      </c>
      <c r="T17" s="60">
        <v>0</v>
      </c>
      <c r="U17" s="60">
        <v>0</v>
      </c>
      <c r="V17" s="60">
        <v>51883666</v>
      </c>
      <c r="W17" s="60">
        <v>72952578</v>
      </c>
      <c r="X17" s="60">
        <v>-21068912</v>
      </c>
      <c r="Y17" s="61">
        <v>-28.88</v>
      </c>
      <c r="Z17" s="62">
        <v>112757042</v>
      </c>
    </row>
    <row r="18" spans="1:26" ht="12.75">
      <c r="A18" s="70" t="s">
        <v>44</v>
      </c>
      <c r="B18" s="71">
        <f>SUM(B11:B17)</f>
        <v>389373547</v>
      </c>
      <c r="C18" s="71">
        <f>SUM(C11:C17)</f>
        <v>0</v>
      </c>
      <c r="D18" s="72">
        <f aca="true" t="shared" si="1" ref="D18:Z18">SUM(D11:D17)</f>
        <v>365217386</v>
      </c>
      <c r="E18" s="73">
        <f t="shared" si="1"/>
        <v>375331841</v>
      </c>
      <c r="F18" s="73">
        <f t="shared" si="1"/>
        <v>26715574</v>
      </c>
      <c r="G18" s="73">
        <f t="shared" si="1"/>
        <v>28262933</v>
      </c>
      <c r="H18" s="73">
        <f t="shared" si="1"/>
        <v>30874683</v>
      </c>
      <c r="I18" s="73">
        <f t="shared" si="1"/>
        <v>85853190</v>
      </c>
      <c r="J18" s="73">
        <f t="shared" si="1"/>
        <v>28869790</v>
      </c>
      <c r="K18" s="73">
        <f t="shared" si="1"/>
        <v>28589220</v>
      </c>
      <c r="L18" s="73">
        <f t="shared" si="1"/>
        <v>30527163</v>
      </c>
      <c r="M18" s="73">
        <f t="shared" si="1"/>
        <v>87986173</v>
      </c>
      <c r="N18" s="73">
        <f t="shared" si="1"/>
        <v>26482564</v>
      </c>
      <c r="O18" s="73">
        <f t="shared" si="1"/>
        <v>28953237</v>
      </c>
      <c r="P18" s="73">
        <f t="shared" si="1"/>
        <v>0</v>
      </c>
      <c r="Q18" s="73">
        <f t="shared" si="1"/>
        <v>55435801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229275164</v>
      </c>
      <c r="W18" s="73">
        <f t="shared" si="1"/>
        <v>270885834</v>
      </c>
      <c r="X18" s="73">
        <f t="shared" si="1"/>
        <v>-41610670</v>
      </c>
      <c r="Y18" s="67">
        <f>+IF(W18&lt;&gt;0,(X18/W18)*100,0)</f>
        <v>-15.360961991094744</v>
      </c>
      <c r="Z18" s="74">
        <f t="shared" si="1"/>
        <v>375331841</v>
      </c>
    </row>
    <row r="19" spans="1:26" ht="12.75">
      <c r="A19" s="70" t="s">
        <v>45</v>
      </c>
      <c r="B19" s="75">
        <f>+B10-B18</f>
        <v>-45226767</v>
      </c>
      <c r="C19" s="75">
        <f>+C10-C18</f>
        <v>0</v>
      </c>
      <c r="D19" s="76">
        <f aca="true" t="shared" si="2" ref="D19:Z19">+D10-D18</f>
        <v>42249</v>
      </c>
      <c r="E19" s="77">
        <f t="shared" si="2"/>
        <v>-13478690</v>
      </c>
      <c r="F19" s="77">
        <f t="shared" si="2"/>
        <v>79775275</v>
      </c>
      <c r="G19" s="77">
        <f t="shared" si="2"/>
        <v>-20957374</v>
      </c>
      <c r="H19" s="77">
        <f t="shared" si="2"/>
        <v>-24041456</v>
      </c>
      <c r="I19" s="77">
        <f t="shared" si="2"/>
        <v>34776445</v>
      </c>
      <c r="J19" s="77">
        <f t="shared" si="2"/>
        <v>-27511656</v>
      </c>
      <c r="K19" s="77">
        <f t="shared" si="2"/>
        <v>56700906</v>
      </c>
      <c r="L19" s="77">
        <f t="shared" si="2"/>
        <v>-13445119</v>
      </c>
      <c r="M19" s="77">
        <f t="shared" si="2"/>
        <v>15744131</v>
      </c>
      <c r="N19" s="77">
        <f t="shared" si="2"/>
        <v>-24560958</v>
      </c>
      <c r="O19" s="77">
        <f t="shared" si="2"/>
        <v>-26565430</v>
      </c>
      <c r="P19" s="77">
        <f t="shared" si="2"/>
        <v>0</v>
      </c>
      <c r="Q19" s="77">
        <f t="shared" si="2"/>
        <v>-51126388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-605812</v>
      </c>
      <c r="W19" s="77">
        <f>IF(E10=E18,0,W10-W18)</f>
        <v>65366089</v>
      </c>
      <c r="X19" s="77">
        <f t="shared" si="2"/>
        <v>-65971901</v>
      </c>
      <c r="Y19" s="78">
        <f>+IF(W19&lt;&gt;0,(X19/W19)*100,0)</f>
        <v>-100.9267986034777</v>
      </c>
      <c r="Z19" s="79">
        <f t="shared" si="2"/>
        <v>-13478690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-45226767</v>
      </c>
      <c r="C22" s="86">
        <f>SUM(C19:C21)</f>
        <v>0</v>
      </c>
      <c r="D22" s="87">
        <f aca="true" t="shared" si="3" ref="D22:Z22">SUM(D19:D21)</f>
        <v>42249</v>
      </c>
      <c r="E22" s="88">
        <f t="shared" si="3"/>
        <v>-13478690</v>
      </c>
      <c r="F22" s="88">
        <f t="shared" si="3"/>
        <v>79775275</v>
      </c>
      <c r="G22" s="88">
        <f t="shared" si="3"/>
        <v>-20957374</v>
      </c>
      <c r="H22" s="88">
        <f t="shared" si="3"/>
        <v>-24041456</v>
      </c>
      <c r="I22" s="88">
        <f t="shared" si="3"/>
        <v>34776445</v>
      </c>
      <c r="J22" s="88">
        <f t="shared" si="3"/>
        <v>-27511656</v>
      </c>
      <c r="K22" s="88">
        <f t="shared" si="3"/>
        <v>56700906</v>
      </c>
      <c r="L22" s="88">
        <f t="shared" si="3"/>
        <v>-13445119</v>
      </c>
      <c r="M22" s="88">
        <f t="shared" si="3"/>
        <v>15744131</v>
      </c>
      <c r="N22" s="88">
        <f t="shared" si="3"/>
        <v>-24560958</v>
      </c>
      <c r="O22" s="88">
        <f t="shared" si="3"/>
        <v>-26565430</v>
      </c>
      <c r="P22" s="88">
        <f t="shared" si="3"/>
        <v>0</v>
      </c>
      <c r="Q22" s="88">
        <f t="shared" si="3"/>
        <v>-51126388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-605812</v>
      </c>
      <c r="W22" s="88">
        <f t="shared" si="3"/>
        <v>65366089</v>
      </c>
      <c r="X22" s="88">
        <f t="shared" si="3"/>
        <v>-65971901</v>
      </c>
      <c r="Y22" s="89">
        <f>+IF(W22&lt;&gt;0,(X22/W22)*100,0)</f>
        <v>-100.9267986034777</v>
      </c>
      <c r="Z22" s="90">
        <f t="shared" si="3"/>
        <v>-13478690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-45226767</v>
      </c>
      <c r="C24" s="75">
        <f>SUM(C22:C23)</f>
        <v>0</v>
      </c>
      <c r="D24" s="76">
        <f aca="true" t="shared" si="4" ref="D24:Z24">SUM(D22:D23)</f>
        <v>42249</v>
      </c>
      <c r="E24" s="77">
        <f t="shared" si="4"/>
        <v>-13478690</v>
      </c>
      <c r="F24" s="77">
        <f t="shared" si="4"/>
        <v>79775275</v>
      </c>
      <c r="G24" s="77">
        <f t="shared" si="4"/>
        <v>-20957374</v>
      </c>
      <c r="H24" s="77">
        <f t="shared" si="4"/>
        <v>-24041456</v>
      </c>
      <c r="I24" s="77">
        <f t="shared" si="4"/>
        <v>34776445</v>
      </c>
      <c r="J24" s="77">
        <f t="shared" si="4"/>
        <v>-27511656</v>
      </c>
      <c r="K24" s="77">
        <f t="shared" si="4"/>
        <v>56700906</v>
      </c>
      <c r="L24" s="77">
        <f t="shared" si="4"/>
        <v>-13445119</v>
      </c>
      <c r="M24" s="77">
        <f t="shared" si="4"/>
        <v>15744131</v>
      </c>
      <c r="N24" s="77">
        <f t="shared" si="4"/>
        <v>-24560958</v>
      </c>
      <c r="O24" s="77">
        <f t="shared" si="4"/>
        <v>-26565430</v>
      </c>
      <c r="P24" s="77">
        <f t="shared" si="4"/>
        <v>0</v>
      </c>
      <c r="Q24" s="77">
        <f t="shared" si="4"/>
        <v>-51126388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-605812</v>
      </c>
      <c r="W24" s="77">
        <f t="shared" si="4"/>
        <v>65366089</v>
      </c>
      <c r="X24" s="77">
        <f t="shared" si="4"/>
        <v>-65971901</v>
      </c>
      <c r="Y24" s="78">
        <f>+IF(W24&lt;&gt;0,(X24/W24)*100,0)</f>
        <v>-100.9267986034777</v>
      </c>
      <c r="Z24" s="79">
        <f t="shared" si="4"/>
        <v>-13478690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9033475</v>
      </c>
      <c r="C27" s="22">
        <v>0</v>
      </c>
      <c r="D27" s="99">
        <v>20819592</v>
      </c>
      <c r="E27" s="100">
        <v>9471100</v>
      </c>
      <c r="F27" s="100">
        <v>772004</v>
      </c>
      <c r="G27" s="100">
        <v>0</v>
      </c>
      <c r="H27" s="100">
        <v>443709</v>
      </c>
      <c r="I27" s="100">
        <v>1215713</v>
      </c>
      <c r="J27" s="100">
        <v>490448</v>
      </c>
      <c r="K27" s="100">
        <v>448356</v>
      </c>
      <c r="L27" s="100">
        <v>448356</v>
      </c>
      <c r="M27" s="100">
        <v>1387160</v>
      </c>
      <c r="N27" s="100">
        <v>140998</v>
      </c>
      <c r="O27" s="100">
        <v>899362</v>
      </c>
      <c r="P27" s="100">
        <v>0</v>
      </c>
      <c r="Q27" s="100">
        <v>1040360</v>
      </c>
      <c r="R27" s="100">
        <v>0</v>
      </c>
      <c r="S27" s="100">
        <v>0</v>
      </c>
      <c r="T27" s="100">
        <v>0</v>
      </c>
      <c r="U27" s="100">
        <v>0</v>
      </c>
      <c r="V27" s="100">
        <v>3643233</v>
      </c>
      <c r="W27" s="100">
        <v>7103325</v>
      </c>
      <c r="X27" s="100">
        <v>-3460092</v>
      </c>
      <c r="Y27" s="101">
        <v>-48.71</v>
      </c>
      <c r="Z27" s="102">
        <v>9471100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-11798</v>
      </c>
      <c r="L29" s="60">
        <v>-11798</v>
      </c>
      <c r="M29" s="60">
        <v>-23596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-23596</v>
      </c>
      <c r="W29" s="60"/>
      <c r="X29" s="60">
        <v>-23596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9033475</v>
      </c>
      <c r="C31" s="19">
        <v>0</v>
      </c>
      <c r="D31" s="59">
        <v>20819592</v>
      </c>
      <c r="E31" s="60">
        <v>9471100</v>
      </c>
      <c r="F31" s="60">
        <v>772004</v>
      </c>
      <c r="G31" s="60">
        <v>0</v>
      </c>
      <c r="H31" s="60">
        <v>443709</v>
      </c>
      <c r="I31" s="60">
        <v>1215713</v>
      </c>
      <c r="J31" s="60">
        <v>490448</v>
      </c>
      <c r="K31" s="60">
        <v>460154</v>
      </c>
      <c r="L31" s="60">
        <v>460154</v>
      </c>
      <c r="M31" s="60">
        <v>1410756</v>
      </c>
      <c r="N31" s="60">
        <v>140998</v>
      </c>
      <c r="O31" s="60">
        <v>899362</v>
      </c>
      <c r="P31" s="60">
        <v>0</v>
      </c>
      <c r="Q31" s="60">
        <v>1040360</v>
      </c>
      <c r="R31" s="60">
        <v>0</v>
      </c>
      <c r="S31" s="60">
        <v>0</v>
      </c>
      <c r="T31" s="60">
        <v>0</v>
      </c>
      <c r="U31" s="60">
        <v>0</v>
      </c>
      <c r="V31" s="60">
        <v>3666829</v>
      </c>
      <c r="W31" s="60">
        <v>7103325</v>
      </c>
      <c r="X31" s="60">
        <v>-3436496</v>
      </c>
      <c r="Y31" s="61">
        <v>-48.38</v>
      </c>
      <c r="Z31" s="62">
        <v>9471100</v>
      </c>
    </row>
    <row r="32" spans="1:26" ht="12.75">
      <c r="A32" s="70" t="s">
        <v>54</v>
      </c>
      <c r="B32" s="22">
        <f>SUM(B28:B31)</f>
        <v>9033475</v>
      </c>
      <c r="C32" s="22">
        <f>SUM(C28:C31)</f>
        <v>0</v>
      </c>
      <c r="D32" s="99">
        <f aca="true" t="shared" si="5" ref="D32:Z32">SUM(D28:D31)</f>
        <v>20819592</v>
      </c>
      <c r="E32" s="100">
        <f t="shared" si="5"/>
        <v>9471100</v>
      </c>
      <c r="F32" s="100">
        <f t="shared" si="5"/>
        <v>772004</v>
      </c>
      <c r="G32" s="100">
        <f t="shared" si="5"/>
        <v>0</v>
      </c>
      <c r="H32" s="100">
        <f t="shared" si="5"/>
        <v>443709</v>
      </c>
      <c r="I32" s="100">
        <f t="shared" si="5"/>
        <v>1215713</v>
      </c>
      <c r="J32" s="100">
        <f t="shared" si="5"/>
        <v>490448</v>
      </c>
      <c r="K32" s="100">
        <f t="shared" si="5"/>
        <v>448356</v>
      </c>
      <c r="L32" s="100">
        <f t="shared" si="5"/>
        <v>448356</v>
      </c>
      <c r="M32" s="100">
        <f t="shared" si="5"/>
        <v>1387160</v>
      </c>
      <c r="N32" s="100">
        <f t="shared" si="5"/>
        <v>140998</v>
      </c>
      <c r="O32" s="100">
        <f t="shared" si="5"/>
        <v>899362</v>
      </c>
      <c r="P32" s="100">
        <f t="shared" si="5"/>
        <v>0</v>
      </c>
      <c r="Q32" s="100">
        <f t="shared" si="5"/>
        <v>1040360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3643233</v>
      </c>
      <c r="W32" s="100">
        <f t="shared" si="5"/>
        <v>7103325</v>
      </c>
      <c r="X32" s="100">
        <f t="shared" si="5"/>
        <v>-3460092</v>
      </c>
      <c r="Y32" s="101">
        <f>+IF(W32&lt;&gt;0,(X32/W32)*100,0)</f>
        <v>-48.71087835626274</v>
      </c>
      <c r="Z32" s="102">
        <f t="shared" si="5"/>
        <v>9471100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34692304</v>
      </c>
      <c r="C35" s="19">
        <v>0</v>
      </c>
      <c r="D35" s="59">
        <v>51154057</v>
      </c>
      <c r="E35" s="60">
        <v>51154057</v>
      </c>
      <c r="F35" s="60">
        <v>94403459</v>
      </c>
      <c r="G35" s="60">
        <v>63875325</v>
      </c>
      <c r="H35" s="60">
        <v>43593476</v>
      </c>
      <c r="I35" s="60">
        <v>43593476</v>
      </c>
      <c r="J35" s="60">
        <v>38559797</v>
      </c>
      <c r="K35" s="60">
        <v>111998986</v>
      </c>
      <c r="L35" s="60">
        <v>49851407</v>
      </c>
      <c r="M35" s="60">
        <v>49851407</v>
      </c>
      <c r="N35" s="60">
        <v>44010753</v>
      </c>
      <c r="O35" s="60">
        <v>34818025</v>
      </c>
      <c r="P35" s="60">
        <v>0</v>
      </c>
      <c r="Q35" s="60">
        <v>34818025</v>
      </c>
      <c r="R35" s="60">
        <v>0</v>
      </c>
      <c r="S35" s="60">
        <v>0</v>
      </c>
      <c r="T35" s="60">
        <v>0</v>
      </c>
      <c r="U35" s="60">
        <v>0</v>
      </c>
      <c r="V35" s="60">
        <v>34818025</v>
      </c>
      <c r="W35" s="60">
        <v>38365543</v>
      </c>
      <c r="X35" s="60">
        <v>-3547518</v>
      </c>
      <c r="Y35" s="61">
        <v>-9.25</v>
      </c>
      <c r="Z35" s="62">
        <v>51154057</v>
      </c>
    </row>
    <row r="36" spans="1:26" ht="12.75">
      <c r="A36" s="58" t="s">
        <v>57</v>
      </c>
      <c r="B36" s="19">
        <v>144411962</v>
      </c>
      <c r="C36" s="19">
        <v>0</v>
      </c>
      <c r="D36" s="59">
        <v>98464538</v>
      </c>
      <c r="E36" s="60">
        <v>98464538</v>
      </c>
      <c r="F36" s="60">
        <v>148706867</v>
      </c>
      <c r="G36" s="60">
        <v>143815069</v>
      </c>
      <c r="H36" s="60">
        <v>142775113</v>
      </c>
      <c r="I36" s="60">
        <v>142775113</v>
      </c>
      <c r="J36" s="60">
        <v>141897492</v>
      </c>
      <c r="K36" s="60">
        <v>140901651</v>
      </c>
      <c r="L36" s="60">
        <v>139643956</v>
      </c>
      <c r="M36" s="60">
        <v>139643956</v>
      </c>
      <c r="N36" s="60">
        <v>138434348</v>
      </c>
      <c r="O36" s="60">
        <v>137983844</v>
      </c>
      <c r="P36" s="60">
        <v>0</v>
      </c>
      <c r="Q36" s="60">
        <v>137983844</v>
      </c>
      <c r="R36" s="60">
        <v>0</v>
      </c>
      <c r="S36" s="60">
        <v>0</v>
      </c>
      <c r="T36" s="60">
        <v>0</v>
      </c>
      <c r="U36" s="60">
        <v>0</v>
      </c>
      <c r="V36" s="60">
        <v>137983844</v>
      </c>
      <c r="W36" s="60">
        <v>73848404</v>
      </c>
      <c r="X36" s="60">
        <v>64135440</v>
      </c>
      <c r="Y36" s="61">
        <v>86.85</v>
      </c>
      <c r="Z36" s="62">
        <v>98464538</v>
      </c>
    </row>
    <row r="37" spans="1:26" ht="12.75">
      <c r="A37" s="58" t="s">
        <v>58</v>
      </c>
      <c r="B37" s="19">
        <v>131292795</v>
      </c>
      <c r="C37" s="19">
        <v>0</v>
      </c>
      <c r="D37" s="59">
        <v>45093278</v>
      </c>
      <c r="E37" s="60">
        <v>45093278</v>
      </c>
      <c r="F37" s="60">
        <v>104381317</v>
      </c>
      <c r="G37" s="60">
        <v>99240692</v>
      </c>
      <c r="H37" s="60">
        <v>101980713</v>
      </c>
      <c r="I37" s="60">
        <v>101980713</v>
      </c>
      <c r="J37" s="60">
        <v>123583634</v>
      </c>
      <c r="K37" s="60">
        <v>141187740</v>
      </c>
      <c r="L37" s="60">
        <v>91247590</v>
      </c>
      <c r="M37" s="60">
        <v>91247590</v>
      </c>
      <c r="N37" s="60">
        <v>109136915</v>
      </c>
      <c r="O37" s="60">
        <v>125827735</v>
      </c>
      <c r="P37" s="60">
        <v>0</v>
      </c>
      <c r="Q37" s="60">
        <v>125827735</v>
      </c>
      <c r="R37" s="60">
        <v>0</v>
      </c>
      <c r="S37" s="60">
        <v>0</v>
      </c>
      <c r="T37" s="60">
        <v>0</v>
      </c>
      <c r="U37" s="60">
        <v>0</v>
      </c>
      <c r="V37" s="60">
        <v>125827735</v>
      </c>
      <c r="W37" s="60">
        <v>33819959</v>
      </c>
      <c r="X37" s="60">
        <v>92007776</v>
      </c>
      <c r="Y37" s="61">
        <v>272.05</v>
      </c>
      <c r="Z37" s="62">
        <v>45093278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47811471</v>
      </c>
      <c r="C39" s="19">
        <v>0</v>
      </c>
      <c r="D39" s="59">
        <v>104525317</v>
      </c>
      <c r="E39" s="60">
        <v>104525317</v>
      </c>
      <c r="F39" s="60">
        <v>138729009</v>
      </c>
      <c r="G39" s="60">
        <v>108449702</v>
      </c>
      <c r="H39" s="60">
        <v>84387876</v>
      </c>
      <c r="I39" s="60">
        <v>84387876</v>
      </c>
      <c r="J39" s="60">
        <v>56873655</v>
      </c>
      <c r="K39" s="60">
        <v>111712897</v>
      </c>
      <c r="L39" s="60">
        <v>98247773</v>
      </c>
      <c r="M39" s="60">
        <v>98247773</v>
      </c>
      <c r="N39" s="60">
        <v>73308186</v>
      </c>
      <c r="O39" s="60">
        <v>46974134</v>
      </c>
      <c r="P39" s="60">
        <v>0</v>
      </c>
      <c r="Q39" s="60">
        <v>46974134</v>
      </c>
      <c r="R39" s="60">
        <v>0</v>
      </c>
      <c r="S39" s="60">
        <v>0</v>
      </c>
      <c r="T39" s="60">
        <v>0</v>
      </c>
      <c r="U39" s="60">
        <v>0</v>
      </c>
      <c r="V39" s="60">
        <v>46974134</v>
      </c>
      <c r="W39" s="60">
        <v>78393988</v>
      </c>
      <c r="X39" s="60">
        <v>-31419854</v>
      </c>
      <c r="Y39" s="61">
        <v>-40.08</v>
      </c>
      <c r="Z39" s="62">
        <v>104525317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7444977</v>
      </c>
      <c r="C42" s="19">
        <v>0</v>
      </c>
      <c r="D42" s="59">
        <v>25246982</v>
      </c>
      <c r="E42" s="60">
        <v>25246982</v>
      </c>
      <c r="F42" s="60">
        <v>49414771</v>
      </c>
      <c r="G42" s="60">
        <v>-22648275</v>
      </c>
      <c r="H42" s="60">
        <v>-19322692</v>
      </c>
      <c r="I42" s="60">
        <v>7443804</v>
      </c>
      <c r="J42" s="60">
        <v>-5550241</v>
      </c>
      <c r="K42" s="60">
        <v>75004299</v>
      </c>
      <c r="L42" s="60">
        <v>-61172519</v>
      </c>
      <c r="M42" s="60">
        <v>8281539</v>
      </c>
      <c r="N42" s="60">
        <v>-5878356</v>
      </c>
      <c r="O42" s="60">
        <v>-9350905</v>
      </c>
      <c r="P42" s="60">
        <v>0</v>
      </c>
      <c r="Q42" s="60">
        <v>-15229261</v>
      </c>
      <c r="R42" s="60">
        <v>0</v>
      </c>
      <c r="S42" s="60">
        <v>0</v>
      </c>
      <c r="T42" s="60">
        <v>0</v>
      </c>
      <c r="U42" s="60">
        <v>0</v>
      </c>
      <c r="V42" s="60">
        <v>496082</v>
      </c>
      <c r="W42" s="60">
        <v>84167431</v>
      </c>
      <c r="X42" s="60">
        <v>-83671349</v>
      </c>
      <c r="Y42" s="61">
        <v>-99.41</v>
      </c>
      <c r="Z42" s="62">
        <v>25246982</v>
      </c>
    </row>
    <row r="43" spans="1:26" ht="12.75">
      <c r="A43" s="58" t="s">
        <v>63</v>
      </c>
      <c r="B43" s="19">
        <v>-8912813</v>
      </c>
      <c r="C43" s="19">
        <v>0</v>
      </c>
      <c r="D43" s="59">
        <v>-20819592</v>
      </c>
      <c r="E43" s="60">
        <v>-20819592</v>
      </c>
      <c r="F43" s="60">
        <v>-772004</v>
      </c>
      <c r="G43" s="60">
        <v>-111675</v>
      </c>
      <c r="H43" s="60">
        <v>-433972</v>
      </c>
      <c r="I43" s="60">
        <v>-1317651</v>
      </c>
      <c r="J43" s="60">
        <v>-485095</v>
      </c>
      <c r="K43" s="60">
        <v>-460233</v>
      </c>
      <c r="L43" s="60">
        <v>-109137</v>
      </c>
      <c r="M43" s="60">
        <v>-1054465</v>
      </c>
      <c r="N43" s="60">
        <v>-140998</v>
      </c>
      <c r="O43" s="60">
        <v>-859740</v>
      </c>
      <c r="P43" s="60">
        <v>0</v>
      </c>
      <c r="Q43" s="60">
        <v>-1000738</v>
      </c>
      <c r="R43" s="60">
        <v>0</v>
      </c>
      <c r="S43" s="60">
        <v>0</v>
      </c>
      <c r="T43" s="60">
        <v>0</v>
      </c>
      <c r="U43" s="60">
        <v>0</v>
      </c>
      <c r="V43" s="60">
        <v>-3372854</v>
      </c>
      <c r="W43" s="60">
        <v>-15614694</v>
      </c>
      <c r="X43" s="60">
        <v>12241840</v>
      </c>
      <c r="Y43" s="61">
        <v>-78.4</v>
      </c>
      <c r="Z43" s="62">
        <v>-20819592</v>
      </c>
    </row>
    <row r="44" spans="1:26" ht="12.75">
      <c r="A44" s="58" t="s">
        <v>64</v>
      </c>
      <c r="B44" s="19">
        <v>-43963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8902708</v>
      </c>
      <c r="C45" s="22">
        <v>0</v>
      </c>
      <c r="D45" s="99">
        <v>15261066</v>
      </c>
      <c r="E45" s="100">
        <v>15261066</v>
      </c>
      <c r="F45" s="100">
        <v>57545475</v>
      </c>
      <c r="G45" s="100">
        <v>34785525</v>
      </c>
      <c r="H45" s="100">
        <v>15028861</v>
      </c>
      <c r="I45" s="100">
        <v>15028861</v>
      </c>
      <c r="J45" s="100">
        <v>8993525</v>
      </c>
      <c r="K45" s="100">
        <v>83537591</v>
      </c>
      <c r="L45" s="100">
        <v>22255935</v>
      </c>
      <c r="M45" s="100">
        <v>22255935</v>
      </c>
      <c r="N45" s="100">
        <v>16236581</v>
      </c>
      <c r="O45" s="100">
        <v>6025936</v>
      </c>
      <c r="P45" s="100">
        <v>0</v>
      </c>
      <c r="Q45" s="100">
        <v>6025936</v>
      </c>
      <c r="R45" s="100">
        <v>0</v>
      </c>
      <c r="S45" s="100">
        <v>0</v>
      </c>
      <c r="T45" s="100">
        <v>0</v>
      </c>
      <c r="U45" s="100">
        <v>0</v>
      </c>
      <c r="V45" s="100">
        <v>6025936</v>
      </c>
      <c r="W45" s="100">
        <v>79386413</v>
      </c>
      <c r="X45" s="100">
        <v>-73360477</v>
      </c>
      <c r="Y45" s="101">
        <v>-92.41</v>
      </c>
      <c r="Z45" s="102">
        <v>15261066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5473453</v>
      </c>
      <c r="D40" s="344">
        <f t="shared" si="9"/>
        <v>0</v>
      </c>
      <c r="E40" s="343">
        <f t="shared" si="9"/>
        <v>3610224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501615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562222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4221133</v>
      </c>
      <c r="D47" s="368"/>
      <c r="E47" s="54">
        <v>3610224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188483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5473453</v>
      </c>
      <c r="D60" s="346">
        <f t="shared" si="14"/>
        <v>0</v>
      </c>
      <c r="E60" s="219">
        <f t="shared" si="14"/>
        <v>3610224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273186046</v>
      </c>
      <c r="D5" s="153">
        <f>SUM(D6:D8)</f>
        <v>0</v>
      </c>
      <c r="E5" s="154">
        <f t="shared" si="0"/>
        <v>275666894</v>
      </c>
      <c r="F5" s="100">
        <f t="shared" si="0"/>
        <v>285372484</v>
      </c>
      <c r="G5" s="100">
        <f t="shared" si="0"/>
        <v>106482799</v>
      </c>
      <c r="H5" s="100">
        <f t="shared" si="0"/>
        <v>1743213</v>
      </c>
      <c r="I5" s="100">
        <f t="shared" si="0"/>
        <v>1386884</v>
      </c>
      <c r="J5" s="100">
        <f t="shared" si="0"/>
        <v>109612896</v>
      </c>
      <c r="K5" s="100">
        <f t="shared" si="0"/>
        <v>1353019</v>
      </c>
      <c r="L5" s="100">
        <f t="shared" si="0"/>
        <v>85258424</v>
      </c>
      <c r="M5" s="100">
        <f t="shared" si="0"/>
        <v>1843434</v>
      </c>
      <c r="N5" s="100">
        <f t="shared" si="0"/>
        <v>88454877</v>
      </c>
      <c r="O5" s="100">
        <f t="shared" si="0"/>
        <v>1912208</v>
      </c>
      <c r="P5" s="100">
        <f t="shared" si="0"/>
        <v>2341628</v>
      </c>
      <c r="Q5" s="100">
        <f t="shared" si="0"/>
        <v>0</v>
      </c>
      <c r="R5" s="100">
        <f t="shared" si="0"/>
        <v>4253836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202321609</v>
      </c>
      <c r="X5" s="100">
        <f t="shared" si="0"/>
        <v>273820091</v>
      </c>
      <c r="Y5" s="100">
        <f t="shared" si="0"/>
        <v>-71498482</v>
      </c>
      <c r="Z5" s="137">
        <f>+IF(X5&lt;&gt;0,+(Y5/X5)*100,0)</f>
        <v>-26.111481352184633</v>
      </c>
      <c r="AA5" s="153">
        <f>SUM(AA6:AA8)</f>
        <v>285372484</v>
      </c>
    </row>
    <row r="6" spans="1:27" ht="12.75">
      <c r="A6" s="138" t="s">
        <v>75</v>
      </c>
      <c r="B6" s="136"/>
      <c r="C6" s="155"/>
      <c r="D6" s="155"/>
      <c r="E6" s="156">
        <v>17900</v>
      </c>
      <c r="F6" s="60">
        <v>8952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12528</v>
      </c>
      <c r="Y6" s="60">
        <v>-12528</v>
      </c>
      <c r="Z6" s="140">
        <v>-100</v>
      </c>
      <c r="AA6" s="155">
        <v>8952</v>
      </c>
    </row>
    <row r="7" spans="1:27" ht="12.75">
      <c r="A7" s="138" t="s">
        <v>76</v>
      </c>
      <c r="B7" s="136"/>
      <c r="C7" s="157">
        <v>255197967</v>
      </c>
      <c r="D7" s="157"/>
      <c r="E7" s="158">
        <v>255842314</v>
      </c>
      <c r="F7" s="159">
        <v>267009100</v>
      </c>
      <c r="G7" s="159">
        <v>104868007</v>
      </c>
      <c r="H7" s="159">
        <v>347853</v>
      </c>
      <c r="I7" s="159">
        <v>378436</v>
      </c>
      <c r="J7" s="159">
        <v>105594296</v>
      </c>
      <c r="K7" s="159">
        <v>267397</v>
      </c>
      <c r="L7" s="159">
        <v>83702009</v>
      </c>
      <c r="M7" s="159">
        <v>156193</v>
      </c>
      <c r="N7" s="159">
        <v>84125599</v>
      </c>
      <c r="O7" s="159">
        <v>323914</v>
      </c>
      <c r="P7" s="159">
        <v>276741</v>
      </c>
      <c r="Q7" s="159"/>
      <c r="R7" s="159">
        <v>600655</v>
      </c>
      <c r="S7" s="159"/>
      <c r="T7" s="159"/>
      <c r="U7" s="159"/>
      <c r="V7" s="159"/>
      <c r="W7" s="159">
        <v>190320550</v>
      </c>
      <c r="X7" s="159">
        <v>258192314</v>
      </c>
      <c r="Y7" s="159">
        <v>-67871764</v>
      </c>
      <c r="Z7" s="141">
        <v>-26.29</v>
      </c>
      <c r="AA7" s="157">
        <v>267009100</v>
      </c>
    </row>
    <row r="8" spans="1:27" ht="12.75">
      <c r="A8" s="138" t="s">
        <v>77</v>
      </c>
      <c r="B8" s="136"/>
      <c r="C8" s="155">
        <v>17988079</v>
      </c>
      <c r="D8" s="155"/>
      <c r="E8" s="156">
        <v>19806680</v>
      </c>
      <c r="F8" s="60">
        <v>18354432</v>
      </c>
      <c r="G8" s="60">
        <v>1614792</v>
      </c>
      <c r="H8" s="60">
        <v>1395360</v>
      </c>
      <c r="I8" s="60">
        <v>1008448</v>
      </c>
      <c r="J8" s="60">
        <v>4018600</v>
      </c>
      <c r="K8" s="60">
        <v>1085622</v>
      </c>
      <c r="L8" s="60">
        <v>1556415</v>
      </c>
      <c r="M8" s="60">
        <v>1687241</v>
      </c>
      <c r="N8" s="60">
        <v>4329278</v>
      </c>
      <c r="O8" s="60">
        <v>1588294</v>
      </c>
      <c r="P8" s="60">
        <v>2064887</v>
      </c>
      <c r="Q8" s="60"/>
      <c r="R8" s="60">
        <v>3653181</v>
      </c>
      <c r="S8" s="60"/>
      <c r="T8" s="60"/>
      <c r="U8" s="60"/>
      <c r="V8" s="60"/>
      <c r="W8" s="60">
        <v>12001059</v>
      </c>
      <c r="X8" s="60">
        <v>15615249</v>
      </c>
      <c r="Y8" s="60">
        <v>-3614190</v>
      </c>
      <c r="Z8" s="140">
        <v>-23.15</v>
      </c>
      <c r="AA8" s="155">
        <v>18354432</v>
      </c>
    </row>
    <row r="9" spans="1:27" ht="12.75">
      <c r="A9" s="135" t="s">
        <v>78</v>
      </c>
      <c r="B9" s="136"/>
      <c r="C9" s="153">
        <f aca="true" t="shared" si="1" ref="C9:Y9">SUM(C10:C14)</f>
        <v>7745819</v>
      </c>
      <c r="D9" s="153">
        <f>SUM(D10:D14)</f>
        <v>0</v>
      </c>
      <c r="E9" s="154">
        <f t="shared" si="1"/>
        <v>11405611</v>
      </c>
      <c r="F9" s="100">
        <f t="shared" si="1"/>
        <v>7990867</v>
      </c>
      <c r="G9" s="100">
        <f t="shared" si="1"/>
        <v>8050</v>
      </c>
      <c r="H9" s="100">
        <f t="shared" si="1"/>
        <v>45125</v>
      </c>
      <c r="I9" s="100">
        <f t="shared" si="1"/>
        <v>37279</v>
      </c>
      <c r="J9" s="100">
        <f t="shared" si="1"/>
        <v>90454</v>
      </c>
      <c r="K9" s="100">
        <f t="shared" si="1"/>
        <v>5115</v>
      </c>
      <c r="L9" s="100">
        <f t="shared" si="1"/>
        <v>26702</v>
      </c>
      <c r="M9" s="100">
        <f t="shared" si="1"/>
        <v>824</v>
      </c>
      <c r="N9" s="100">
        <f t="shared" si="1"/>
        <v>32641</v>
      </c>
      <c r="O9" s="100">
        <f t="shared" si="1"/>
        <v>9398</v>
      </c>
      <c r="P9" s="100">
        <f t="shared" si="1"/>
        <v>14179</v>
      </c>
      <c r="Q9" s="100">
        <f t="shared" si="1"/>
        <v>0</v>
      </c>
      <c r="R9" s="100">
        <f t="shared" si="1"/>
        <v>23577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146672</v>
      </c>
      <c r="X9" s="100">
        <f t="shared" si="1"/>
        <v>7053993</v>
      </c>
      <c r="Y9" s="100">
        <f t="shared" si="1"/>
        <v>-6907321</v>
      </c>
      <c r="Z9" s="137">
        <f>+IF(X9&lt;&gt;0,+(Y9/X9)*100,0)</f>
        <v>-97.9207237659578</v>
      </c>
      <c r="AA9" s="153">
        <f>SUM(AA10:AA14)</f>
        <v>7990867</v>
      </c>
    </row>
    <row r="10" spans="1:27" ht="12.75">
      <c r="A10" s="138" t="s">
        <v>79</v>
      </c>
      <c r="B10" s="136"/>
      <c r="C10" s="155">
        <v>296160</v>
      </c>
      <c r="D10" s="155"/>
      <c r="E10" s="156">
        <v>3960206</v>
      </c>
      <c r="F10" s="60">
        <v>141884</v>
      </c>
      <c r="G10" s="60">
        <v>8050</v>
      </c>
      <c r="H10" s="60">
        <v>45125</v>
      </c>
      <c r="I10" s="60">
        <v>37279</v>
      </c>
      <c r="J10" s="60">
        <v>90454</v>
      </c>
      <c r="K10" s="60">
        <v>5115</v>
      </c>
      <c r="L10" s="60">
        <v>26702</v>
      </c>
      <c r="M10" s="60">
        <v>824</v>
      </c>
      <c r="N10" s="60">
        <v>32641</v>
      </c>
      <c r="O10" s="60">
        <v>9398</v>
      </c>
      <c r="P10" s="60">
        <v>14179</v>
      </c>
      <c r="Q10" s="60"/>
      <c r="R10" s="60">
        <v>23577</v>
      </c>
      <c r="S10" s="60"/>
      <c r="T10" s="60"/>
      <c r="U10" s="60"/>
      <c r="V10" s="60"/>
      <c r="W10" s="60">
        <v>146672</v>
      </c>
      <c r="X10" s="60">
        <v>1470159</v>
      </c>
      <c r="Y10" s="60">
        <v>-1323487</v>
      </c>
      <c r="Z10" s="140">
        <v>-90.02</v>
      </c>
      <c r="AA10" s="155">
        <v>141884</v>
      </c>
    </row>
    <row r="11" spans="1:27" ht="12.75">
      <c r="A11" s="138" t="s">
        <v>80</v>
      </c>
      <c r="B11" s="136"/>
      <c r="C11" s="155"/>
      <c r="D11" s="155"/>
      <c r="E11" s="156">
        <v>579</v>
      </c>
      <c r="F11" s="60">
        <v>290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207</v>
      </c>
      <c r="Y11" s="60">
        <v>-207</v>
      </c>
      <c r="Z11" s="140">
        <v>-100</v>
      </c>
      <c r="AA11" s="155">
        <v>290</v>
      </c>
    </row>
    <row r="12" spans="1:27" ht="12.75">
      <c r="A12" s="138" t="s">
        <v>81</v>
      </c>
      <c r="B12" s="136"/>
      <c r="C12" s="155">
        <v>329700</v>
      </c>
      <c r="D12" s="155"/>
      <c r="E12" s="156">
        <v>26730</v>
      </c>
      <c r="F12" s="60">
        <v>804645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20052</v>
      </c>
      <c r="Y12" s="60">
        <v>-20052</v>
      </c>
      <c r="Z12" s="140">
        <v>-100</v>
      </c>
      <c r="AA12" s="155">
        <v>804645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7119959</v>
      </c>
      <c r="D14" s="157"/>
      <c r="E14" s="158">
        <v>7418096</v>
      </c>
      <c r="F14" s="159">
        <v>7044048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5563575</v>
      </c>
      <c r="Y14" s="159">
        <v>-5563575</v>
      </c>
      <c r="Z14" s="141">
        <v>-100</v>
      </c>
      <c r="AA14" s="157">
        <v>7044048</v>
      </c>
    </row>
    <row r="15" spans="1:27" ht="12.75">
      <c r="A15" s="135" t="s">
        <v>84</v>
      </c>
      <c r="B15" s="142"/>
      <c r="C15" s="153">
        <f aca="true" t="shared" si="2" ref="C15:Y15">SUM(C16:C18)</f>
        <v>63214915</v>
      </c>
      <c r="D15" s="153">
        <f>SUM(D16:D18)</f>
        <v>0</v>
      </c>
      <c r="E15" s="154">
        <f t="shared" si="2"/>
        <v>78187130</v>
      </c>
      <c r="F15" s="100">
        <f t="shared" si="2"/>
        <v>68489800</v>
      </c>
      <c r="G15" s="100">
        <f t="shared" si="2"/>
        <v>0</v>
      </c>
      <c r="H15" s="100">
        <f t="shared" si="2"/>
        <v>5517221</v>
      </c>
      <c r="I15" s="100">
        <f t="shared" si="2"/>
        <v>5409064</v>
      </c>
      <c r="J15" s="100">
        <f t="shared" si="2"/>
        <v>10926285</v>
      </c>
      <c r="K15" s="100">
        <f t="shared" si="2"/>
        <v>0</v>
      </c>
      <c r="L15" s="100">
        <f t="shared" si="2"/>
        <v>5000</v>
      </c>
      <c r="M15" s="100">
        <f t="shared" si="2"/>
        <v>15237786</v>
      </c>
      <c r="N15" s="100">
        <f t="shared" si="2"/>
        <v>15242786</v>
      </c>
      <c r="O15" s="100">
        <f t="shared" si="2"/>
        <v>0</v>
      </c>
      <c r="P15" s="100">
        <f t="shared" si="2"/>
        <v>32000</v>
      </c>
      <c r="Q15" s="100">
        <f t="shared" si="2"/>
        <v>0</v>
      </c>
      <c r="R15" s="100">
        <f t="shared" si="2"/>
        <v>32000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26201071</v>
      </c>
      <c r="X15" s="100">
        <f t="shared" si="2"/>
        <v>55377855</v>
      </c>
      <c r="Y15" s="100">
        <f t="shared" si="2"/>
        <v>-29176784</v>
      </c>
      <c r="Z15" s="137">
        <f>+IF(X15&lt;&gt;0,+(Y15/X15)*100,0)</f>
        <v>-52.68673551909875</v>
      </c>
      <c r="AA15" s="153">
        <f>SUM(AA16:AA18)</f>
        <v>68489800</v>
      </c>
    </row>
    <row r="16" spans="1:27" ht="12.75">
      <c r="A16" s="138" t="s">
        <v>85</v>
      </c>
      <c r="B16" s="136"/>
      <c r="C16" s="155">
        <v>216</v>
      </c>
      <c r="D16" s="155"/>
      <c r="E16" s="156">
        <v>14680</v>
      </c>
      <c r="F16" s="60">
        <v>2825793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11016</v>
      </c>
      <c r="Y16" s="60">
        <v>-11016</v>
      </c>
      <c r="Z16" s="140">
        <v>-100</v>
      </c>
      <c r="AA16" s="155">
        <v>2825793</v>
      </c>
    </row>
    <row r="17" spans="1:27" ht="12.75">
      <c r="A17" s="138" t="s">
        <v>86</v>
      </c>
      <c r="B17" s="136"/>
      <c r="C17" s="155">
        <v>63214699</v>
      </c>
      <c r="D17" s="155"/>
      <c r="E17" s="156">
        <v>78171508</v>
      </c>
      <c r="F17" s="60">
        <v>65663536</v>
      </c>
      <c r="G17" s="60"/>
      <c r="H17" s="60">
        <v>5517221</v>
      </c>
      <c r="I17" s="60">
        <v>5409064</v>
      </c>
      <c r="J17" s="60">
        <v>10926285</v>
      </c>
      <c r="K17" s="60"/>
      <c r="L17" s="60"/>
      <c r="M17" s="60">
        <v>15237786</v>
      </c>
      <c r="N17" s="60">
        <v>15237786</v>
      </c>
      <c r="O17" s="60"/>
      <c r="P17" s="60"/>
      <c r="Q17" s="60"/>
      <c r="R17" s="60"/>
      <c r="S17" s="60"/>
      <c r="T17" s="60"/>
      <c r="U17" s="60"/>
      <c r="V17" s="60"/>
      <c r="W17" s="60">
        <v>26164071</v>
      </c>
      <c r="X17" s="60">
        <v>55366128</v>
      </c>
      <c r="Y17" s="60">
        <v>-29202057</v>
      </c>
      <c r="Z17" s="140">
        <v>-52.74</v>
      </c>
      <c r="AA17" s="155">
        <v>65663536</v>
      </c>
    </row>
    <row r="18" spans="1:27" ht="12.75">
      <c r="A18" s="138" t="s">
        <v>87</v>
      </c>
      <c r="B18" s="136"/>
      <c r="C18" s="155"/>
      <c r="D18" s="155"/>
      <c r="E18" s="156">
        <v>942</v>
      </c>
      <c r="F18" s="60">
        <v>471</v>
      </c>
      <c r="G18" s="60"/>
      <c r="H18" s="60"/>
      <c r="I18" s="60"/>
      <c r="J18" s="60"/>
      <c r="K18" s="60"/>
      <c r="L18" s="60">
        <v>5000</v>
      </c>
      <c r="M18" s="60"/>
      <c r="N18" s="60">
        <v>5000</v>
      </c>
      <c r="O18" s="60"/>
      <c r="P18" s="60">
        <v>32000</v>
      </c>
      <c r="Q18" s="60"/>
      <c r="R18" s="60">
        <v>32000</v>
      </c>
      <c r="S18" s="60"/>
      <c r="T18" s="60"/>
      <c r="U18" s="60"/>
      <c r="V18" s="60"/>
      <c r="W18" s="60">
        <v>37000</v>
      </c>
      <c r="X18" s="60">
        <v>711</v>
      </c>
      <c r="Y18" s="60">
        <v>36289</v>
      </c>
      <c r="Z18" s="140">
        <v>5103.94</v>
      </c>
      <c r="AA18" s="155">
        <v>471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344146780</v>
      </c>
      <c r="D25" s="168">
        <f>+D5+D9+D15+D19+D24</f>
        <v>0</v>
      </c>
      <c r="E25" s="169">
        <f t="shared" si="4"/>
        <v>365259635</v>
      </c>
      <c r="F25" s="73">
        <f t="shared" si="4"/>
        <v>361853151</v>
      </c>
      <c r="G25" s="73">
        <f t="shared" si="4"/>
        <v>106490849</v>
      </c>
      <c r="H25" s="73">
        <f t="shared" si="4"/>
        <v>7305559</v>
      </c>
      <c r="I25" s="73">
        <f t="shared" si="4"/>
        <v>6833227</v>
      </c>
      <c r="J25" s="73">
        <f t="shared" si="4"/>
        <v>120629635</v>
      </c>
      <c r="K25" s="73">
        <f t="shared" si="4"/>
        <v>1358134</v>
      </c>
      <c r="L25" s="73">
        <f t="shared" si="4"/>
        <v>85290126</v>
      </c>
      <c r="M25" s="73">
        <f t="shared" si="4"/>
        <v>17082044</v>
      </c>
      <c r="N25" s="73">
        <f t="shared" si="4"/>
        <v>103730304</v>
      </c>
      <c r="O25" s="73">
        <f t="shared" si="4"/>
        <v>1921606</v>
      </c>
      <c r="P25" s="73">
        <f t="shared" si="4"/>
        <v>2387807</v>
      </c>
      <c r="Q25" s="73">
        <f t="shared" si="4"/>
        <v>0</v>
      </c>
      <c r="R25" s="73">
        <f t="shared" si="4"/>
        <v>4309413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228669352</v>
      </c>
      <c r="X25" s="73">
        <f t="shared" si="4"/>
        <v>336251939</v>
      </c>
      <c r="Y25" s="73">
        <f t="shared" si="4"/>
        <v>-107582587</v>
      </c>
      <c r="Z25" s="170">
        <f>+IF(X25&lt;&gt;0,+(Y25/X25)*100,0)</f>
        <v>-31.994636914197837</v>
      </c>
      <c r="AA25" s="168">
        <f>+AA5+AA9+AA15+AA19+AA24</f>
        <v>361853151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214108467</v>
      </c>
      <c r="D28" s="153">
        <f>SUM(D29:D31)</f>
        <v>0</v>
      </c>
      <c r="E28" s="154">
        <f t="shared" si="5"/>
        <v>196990386</v>
      </c>
      <c r="F28" s="100">
        <f t="shared" si="5"/>
        <v>205999321</v>
      </c>
      <c r="G28" s="100">
        <f t="shared" si="5"/>
        <v>15718963</v>
      </c>
      <c r="H28" s="100">
        <f t="shared" si="5"/>
        <v>16533508</v>
      </c>
      <c r="I28" s="100">
        <f t="shared" si="5"/>
        <v>17513810</v>
      </c>
      <c r="J28" s="100">
        <f t="shared" si="5"/>
        <v>49766281</v>
      </c>
      <c r="K28" s="100">
        <f t="shared" si="5"/>
        <v>17460842</v>
      </c>
      <c r="L28" s="100">
        <f t="shared" si="5"/>
        <v>17217138</v>
      </c>
      <c r="M28" s="100">
        <f t="shared" si="5"/>
        <v>19504272</v>
      </c>
      <c r="N28" s="100">
        <f t="shared" si="5"/>
        <v>54182252</v>
      </c>
      <c r="O28" s="100">
        <f t="shared" si="5"/>
        <v>15681132</v>
      </c>
      <c r="P28" s="100">
        <f t="shared" si="5"/>
        <v>17439660</v>
      </c>
      <c r="Q28" s="100">
        <f t="shared" si="5"/>
        <v>0</v>
      </c>
      <c r="R28" s="100">
        <f t="shared" si="5"/>
        <v>33120792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137069325</v>
      </c>
      <c r="X28" s="100">
        <f t="shared" si="5"/>
        <v>149515587</v>
      </c>
      <c r="Y28" s="100">
        <f t="shared" si="5"/>
        <v>-12446262</v>
      </c>
      <c r="Z28" s="137">
        <f>+IF(X28&lt;&gt;0,+(Y28/X28)*100,0)</f>
        <v>-8.324390954636723</v>
      </c>
      <c r="AA28" s="153">
        <f>SUM(AA29:AA31)</f>
        <v>205999321</v>
      </c>
    </row>
    <row r="29" spans="1:27" ht="12.75">
      <c r="A29" s="138" t="s">
        <v>75</v>
      </c>
      <c r="B29" s="136"/>
      <c r="C29" s="155">
        <v>52908868</v>
      </c>
      <c r="D29" s="155"/>
      <c r="E29" s="156">
        <v>50305847</v>
      </c>
      <c r="F29" s="60">
        <v>55497707</v>
      </c>
      <c r="G29" s="60">
        <v>3900708</v>
      </c>
      <c r="H29" s="60">
        <v>4168590</v>
      </c>
      <c r="I29" s="60">
        <v>4067159</v>
      </c>
      <c r="J29" s="60">
        <v>12136457</v>
      </c>
      <c r="K29" s="60">
        <v>4647634</v>
      </c>
      <c r="L29" s="60">
        <v>4152057</v>
      </c>
      <c r="M29" s="60">
        <v>5774036</v>
      </c>
      <c r="N29" s="60">
        <v>14573727</v>
      </c>
      <c r="O29" s="60">
        <v>3885787</v>
      </c>
      <c r="P29" s="60">
        <v>4410576</v>
      </c>
      <c r="Q29" s="60"/>
      <c r="R29" s="60">
        <v>8296363</v>
      </c>
      <c r="S29" s="60"/>
      <c r="T29" s="60"/>
      <c r="U29" s="60"/>
      <c r="V29" s="60"/>
      <c r="W29" s="60">
        <v>35006547</v>
      </c>
      <c r="X29" s="60">
        <v>37570932</v>
      </c>
      <c r="Y29" s="60">
        <v>-2564385</v>
      </c>
      <c r="Z29" s="140">
        <v>-6.83</v>
      </c>
      <c r="AA29" s="155">
        <v>55497707</v>
      </c>
    </row>
    <row r="30" spans="1:27" ht="12.75">
      <c r="A30" s="138" t="s">
        <v>76</v>
      </c>
      <c r="B30" s="136"/>
      <c r="C30" s="157">
        <v>51098371</v>
      </c>
      <c r="D30" s="157"/>
      <c r="E30" s="158">
        <v>44874684</v>
      </c>
      <c r="F30" s="159">
        <v>47040126</v>
      </c>
      <c r="G30" s="159">
        <v>3603268</v>
      </c>
      <c r="H30" s="159">
        <v>2580883</v>
      </c>
      <c r="I30" s="159">
        <v>4024655</v>
      </c>
      <c r="J30" s="159">
        <v>10208806</v>
      </c>
      <c r="K30" s="159">
        <v>2339536</v>
      </c>
      <c r="L30" s="159">
        <v>2384995</v>
      </c>
      <c r="M30" s="159">
        <v>2635778</v>
      </c>
      <c r="N30" s="159">
        <v>7360309</v>
      </c>
      <c r="O30" s="159">
        <v>2406132</v>
      </c>
      <c r="P30" s="159">
        <v>2484188</v>
      </c>
      <c r="Q30" s="159"/>
      <c r="R30" s="159">
        <v>4890320</v>
      </c>
      <c r="S30" s="159"/>
      <c r="T30" s="159"/>
      <c r="U30" s="159"/>
      <c r="V30" s="159"/>
      <c r="W30" s="159">
        <v>22459435</v>
      </c>
      <c r="X30" s="159">
        <v>35437266</v>
      </c>
      <c r="Y30" s="159">
        <v>-12977831</v>
      </c>
      <c r="Z30" s="141">
        <v>-36.62</v>
      </c>
      <c r="AA30" s="157">
        <v>47040126</v>
      </c>
    </row>
    <row r="31" spans="1:27" ht="12.75">
      <c r="A31" s="138" t="s">
        <v>77</v>
      </c>
      <c r="B31" s="136"/>
      <c r="C31" s="155">
        <v>110101228</v>
      </c>
      <c r="D31" s="155"/>
      <c r="E31" s="156">
        <v>101809855</v>
      </c>
      <c r="F31" s="60">
        <v>103461488</v>
      </c>
      <c r="G31" s="60">
        <v>8214987</v>
      </c>
      <c r="H31" s="60">
        <v>9784035</v>
      </c>
      <c r="I31" s="60">
        <v>9421996</v>
      </c>
      <c r="J31" s="60">
        <v>27421018</v>
      </c>
      <c r="K31" s="60">
        <v>10473672</v>
      </c>
      <c r="L31" s="60">
        <v>10680086</v>
      </c>
      <c r="M31" s="60">
        <v>11094458</v>
      </c>
      <c r="N31" s="60">
        <v>32248216</v>
      </c>
      <c r="O31" s="60">
        <v>9389213</v>
      </c>
      <c r="P31" s="60">
        <v>10544896</v>
      </c>
      <c r="Q31" s="60"/>
      <c r="R31" s="60">
        <v>19934109</v>
      </c>
      <c r="S31" s="60"/>
      <c r="T31" s="60"/>
      <c r="U31" s="60"/>
      <c r="V31" s="60"/>
      <c r="W31" s="60">
        <v>79603343</v>
      </c>
      <c r="X31" s="60">
        <v>76507389</v>
      </c>
      <c r="Y31" s="60">
        <v>3095954</v>
      </c>
      <c r="Z31" s="140">
        <v>4.05</v>
      </c>
      <c r="AA31" s="155">
        <v>103461488</v>
      </c>
    </row>
    <row r="32" spans="1:27" ht="12.75">
      <c r="A32" s="135" t="s">
        <v>78</v>
      </c>
      <c r="B32" s="136"/>
      <c r="C32" s="153">
        <f aca="true" t="shared" si="6" ref="C32:Y32">SUM(C33:C37)</f>
        <v>65061181</v>
      </c>
      <c r="D32" s="153">
        <f>SUM(D33:D37)</f>
        <v>0</v>
      </c>
      <c r="E32" s="154">
        <f t="shared" si="6"/>
        <v>61789453</v>
      </c>
      <c r="F32" s="100">
        <f t="shared" si="6"/>
        <v>59825191</v>
      </c>
      <c r="G32" s="100">
        <f t="shared" si="6"/>
        <v>4263487</v>
      </c>
      <c r="H32" s="100">
        <f t="shared" si="6"/>
        <v>4760022</v>
      </c>
      <c r="I32" s="100">
        <f t="shared" si="6"/>
        <v>4896449</v>
      </c>
      <c r="J32" s="100">
        <f t="shared" si="6"/>
        <v>13919958</v>
      </c>
      <c r="K32" s="100">
        <f t="shared" si="6"/>
        <v>3824926</v>
      </c>
      <c r="L32" s="100">
        <f t="shared" si="6"/>
        <v>4001296</v>
      </c>
      <c r="M32" s="100">
        <f t="shared" si="6"/>
        <v>4088517</v>
      </c>
      <c r="N32" s="100">
        <f t="shared" si="6"/>
        <v>11914739</v>
      </c>
      <c r="O32" s="100">
        <f t="shared" si="6"/>
        <v>4041072</v>
      </c>
      <c r="P32" s="100">
        <f t="shared" si="6"/>
        <v>4308911</v>
      </c>
      <c r="Q32" s="100">
        <f t="shared" si="6"/>
        <v>0</v>
      </c>
      <c r="R32" s="100">
        <f t="shared" si="6"/>
        <v>8349983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34184680</v>
      </c>
      <c r="X32" s="100">
        <f t="shared" si="6"/>
        <v>44842095</v>
      </c>
      <c r="Y32" s="100">
        <f t="shared" si="6"/>
        <v>-10657415</v>
      </c>
      <c r="Z32" s="137">
        <f>+IF(X32&lt;&gt;0,+(Y32/X32)*100,0)</f>
        <v>-23.76654123764735</v>
      </c>
      <c r="AA32" s="153">
        <f>SUM(AA33:AA37)</f>
        <v>59825191</v>
      </c>
    </row>
    <row r="33" spans="1:27" ht="12.75">
      <c r="A33" s="138" t="s">
        <v>79</v>
      </c>
      <c r="B33" s="136"/>
      <c r="C33" s="155">
        <v>29903508</v>
      </c>
      <c r="D33" s="155"/>
      <c r="E33" s="156">
        <v>27772939</v>
      </c>
      <c r="F33" s="60">
        <v>26227657</v>
      </c>
      <c r="G33" s="60">
        <v>2028766</v>
      </c>
      <c r="H33" s="60">
        <v>2040459</v>
      </c>
      <c r="I33" s="60">
        <v>2386414</v>
      </c>
      <c r="J33" s="60">
        <v>6455639</v>
      </c>
      <c r="K33" s="60">
        <v>2176466</v>
      </c>
      <c r="L33" s="60">
        <v>2059062</v>
      </c>
      <c r="M33" s="60">
        <v>2204638</v>
      </c>
      <c r="N33" s="60">
        <v>6440166</v>
      </c>
      <c r="O33" s="60">
        <v>2344153</v>
      </c>
      <c r="P33" s="60">
        <v>2473588</v>
      </c>
      <c r="Q33" s="60"/>
      <c r="R33" s="60">
        <v>4817741</v>
      </c>
      <c r="S33" s="60"/>
      <c r="T33" s="60"/>
      <c r="U33" s="60"/>
      <c r="V33" s="60"/>
      <c r="W33" s="60">
        <v>17713546</v>
      </c>
      <c r="X33" s="60">
        <v>20237085</v>
      </c>
      <c r="Y33" s="60">
        <v>-2523539</v>
      </c>
      <c r="Z33" s="140">
        <v>-12.47</v>
      </c>
      <c r="AA33" s="155">
        <v>26227657</v>
      </c>
    </row>
    <row r="34" spans="1:27" ht="12.75">
      <c r="A34" s="138" t="s">
        <v>80</v>
      </c>
      <c r="B34" s="136"/>
      <c r="C34" s="155">
        <v>286807</v>
      </c>
      <c r="D34" s="155"/>
      <c r="E34" s="156">
        <v>1428998</v>
      </c>
      <c r="F34" s="60">
        <v>287540</v>
      </c>
      <c r="G34" s="60">
        <v>6117</v>
      </c>
      <c r="H34" s="60">
        <v>12271</v>
      </c>
      <c r="I34" s="60">
        <v>4590</v>
      </c>
      <c r="J34" s="60">
        <v>22978</v>
      </c>
      <c r="K34" s="60">
        <v>99734</v>
      </c>
      <c r="L34" s="60">
        <v>87673</v>
      </c>
      <c r="M34" s="60">
        <v>803</v>
      </c>
      <c r="N34" s="60">
        <v>188210</v>
      </c>
      <c r="O34" s="60">
        <v>4014</v>
      </c>
      <c r="P34" s="60">
        <v>2243</v>
      </c>
      <c r="Q34" s="60"/>
      <c r="R34" s="60">
        <v>6257</v>
      </c>
      <c r="S34" s="60"/>
      <c r="T34" s="60"/>
      <c r="U34" s="60"/>
      <c r="V34" s="60"/>
      <c r="W34" s="60">
        <v>217445</v>
      </c>
      <c r="X34" s="60">
        <v>164367</v>
      </c>
      <c r="Y34" s="60">
        <v>53078</v>
      </c>
      <c r="Z34" s="140">
        <v>32.29</v>
      </c>
      <c r="AA34" s="155">
        <v>287540</v>
      </c>
    </row>
    <row r="35" spans="1:27" ht="12.75">
      <c r="A35" s="138" t="s">
        <v>81</v>
      </c>
      <c r="B35" s="136"/>
      <c r="C35" s="155">
        <v>22650077</v>
      </c>
      <c r="D35" s="155"/>
      <c r="E35" s="156">
        <v>20613320</v>
      </c>
      <c r="F35" s="60">
        <v>21677498</v>
      </c>
      <c r="G35" s="60">
        <v>1736807</v>
      </c>
      <c r="H35" s="60">
        <v>2154477</v>
      </c>
      <c r="I35" s="60">
        <v>2032530</v>
      </c>
      <c r="J35" s="60">
        <v>5923814</v>
      </c>
      <c r="K35" s="60">
        <v>1164971</v>
      </c>
      <c r="L35" s="60">
        <v>1485934</v>
      </c>
      <c r="M35" s="60">
        <v>1535971</v>
      </c>
      <c r="N35" s="60">
        <v>4186876</v>
      </c>
      <c r="O35" s="60">
        <v>1311443</v>
      </c>
      <c r="P35" s="60">
        <v>1464070</v>
      </c>
      <c r="Q35" s="60"/>
      <c r="R35" s="60">
        <v>2775513</v>
      </c>
      <c r="S35" s="60"/>
      <c r="T35" s="60"/>
      <c r="U35" s="60"/>
      <c r="V35" s="60"/>
      <c r="W35" s="60">
        <v>12886203</v>
      </c>
      <c r="X35" s="60">
        <v>15459993</v>
      </c>
      <c r="Y35" s="60">
        <v>-2573790</v>
      </c>
      <c r="Z35" s="140">
        <v>-16.65</v>
      </c>
      <c r="AA35" s="155">
        <v>21677498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12220789</v>
      </c>
      <c r="D37" s="157"/>
      <c r="E37" s="158">
        <v>11974196</v>
      </c>
      <c r="F37" s="159">
        <v>11632496</v>
      </c>
      <c r="G37" s="159">
        <v>491797</v>
      </c>
      <c r="H37" s="159">
        <v>552815</v>
      </c>
      <c r="I37" s="159">
        <v>472915</v>
      </c>
      <c r="J37" s="159">
        <v>1517527</v>
      </c>
      <c r="K37" s="159">
        <v>383755</v>
      </c>
      <c r="L37" s="159">
        <v>368627</v>
      </c>
      <c r="M37" s="159">
        <v>347105</v>
      </c>
      <c r="N37" s="159">
        <v>1099487</v>
      </c>
      <c r="O37" s="159">
        <v>381462</v>
      </c>
      <c r="P37" s="159">
        <v>369010</v>
      </c>
      <c r="Q37" s="159"/>
      <c r="R37" s="159">
        <v>750472</v>
      </c>
      <c r="S37" s="159"/>
      <c r="T37" s="159"/>
      <c r="U37" s="159"/>
      <c r="V37" s="159"/>
      <c r="W37" s="159">
        <v>3367486</v>
      </c>
      <c r="X37" s="159">
        <v>8980650</v>
      </c>
      <c r="Y37" s="159">
        <v>-5613164</v>
      </c>
      <c r="Z37" s="141">
        <v>-62.5</v>
      </c>
      <c r="AA37" s="157">
        <v>11632496</v>
      </c>
    </row>
    <row r="38" spans="1:27" ht="12.75">
      <c r="A38" s="135" t="s">
        <v>84</v>
      </c>
      <c r="B38" s="142"/>
      <c r="C38" s="153">
        <f aca="true" t="shared" si="7" ref="C38:Y38">SUM(C39:C41)</f>
        <v>110203899</v>
      </c>
      <c r="D38" s="153">
        <f>SUM(D39:D41)</f>
        <v>0</v>
      </c>
      <c r="E38" s="154">
        <f t="shared" si="7"/>
        <v>106437547</v>
      </c>
      <c r="F38" s="100">
        <f t="shared" si="7"/>
        <v>109507329</v>
      </c>
      <c r="G38" s="100">
        <f t="shared" si="7"/>
        <v>6733124</v>
      </c>
      <c r="H38" s="100">
        <f t="shared" si="7"/>
        <v>6969403</v>
      </c>
      <c r="I38" s="100">
        <f t="shared" si="7"/>
        <v>8464424</v>
      </c>
      <c r="J38" s="100">
        <f t="shared" si="7"/>
        <v>22166951</v>
      </c>
      <c r="K38" s="100">
        <f t="shared" si="7"/>
        <v>7584022</v>
      </c>
      <c r="L38" s="100">
        <f t="shared" si="7"/>
        <v>7370786</v>
      </c>
      <c r="M38" s="100">
        <f t="shared" si="7"/>
        <v>6934374</v>
      </c>
      <c r="N38" s="100">
        <f t="shared" si="7"/>
        <v>21889182</v>
      </c>
      <c r="O38" s="100">
        <f t="shared" si="7"/>
        <v>6760360</v>
      </c>
      <c r="P38" s="100">
        <f t="shared" si="7"/>
        <v>7204666</v>
      </c>
      <c r="Q38" s="100">
        <f t="shared" si="7"/>
        <v>0</v>
      </c>
      <c r="R38" s="100">
        <f t="shared" si="7"/>
        <v>13965026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58021159</v>
      </c>
      <c r="X38" s="100">
        <f t="shared" si="7"/>
        <v>76528161</v>
      </c>
      <c r="Y38" s="100">
        <f t="shared" si="7"/>
        <v>-18507002</v>
      </c>
      <c r="Z38" s="137">
        <f>+IF(X38&lt;&gt;0,+(Y38/X38)*100,0)</f>
        <v>-24.183257193387934</v>
      </c>
      <c r="AA38" s="153">
        <f>SUM(AA39:AA41)</f>
        <v>109507329</v>
      </c>
    </row>
    <row r="39" spans="1:27" ht="12.75">
      <c r="A39" s="138" t="s">
        <v>85</v>
      </c>
      <c r="B39" s="136"/>
      <c r="C39" s="155">
        <v>27850886</v>
      </c>
      <c r="D39" s="155"/>
      <c r="E39" s="156">
        <v>19103588</v>
      </c>
      <c r="F39" s="60">
        <v>27592891</v>
      </c>
      <c r="G39" s="60">
        <v>1398111</v>
      </c>
      <c r="H39" s="60">
        <v>1445677</v>
      </c>
      <c r="I39" s="60">
        <v>1427735</v>
      </c>
      <c r="J39" s="60">
        <v>4271523</v>
      </c>
      <c r="K39" s="60">
        <v>1463593</v>
      </c>
      <c r="L39" s="60">
        <v>1530262</v>
      </c>
      <c r="M39" s="60">
        <v>1732383</v>
      </c>
      <c r="N39" s="60">
        <v>4726238</v>
      </c>
      <c r="O39" s="60">
        <v>1413215</v>
      </c>
      <c r="P39" s="60">
        <v>1637085</v>
      </c>
      <c r="Q39" s="60"/>
      <c r="R39" s="60">
        <v>3050300</v>
      </c>
      <c r="S39" s="60"/>
      <c r="T39" s="60"/>
      <c r="U39" s="60"/>
      <c r="V39" s="60"/>
      <c r="W39" s="60">
        <v>12048061</v>
      </c>
      <c r="X39" s="60">
        <v>14327694</v>
      </c>
      <c r="Y39" s="60">
        <v>-2279633</v>
      </c>
      <c r="Z39" s="140">
        <v>-15.91</v>
      </c>
      <c r="AA39" s="155">
        <v>27592891</v>
      </c>
    </row>
    <row r="40" spans="1:27" ht="12.75">
      <c r="A40" s="138" t="s">
        <v>86</v>
      </c>
      <c r="B40" s="136"/>
      <c r="C40" s="155">
        <v>60020325</v>
      </c>
      <c r="D40" s="155"/>
      <c r="E40" s="156">
        <v>64319851</v>
      </c>
      <c r="F40" s="60">
        <v>59081531</v>
      </c>
      <c r="G40" s="60">
        <v>4962429</v>
      </c>
      <c r="H40" s="60">
        <v>5193193</v>
      </c>
      <c r="I40" s="60">
        <v>6458148</v>
      </c>
      <c r="J40" s="60">
        <v>16613770</v>
      </c>
      <c r="K40" s="60">
        <v>5107590</v>
      </c>
      <c r="L40" s="60">
        <v>5445916</v>
      </c>
      <c r="M40" s="60">
        <v>4846729</v>
      </c>
      <c r="N40" s="60">
        <v>15400235</v>
      </c>
      <c r="O40" s="60">
        <v>4967283</v>
      </c>
      <c r="P40" s="60">
        <v>5159657</v>
      </c>
      <c r="Q40" s="60"/>
      <c r="R40" s="60">
        <v>10126940</v>
      </c>
      <c r="S40" s="60"/>
      <c r="T40" s="60"/>
      <c r="U40" s="60"/>
      <c r="V40" s="60"/>
      <c r="W40" s="60">
        <v>42140945</v>
      </c>
      <c r="X40" s="60">
        <v>44939889</v>
      </c>
      <c r="Y40" s="60">
        <v>-2798944</v>
      </c>
      <c r="Z40" s="140">
        <v>-6.23</v>
      </c>
      <c r="AA40" s="155">
        <v>59081531</v>
      </c>
    </row>
    <row r="41" spans="1:27" ht="12.75">
      <c r="A41" s="138" t="s">
        <v>87</v>
      </c>
      <c r="B41" s="136"/>
      <c r="C41" s="155">
        <v>22332688</v>
      </c>
      <c r="D41" s="155"/>
      <c r="E41" s="156">
        <v>23014108</v>
      </c>
      <c r="F41" s="60">
        <v>22832907</v>
      </c>
      <c r="G41" s="60">
        <v>372584</v>
      </c>
      <c r="H41" s="60">
        <v>330533</v>
      </c>
      <c r="I41" s="60">
        <v>578541</v>
      </c>
      <c r="J41" s="60">
        <v>1281658</v>
      </c>
      <c r="K41" s="60">
        <v>1012839</v>
      </c>
      <c r="L41" s="60">
        <v>394608</v>
      </c>
      <c r="M41" s="60">
        <v>355262</v>
      </c>
      <c r="N41" s="60">
        <v>1762709</v>
      </c>
      <c r="O41" s="60">
        <v>379862</v>
      </c>
      <c r="P41" s="60">
        <v>407924</v>
      </c>
      <c r="Q41" s="60"/>
      <c r="R41" s="60">
        <v>787786</v>
      </c>
      <c r="S41" s="60"/>
      <c r="T41" s="60"/>
      <c r="U41" s="60"/>
      <c r="V41" s="60"/>
      <c r="W41" s="60">
        <v>3832153</v>
      </c>
      <c r="X41" s="60">
        <v>17260578</v>
      </c>
      <c r="Y41" s="60">
        <v>-13428425</v>
      </c>
      <c r="Z41" s="140">
        <v>-77.8</v>
      </c>
      <c r="AA41" s="155">
        <v>22832907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389373547</v>
      </c>
      <c r="D48" s="168">
        <f>+D28+D32+D38+D42+D47</f>
        <v>0</v>
      </c>
      <c r="E48" s="169">
        <f t="shared" si="9"/>
        <v>365217386</v>
      </c>
      <c r="F48" s="73">
        <f t="shared" si="9"/>
        <v>375331841</v>
      </c>
      <c r="G48" s="73">
        <f t="shared" si="9"/>
        <v>26715574</v>
      </c>
      <c r="H48" s="73">
        <f t="shared" si="9"/>
        <v>28262933</v>
      </c>
      <c r="I48" s="73">
        <f t="shared" si="9"/>
        <v>30874683</v>
      </c>
      <c r="J48" s="73">
        <f t="shared" si="9"/>
        <v>85853190</v>
      </c>
      <c r="K48" s="73">
        <f t="shared" si="9"/>
        <v>28869790</v>
      </c>
      <c r="L48" s="73">
        <f t="shared" si="9"/>
        <v>28589220</v>
      </c>
      <c r="M48" s="73">
        <f t="shared" si="9"/>
        <v>30527163</v>
      </c>
      <c r="N48" s="73">
        <f t="shared" si="9"/>
        <v>87986173</v>
      </c>
      <c r="O48" s="73">
        <f t="shared" si="9"/>
        <v>26482564</v>
      </c>
      <c r="P48" s="73">
        <f t="shared" si="9"/>
        <v>28953237</v>
      </c>
      <c r="Q48" s="73">
        <f t="shared" si="9"/>
        <v>0</v>
      </c>
      <c r="R48" s="73">
        <f t="shared" si="9"/>
        <v>55435801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229275164</v>
      </c>
      <c r="X48" s="73">
        <f t="shared" si="9"/>
        <v>270885843</v>
      </c>
      <c r="Y48" s="73">
        <f t="shared" si="9"/>
        <v>-41610679</v>
      </c>
      <c r="Z48" s="170">
        <f>+IF(X48&lt;&gt;0,+(Y48/X48)*100,0)</f>
        <v>-15.360964803169871</v>
      </c>
      <c r="AA48" s="168">
        <f>+AA28+AA32+AA38+AA42+AA47</f>
        <v>375331841</v>
      </c>
    </row>
    <row r="49" spans="1:27" ht="12.75">
      <c r="A49" s="148" t="s">
        <v>49</v>
      </c>
      <c r="B49" s="149"/>
      <c r="C49" s="171">
        <f aca="true" t="shared" si="10" ref="C49:Y49">+C25-C48</f>
        <v>-45226767</v>
      </c>
      <c r="D49" s="171">
        <f>+D25-D48</f>
        <v>0</v>
      </c>
      <c r="E49" s="172">
        <f t="shared" si="10"/>
        <v>42249</v>
      </c>
      <c r="F49" s="173">
        <f t="shared" si="10"/>
        <v>-13478690</v>
      </c>
      <c r="G49" s="173">
        <f t="shared" si="10"/>
        <v>79775275</v>
      </c>
      <c r="H49" s="173">
        <f t="shared" si="10"/>
        <v>-20957374</v>
      </c>
      <c r="I49" s="173">
        <f t="shared" si="10"/>
        <v>-24041456</v>
      </c>
      <c r="J49" s="173">
        <f t="shared" si="10"/>
        <v>34776445</v>
      </c>
      <c r="K49" s="173">
        <f t="shared" si="10"/>
        <v>-27511656</v>
      </c>
      <c r="L49" s="173">
        <f t="shared" si="10"/>
        <v>56700906</v>
      </c>
      <c r="M49" s="173">
        <f t="shared" si="10"/>
        <v>-13445119</v>
      </c>
      <c r="N49" s="173">
        <f t="shared" si="10"/>
        <v>15744131</v>
      </c>
      <c r="O49" s="173">
        <f t="shared" si="10"/>
        <v>-24560958</v>
      </c>
      <c r="P49" s="173">
        <f t="shared" si="10"/>
        <v>-26565430</v>
      </c>
      <c r="Q49" s="173">
        <f t="shared" si="10"/>
        <v>0</v>
      </c>
      <c r="R49" s="173">
        <f t="shared" si="10"/>
        <v>-51126388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-605812</v>
      </c>
      <c r="X49" s="173">
        <f>IF(F25=F48,0,X25-X48)</f>
        <v>65366096</v>
      </c>
      <c r="Y49" s="173">
        <f t="shared" si="10"/>
        <v>-65971908</v>
      </c>
      <c r="Z49" s="174">
        <f>+IF(X49&lt;&gt;0,+(Y49/X49)*100,0)</f>
        <v>-100.92679850422763</v>
      </c>
      <c r="AA49" s="171">
        <f>+AA25-AA48</f>
        <v>-13478690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8215161</v>
      </c>
      <c r="D12" s="155">
        <v>0</v>
      </c>
      <c r="E12" s="156">
        <v>9619800</v>
      </c>
      <c r="F12" s="60">
        <v>9308199</v>
      </c>
      <c r="G12" s="60">
        <v>665304</v>
      </c>
      <c r="H12" s="60">
        <v>665259</v>
      </c>
      <c r="I12" s="60">
        <v>138241</v>
      </c>
      <c r="J12" s="60">
        <v>1468804</v>
      </c>
      <c r="K12" s="60">
        <v>51501</v>
      </c>
      <c r="L12" s="60">
        <v>644837</v>
      </c>
      <c r="M12" s="60">
        <v>640068</v>
      </c>
      <c r="N12" s="60">
        <v>1336406</v>
      </c>
      <c r="O12" s="60">
        <v>648570</v>
      </c>
      <c r="P12" s="60">
        <v>1069301</v>
      </c>
      <c r="Q12" s="60">
        <v>0</v>
      </c>
      <c r="R12" s="60">
        <v>1717871</v>
      </c>
      <c r="S12" s="60">
        <v>0</v>
      </c>
      <c r="T12" s="60">
        <v>0</v>
      </c>
      <c r="U12" s="60">
        <v>0</v>
      </c>
      <c r="V12" s="60">
        <v>0</v>
      </c>
      <c r="W12" s="60">
        <v>4523081</v>
      </c>
      <c r="X12" s="60">
        <v>7214850</v>
      </c>
      <c r="Y12" s="60">
        <v>-2691769</v>
      </c>
      <c r="Z12" s="140">
        <v>-37.31</v>
      </c>
      <c r="AA12" s="155">
        <v>9308199</v>
      </c>
    </row>
    <row r="13" spans="1:27" ht="12.75">
      <c r="A13" s="181" t="s">
        <v>109</v>
      </c>
      <c r="B13" s="185"/>
      <c r="C13" s="155">
        <v>2518866</v>
      </c>
      <c r="D13" s="155">
        <v>0</v>
      </c>
      <c r="E13" s="156">
        <v>2040000</v>
      </c>
      <c r="F13" s="60">
        <v>2040000</v>
      </c>
      <c r="G13" s="60">
        <v>210222</v>
      </c>
      <c r="H13" s="60">
        <v>252225</v>
      </c>
      <c r="I13" s="60">
        <v>273941</v>
      </c>
      <c r="J13" s="60">
        <v>736388</v>
      </c>
      <c r="K13" s="60">
        <v>164688</v>
      </c>
      <c r="L13" s="60">
        <v>144</v>
      </c>
      <c r="M13" s="60">
        <v>59440</v>
      </c>
      <c r="N13" s="60">
        <v>224272</v>
      </c>
      <c r="O13" s="60">
        <v>210776</v>
      </c>
      <c r="P13" s="60">
        <v>121938</v>
      </c>
      <c r="Q13" s="60">
        <v>0</v>
      </c>
      <c r="R13" s="60">
        <v>332714</v>
      </c>
      <c r="S13" s="60">
        <v>0</v>
      </c>
      <c r="T13" s="60">
        <v>0</v>
      </c>
      <c r="U13" s="60">
        <v>0</v>
      </c>
      <c r="V13" s="60">
        <v>0</v>
      </c>
      <c r="W13" s="60">
        <v>1293374</v>
      </c>
      <c r="X13" s="60">
        <v>1530000</v>
      </c>
      <c r="Y13" s="60">
        <v>-236626</v>
      </c>
      <c r="Z13" s="140">
        <v>-15.47</v>
      </c>
      <c r="AA13" s="155">
        <v>2040000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61390138</v>
      </c>
      <c r="D17" s="155">
        <v>0</v>
      </c>
      <c r="E17" s="156">
        <v>73801268</v>
      </c>
      <c r="F17" s="60">
        <v>63573413</v>
      </c>
      <c r="G17" s="60">
        <v>0</v>
      </c>
      <c r="H17" s="60">
        <v>5517221</v>
      </c>
      <c r="I17" s="60">
        <v>5409064</v>
      </c>
      <c r="J17" s="60">
        <v>10926285</v>
      </c>
      <c r="K17" s="60">
        <v>0</v>
      </c>
      <c r="L17" s="60">
        <v>0</v>
      </c>
      <c r="M17" s="60">
        <v>15237786</v>
      </c>
      <c r="N17" s="60">
        <v>15237786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26164071</v>
      </c>
      <c r="X17" s="60">
        <v>55350954</v>
      </c>
      <c r="Y17" s="60">
        <v>-29186883</v>
      </c>
      <c r="Z17" s="140">
        <v>-52.73</v>
      </c>
      <c r="AA17" s="155">
        <v>63573413</v>
      </c>
    </row>
    <row r="18" spans="1:27" ht="12.75">
      <c r="A18" s="183" t="s">
        <v>114</v>
      </c>
      <c r="B18" s="182"/>
      <c r="C18" s="155">
        <v>7176292</v>
      </c>
      <c r="D18" s="155">
        <v>0</v>
      </c>
      <c r="E18" s="156">
        <v>6831418</v>
      </c>
      <c r="F18" s="60">
        <v>6428340</v>
      </c>
      <c r="G18" s="60">
        <v>670907</v>
      </c>
      <c r="H18" s="60">
        <v>644988</v>
      </c>
      <c r="I18" s="60">
        <v>682073</v>
      </c>
      <c r="J18" s="60">
        <v>1997968</v>
      </c>
      <c r="K18" s="60">
        <v>623770</v>
      </c>
      <c r="L18" s="60">
        <v>708115</v>
      </c>
      <c r="M18" s="60">
        <v>677262</v>
      </c>
      <c r="N18" s="60">
        <v>2009147</v>
      </c>
      <c r="O18" s="60">
        <v>654792</v>
      </c>
      <c r="P18" s="60">
        <v>721906</v>
      </c>
      <c r="Q18" s="60">
        <v>0</v>
      </c>
      <c r="R18" s="60">
        <v>1376698</v>
      </c>
      <c r="S18" s="60">
        <v>0</v>
      </c>
      <c r="T18" s="60">
        <v>0</v>
      </c>
      <c r="U18" s="60">
        <v>0</v>
      </c>
      <c r="V18" s="60">
        <v>0</v>
      </c>
      <c r="W18" s="60">
        <v>5383813</v>
      </c>
      <c r="X18" s="60">
        <v>5123565</v>
      </c>
      <c r="Y18" s="60">
        <v>260248</v>
      </c>
      <c r="Z18" s="140">
        <v>5.08</v>
      </c>
      <c r="AA18" s="155">
        <v>6428340</v>
      </c>
    </row>
    <row r="19" spans="1:27" ht="12.75">
      <c r="A19" s="181" t="s">
        <v>34</v>
      </c>
      <c r="B19" s="185"/>
      <c r="C19" s="155">
        <v>258610416</v>
      </c>
      <c r="D19" s="155">
        <v>0</v>
      </c>
      <c r="E19" s="156">
        <v>266898000</v>
      </c>
      <c r="F19" s="60">
        <v>262738452</v>
      </c>
      <c r="G19" s="60">
        <v>104634048</v>
      </c>
      <c r="H19" s="60">
        <v>79457</v>
      </c>
      <c r="I19" s="60">
        <v>79263</v>
      </c>
      <c r="J19" s="60">
        <v>104792768</v>
      </c>
      <c r="K19" s="60">
        <v>79858</v>
      </c>
      <c r="L19" s="60">
        <v>83707219</v>
      </c>
      <c r="M19" s="60">
        <v>79430</v>
      </c>
      <c r="N19" s="60">
        <v>83866507</v>
      </c>
      <c r="O19" s="60">
        <v>79180</v>
      </c>
      <c r="P19" s="60">
        <v>93551</v>
      </c>
      <c r="Q19" s="60">
        <v>0</v>
      </c>
      <c r="R19" s="60">
        <v>172731</v>
      </c>
      <c r="S19" s="60">
        <v>0</v>
      </c>
      <c r="T19" s="60">
        <v>0</v>
      </c>
      <c r="U19" s="60">
        <v>0</v>
      </c>
      <c r="V19" s="60">
        <v>0</v>
      </c>
      <c r="W19" s="60">
        <v>188832006</v>
      </c>
      <c r="X19" s="60">
        <v>262480840</v>
      </c>
      <c r="Y19" s="60">
        <v>-73648834</v>
      </c>
      <c r="Z19" s="140">
        <v>-28.06</v>
      </c>
      <c r="AA19" s="155">
        <v>262738452</v>
      </c>
    </row>
    <row r="20" spans="1:27" ht="12.75">
      <c r="A20" s="181" t="s">
        <v>35</v>
      </c>
      <c r="B20" s="185"/>
      <c r="C20" s="155">
        <v>6115245</v>
      </c>
      <c r="D20" s="155">
        <v>0</v>
      </c>
      <c r="E20" s="156">
        <v>5969149</v>
      </c>
      <c r="F20" s="54">
        <v>17664747</v>
      </c>
      <c r="G20" s="54">
        <v>310368</v>
      </c>
      <c r="H20" s="54">
        <v>146409</v>
      </c>
      <c r="I20" s="54">
        <v>240906</v>
      </c>
      <c r="J20" s="54">
        <v>697683</v>
      </c>
      <c r="K20" s="54">
        <v>432964</v>
      </c>
      <c r="L20" s="54">
        <v>241688</v>
      </c>
      <c r="M20" s="54">
        <v>388058</v>
      </c>
      <c r="N20" s="54">
        <v>1062710</v>
      </c>
      <c r="O20" s="54">
        <v>328288</v>
      </c>
      <c r="P20" s="54">
        <v>341489</v>
      </c>
      <c r="Q20" s="54">
        <v>0</v>
      </c>
      <c r="R20" s="54">
        <v>669777</v>
      </c>
      <c r="S20" s="54">
        <v>0</v>
      </c>
      <c r="T20" s="54">
        <v>0</v>
      </c>
      <c r="U20" s="54">
        <v>0</v>
      </c>
      <c r="V20" s="54">
        <v>0</v>
      </c>
      <c r="W20" s="54">
        <v>2430170</v>
      </c>
      <c r="X20" s="54">
        <v>4476717</v>
      </c>
      <c r="Y20" s="54">
        <v>-2046547</v>
      </c>
      <c r="Z20" s="184">
        <v>-45.72</v>
      </c>
      <c r="AA20" s="130">
        <v>17664747</v>
      </c>
    </row>
    <row r="21" spans="1:27" ht="12.75">
      <c r="A21" s="181" t="s">
        <v>115</v>
      </c>
      <c r="B21" s="185"/>
      <c r="C21" s="155">
        <v>120662</v>
      </c>
      <c r="D21" s="155">
        <v>0</v>
      </c>
      <c r="E21" s="156">
        <v>100000</v>
      </c>
      <c r="F21" s="60">
        <v>100000</v>
      </c>
      <c r="G21" s="60">
        <v>0</v>
      </c>
      <c r="H21" s="60">
        <v>0</v>
      </c>
      <c r="I21" s="82">
        <v>9739</v>
      </c>
      <c r="J21" s="60">
        <v>9739</v>
      </c>
      <c r="K21" s="60">
        <v>5353</v>
      </c>
      <c r="L21" s="60">
        <v>-11877</v>
      </c>
      <c r="M21" s="60">
        <v>0</v>
      </c>
      <c r="N21" s="60">
        <v>-6524</v>
      </c>
      <c r="O21" s="60">
        <v>0</v>
      </c>
      <c r="P21" s="82">
        <v>39622</v>
      </c>
      <c r="Q21" s="60">
        <v>0</v>
      </c>
      <c r="R21" s="60">
        <v>39622</v>
      </c>
      <c r="S21" s="60">
        <v>0</v>
      </c>
      <c r="T21" s="60">
        <v>0</v>
      </c>
      <c r="U21" s="60">
        <v>0</v>
      </c>
      <c r="V21" s="60">
        <v>0</v>
      </c>
      <c r="W21" s="82">
        <v>42837</v>
      </c>
      <c r="X21" s="60">
        <v>74997</v>
      </c>
      <c r="Y21" s="60">
        <v>-32160</v>
      </c>
      <c r="Z21" s="140">
        <v>-42.88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344146780</v>
      </c>
      <c r="D22" s="188">
        <f>SUM(D5:D21)</f>
        <v>0</v>
      </c>
      <c r="E22" s="189">
        <f t="shared" si="0"/>
        <v>365259635</v>
      </c>
      <c r="F22" s="190">
        <f t="shared" si="0"/>
        <v>361853151</v>
      </c>
      <c r="G22" s="190">
        <f t="shared" si="0"/>
        <v>106490849</v>
      </c>
      <c r="H22" s="190">
        <f t="shared" si="0"/>
        <v>7305559</v>
      </c>
      <c r="I22" s="190">
        <f t="shared" si="0"/>
        <v>6833227</v>
      </c>
      <c r="J22" s="190">
        <f t="shared" si="0"/>
        <v>120629635</v>
      </c>
      <c r="K22" s="190">
        <f t="shared" si="0"/>
        <v>1358134</v>
      </c>
      <c r="L22" s="190">
        <f t="shared" si="0"/>
        <v>85290126</v>
      </c>
      <c r="M22" s="190">
        <f t="shared" si="0"/>
        <v>17082044</v>
      </c>
      <c r="N22" s="190">
        <f t="shared" si="0"/>
        <v>103730304</v>
      </c>
      <c r="O22" s="190">
        <f t="shared" si="0"/>
        <v>1921606</v>
      </c>
      <c r="P22" s="190">
        <f t="shared" si="0"/>
        <v>2387807</v>
      </c>
      <c r="Q22" s="190">
        <f t="shared" si="0"/>
        <v>0</v>
      </c>
      <c r="R22" s="190">
        <f t="shared" si="0"/>
        <v>4309413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228669352</v>
      </c>
      <c r="X22" s="190">
        <f t="shared" si="0"/>
        <v>336251923</v>
      </c>
      <c r="Y22" s="190">
        <f t="shared" si="0"/>
        <v>-107582571</v>
      </c>
      <c r="Z22" s="191">
        <f>+IF(X22&lt;&gt;0,+(Y22/X22)*100,0)</f>
        <v>-31.994633678273416</v>
      </c>
      <c r="AA22" s="188">
        <f>SUM(AA5:AA21)</f>
        <v>361853151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228998467</v>
      </c>
      <c r="D25" s="155">
        <v>0</v>
      </c>
      <c r="E25" s="156">
        <v>225098501</v>
      </c>
      <c r="F25" s="60">
        <v>220285438</v>
      </c>
      <c r="G25" s="60">
        <v>18998878</v>
      </c>
      <c r="H25" s="60">
        <v>20329055</v>
      </c>
      <c r="I25" s="60">
        <v>21126345</v>
      </c>
      <c r="J25" s="60">
        <v>60454278</v>
      </c>
      <c r="K25" s="60">
        <v>19900771</v>
      </c>
      <c r="L25" s="60">
        <v>19493329</v>
      </c>
      <c r="M25" s="60">
        <v>20124746</v>
      </c>
      <c r="N25" s="60">
        <v>59518846</v>
      </c>
      <c r="O25" s="60">
        <v>19601420</v>
      </c>
      <c r="P25" s="60">
        <v>20617808</v>
      </c>
      <c r="Q25" s="60">
        <v>0</v>
      </c>
      <c r="R25" s="60">
        <v>40219228</v>
      </c>
      <c r="S25" s="60">
        <v>0</v>
      </c>
      <c r="T25" s="60">
        <v>0</v>
      </c>
      <c r="U25" s="60">
        <v>0</v>
      </c>
      <c r="V25" s="60">
        <v>0</v>
      </c>
      <c r="W25" s="60">
        <v>160192352</v>
      </c>
      <c r="X25" s="60">
        <v>168823872</v>
      </c>
      <c r="Y25" s="60">
        <v>-8631520</v>
      </c>
      <c r="Z25" s="140">
        <v>-5.11</v>
      </c>
      <c r="AA25" s="155">
        <v>220285438</v>
      </c>
    </row>
    <row r="26" spans="1:27" ht="12.75">
      <c r="A26" s="183" t="s">
        <v>38</v>
      </c>
      <c r="B26" s="182"/>
      <c r="C26" s="155">
        <v>12431722</v>
      </c>
      <c r="D26" s="155">
        <v>0</v>
      </c>
      <c r="E26" s="156">
        <v>13644056</v>
      </c>
      <c r="F26" s="60">
        <v>12632515</v>
      </c>
      <c r="G26" s="60">
        <v>1004626</v>
      </c>
      <c r="H26" s="60">
        <v>802057</v>
      </c>
      <c r="I26" s="60">
        <v>940203</v>
      </c>
      <c r="J26" s="60">
        <v>2746886</v>
      </c>
      <c r="K26" s="60">
        <v>918415</v>
      </c>
      <c r="L26" s="60">
        <v>952124</v>
      </c>
      <c r="M26" s="60">
        <v>995706</v>
      </c>
      <c r="N26" s="60">
        <v>2866245</v>
      </c>
      <c r="O26" s="60">
        <v>927113</v>
      </c>
      <c r="P26" s="60">
        <v>958860</v>
      </c>
      <c r="Q26" s="60">
        <v>0</v>
      </c>
      <c r="R26" s="60">
        <v>1885973</v>
      </c>
      <c r="S26" s="60">
        <v>0</v>
      </c>
      <c r="T26" s="60">
        <v>0</v>
      </c>
      <c r="U26" s="60">
        <v>0</v>
      </c>
      <c r="V26" s="60">
        <v>0</v>
      </c>
      <c r="W26" s="60">
        <v>7499104</v>
      </c>
      <c r="X26" s="60">
        <v>10233045</v>
      </c>
      <c r="Y26" s="60">
        <v>-2733941</v>
      </c>
      <c r="Z26" s="140">
        <v>-26.72</v>
      </c>
      <c r="AA26" s="155">
        <v>12632515</v>
      </c>
    </row>
    <row r="27" spans="1:27" ht="12.75">
      <c r="A27" s="183" t="s">
        <v>118</v>
      </c>
      <c r="B27" s="182"/>
      <c r="C27" s="155">
        <v>137243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22294572</v>
      </c>
      <c r="D28" s="155">
        <v>0</v>
      </c>
      <c r="E28" s="156">
        <v>25168452</v>
      </c>
      <c r="F28" s="60">
        <v>23848600</v>
      </c>
      <c r="G28" s="60">
        <v>0</v>
      </c>
      <c r="H28" s="60">
        <v>1459907</v>
      </c>
      <c r="I28" s="60">
        <v>1460226</v>
      </c>
      <c r="J28" s="60">
        <v>2920133</v>
      </c>
      <c r="K28" s="60">
        <v>1365497</v>
      </c>
      <c r="L28" s="60">
        <v>1407570</v>
      </c>
      <c r="M28" s="60">
        <v>1346831</v>
      </c>
      <c r="N28" s="60">
        <v>4119898</v>
      </c>
      <c r="O28" s="60">
        <v>1330374</v>
      </c>
      <c r="P28" s="60">
        <v>1329637</v>
      </c>
      <c r="Q28" s="60">
        <v>0</v>
      </c>
      <c r="R28" s="60">
        <v>2660011</v>
      </c>
      <c r="S28" s="60">
        <v>0</v>
      </c>
      <c r="T28" s="60">
        <v>0</v>
      </c>
      <c r="U28" s="60">
        <v>0</v>
      </c>
      <c r="V28" s="60">
        <v>0</v>
      </c>
      <c r="W28" s="60">
        <v>9700042</v>
      </c>
      <c r="X28" s="60">
        <v>18876339</v>
      </c>
      <c r="Y28" s="60">
        <v>-9176297</v>
      </c>
      <c r="Z28" s="140">
        <v>-48.61</v>
      </c>
      <c r="AA28" s="155">
        <v>23848600</v>
      </c>
    </row>
    <row r="29" spans="1:27" ht="12.75">
      <c r="A29" s="183" t="s">
        <v>40</v>
      </c>
      <c r="B29" s="182"/>
      <c r="C29" s="155">
        <v>503</v>
      </c>
      <c r="D29" s="155">
        <v>0</v>
      </c>
      <c r="E29" s="156">
        <v>0</v>
      </c>
      <c r="F29" s="60">
        <v>100000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100000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42087391</v>
      </c>
      <c r="D32" s="155">
        <v>0</v>
      </c>
      <c r="E32" s="156">
        <v>36038647</v>
      </c>
      <c r="F32" s="60">
        <v>43505257</v>
      </c>
      <c r="G32" s="60">
        <v>1669552</v>
      </c>
      <c r="H32" s="60">
        <v>2088256</v>
      </c>
      <c r="I32" s="60">
        <v>1847107</v>
      </c>
      <c r="J32" s="60">
        <v>5604915</v>
      </c>
      <c r="K32" s="60">
        <v>2072710</v>
      </c>
      <c r="L32" s="60">
        <v>1783765</v>
      </c>
      <c r="M32" s="60">
        <v>2302348</v>
      </c>
      <c r="N32" s="60">
        <v>6158823</v>
      </c>
      <c r="O32" s="60">
        <v>1924997</v>
      </c>
      <c r="P32" s="60">
        <v>2140153</v>
      </c>
      <c r="Q32" s="60">
        <v>0</v>
      </c>
      <c r="R32" s="60">
        <v>4065150</v>
      </c>
      <c r="S32" s="60">
        <v>0</v>
      </c>
      <c r="T32" s="60">
        <v>0</v>
      </c>
      <c r="U32" s="60">
        <v>0</v>
      </c>
      <c r="V32" s="60">
        <v>0</v>
      </c>
      <c r="W32" s="60">
        <v>15828888</v>
      </c>
      <c r="X32" s="60">
        <v>27028989</v>
      </c>
      <c r="Y32" s="60">
        <v>-11200101</v>
      </c>
      <c r="Z32" s="140">
        <v>-41.44</v>
      </c>
      <c r="AA32" s="155">
        <v>43505257</v>
      </c>
    </row>
    <row r="33" spans="1:27" ht="12.75">
      <c r="A33" s="183" t="s">
        <v>42</v>
      </c>
      <c r="B33" s="182"/>
      <c r="C33" s="155">
        <v>5646927</v>
      </c>
      <c r="D33" s="155">
        <v>0</v>
      </c>
      <c r="E33" s="156">
        <v>0</v>
      </c>
      <c r="F33" s="60">
        <v>5708246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5708246</v>
      </c>
    </row>
    <row r="34" spans="1:27" ht="12.75">
      <c r="A34" s="183" t="s">
        <v>43</v>
      </c>
      <c r="B34" s="182"/>
      <c r="C34" s="155">
        <v>77776722</v>
      </c>
      <c r="D34" s="155">
        <v>0</v>
      </c>
      <c r="E34" s="156">
        <v>65267730</v>
      </c>
      <c r="F34" s="60">
        <v>69251785</v>
      </c>
      <c r="G34" s="60">
        <v>5042518</v>
      </c>
      <c r="H34" s="60">
        <v>3583658</v>
      </c>
      <c r="I34" s="60">
        <v>5500802</v>
      </c>
      <c r="J34" s="60">
        <v>14126978</v>
      </c>
      <c r="K34" s="60">
        <v>4612397</v>
      </c>
      <c r="L34" s="60">
        <v>4952432</v>
      </c>
      <c r="M34" s="60">
        <v>5757532</v>
      </c>
      <c r="N34" s="60">
        <v>15322361</v>
      </c>
      <c r="O34" s="60">
        <v>2698660</v>
      </c>
      <c r="P34" s="60">
        <v>3906779</v>
      </c>
      <c r="Q34" s="60">
        <v>0</v>
      </c>
      <c r="R34" s="60">
        <v>6605439</v>
      </c>
      <c r="S34" s="60">
        <v>0</v>
      </c>
      <c r="T34" s="60">
        <v>0</v>
      </c>
      <c r="U34" s="60">
        <v>0</v>
      </c>
      <c r="V34" s="60">
        <v>0</v>
      </c>
      <c r="W34" s="60">
        <v>36054778</v>
      </c>
      <c r="X34" s="60">
        <v>45923589</v>
      </c>
      <c r="Y34" s="60">
        <v>-9868811</v>
      </c>
      <c r="Z34" s="140">
        <v>-21.49</v>
      </c>
      <c r="AA34" s="155">
        <v>69251785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389373547</v>
      </c>
      <c r="D36" s="188">
        <f>SUM(D25:D35)</f>
        <v>0</v>
      </c>
      <c r="E36" s="189">
        <f t="shared" si="1"/>
        <v>365217386</v>
      </c>
      <c r="F36" s="190">
        <f t="shared" si="1"/>
        <v>375331841</v>
      </c>
      <c r="G36" s="190">
        <f t="shared" si="1"/>
        <v>26715574</v>
      </c>
      <c r="H36" s="190">
        <f t="shared" si="1"/>
        <v>28262933</v>
      </c>
      <c r="I36" s="190">
        <f t="shared" si="1"/>
        <v>30874683</v>
      </c>
      <c r="J36" s="190">
        <f t="shared" si="1"/>
        <v>85853190</v>
      </c>
      <c r="K36" s="190">
        <f t="shared" si="1"/>
        <v>28869790</v>
      </c>
      <c r="L36" s="190">
        <f t="shared" si="1"/>
        <v>28589220</v>
      </c>
      <c r="M36" s="190">
        <f t="shared" si="1"/>
        <v>30527163</v>
      </c>
      <c r="N36" s="190">
        <f t="shared" si="1"/>
        <v>87986173</v>
      </c>
      <c r="O36" s="190">
        <f t="shared" si="1"/>
        <v>26482564</v>
      </c>
      <c r="P36" s="190">
        <f t="shared" si="1"/>
        <v>28953237</v>
      </c>
      <c r="Q36" s="190">
        <f t="shared" si="1"/>
        <v>0</v>
      </c>
      <c r="R36" s="190">
        <f t="shared" si="1"/>
        <v>55435801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229275164</v>
      </c>
      <c r="X36" s="190">
        <f t="shared" si="1"/>
        <v>270885834</v>
      </c>
      <c r="Y36" s="190">
        <f t="shared" si="1"/>
        <v>-41610670</v>
      </c>
      <c r="Z36" s="191">
        <f>+IF(X36&lt;&gt;0,+(Y36/X36)*100,0)</f>
        <v>-15.360961991094744</v>
      </c>
      <c r="AA36" s="188">
        <f>SUM(AA25:AA35)</f>
        <v>375331841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-45226767</v>
      </c>
      <c r="D38" s="199">
        <f>+D22-D36</f>
        <v>0</v>
      </c>
      <c r="E38" s="200">
        <f t="shared" si="2"/>
        <v>42249</v>
      </c>
      <c r="F38" s="106">
        <f t="shared" si="2"/>
        <v>-13478690</v>
      </c>
      <c r="G38" s="106">
        <f t="shared" si="2"/>
        <v>79775275</v>
      </c>
      <c r="H38" s="106">
        <f t="shared" si="2"/>
        <v>-20957374</v>
      </c>
      <c r="I38" s="106">
        <f t="shared" si="2"/>
        <v>-24041456</v>
      </c>
      <c r="J38" s="106">
        <f t="shared" si="2"/>
        <v>34776445</v>
      </c>
      <c r="K38" s="106">
        <f t="shared" si="2"/>
        <v>-27511656</v>
      </c>
      <c r="L38" s="106">
        <f t="shared" si="2"/>
        <v>56700906</v>
      </c>
      <c r="M38" s="106">
        <f t="shared" si="2"/>
        <v>-13445119</v>
      </c>
      <c r="N38" s="106">
        <f t="shared" si="2"/>
        <v>15744131</v>
      </c>
      <c r="O38" s="106">
        <f t="shared" si="2"/>
        <v>-24560958</v>
      </c>
      <c r="P38" s="106">
        <f t="shared" si="2"/>
        <v>-26565430</v>
      </c>
      <c r="Q38" s="106">
        <f t="shared" si="2"/>
        <v>0</v>
      </c>
      <c r="R38" s="106">
        <f t="shared" si="2"/>
        <v>-51126388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-605812</v>
      </c>
      <c r="X38" s="106">
        <f>IF(F22=F36,0,X22-X36)</f>
        <v>65366089</v>
      </c>
      <c r="Y38" s="106">
        <f t="shared" si="2"/>
        <v>-65971901</v>
      </c>
      <c r="Z38" s="201">
        <f>+IF(X38&lt;&gt;0,+(Y38/X38)*100,0)</f>
        <v>-100.9267986034777</v>
      </c>
      <c r="AA38" s="199">
        <f>+AA22-AA36</f>
        <v>-13478690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-45226767</v>
      </c>
      <c r="D42" s="206">
        <f>SUM(D38:D41)</f>
        <v>0</v>
      </c>
      <c r="E42" s="207">
        <f t="shared" si="3"/>
        <v>42249</v>
      </c>
      <c r="F42" s="88">
        <f t="shared" si="3"/>
        <v>-13478690</v>
      </c>
      <c r="G42" s="88">
        <f t="shared" si="3"/>
        <v>79775275</v>
      </c>
      <c r="H42" s="88">
        <f t="shared" si="3"/>
        <v>-20957374</v>
      </c>
      <c r="I42" s="88">
        <f t="shared" si="3"/>
        <v>-24041456</v>
      </c>
      <c r="J42" s="88">
        <f t="shared" si="3"/>
        <v>34776445</v>
      </c>
      <c r="K42" s="88">
        <f t="shared" si="3"/>
        <v>-27511656</v>
      </c>
      <c r="L42" s="88">
        <f t="shared" si="3"/>
        <v>56700906</v>
      </c>
      <c r="M42" s="88">
        <f t="shared" si="3"/>
        <v>-13445119</v>
      </c>
      <c r="N42" s="88">
        <f t="shared" si="3"/>
        <v>15744131</v>
      </c>
      <c r="O42" s="88">
        <f t="shared" si="3"/>
        <v>-24560958</v>
      </c>
      <c r="P42" s="88">
        <f t="shared" si="3"/>
        <v>-26565430</v>
      </c>
      <c r="Q42" s="88">
        <f t="shared" si="3"/>
        <v>0</v>
      </c>
      <c r="R42" s="88">
        <f t="shared" si="3"/>
        <v>-51126388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-605812</v>
      </c>
      <c r="X42" s="88">
        <f t="shared" si="3"/>
        <v>65366089</v>
      </c>
      <c r="Y42" s="88">
        <f t="shared" si="3"/>
        <v>-65971901</v>
      </c>
      <c r="Z42" s="208">
        <f>+IF(X42&lt;&gt;0,+(Y42/X42)*100,0)</f>
        <v>-100.9267986034777</v>
      </c>
      <c r="AA42" s="206">
        <f>SUM(AA38:AA41)</f>
        <v>-13478690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-45226767</v>
      </c>
      <c r="D44" s="210">
        <f>+D42-D43</f>
        <v>0</v>
      </c>
      <c r="E44" s="211">
        <f t="shared" si="4"/>
        <v>42249</v>
      </c>
      <c r="F44" s="77">
        <f t="shared" si="4"/>
        <v>-13478690</v>
      </c>
      <c r="G44" s="77">
        <f t="shared" si="4"/>
        <v>79775275</v>
      </c>
      <c r="H44" s="77">
        <f t="shared" si="4"/>
        <v>-20957374</v>
      </c>
      <c r="I44" s="77">
        <f t="shared" si="4"/>
        <v>-24041456</v>
      </c>
      <c r="J44" s="77">
        <f t="shared" si="4"/>
        <v>34776445</v>
      </c>
      <c r="K44" s="77">
        <f t="shared" si="4"/>
        <v>-27511656</v>
      </c>
      <c r="L44" s="77">
        <f t="shared" si="4"/>
        <v>56700906</v>
      </c>
      <c r="M44" s="77">
        <f t="shared" si="4"/>
        <v>-13445119</v>
      </c>
      <c r="N44" s="77">
        <f t="shared" si="4"/>
        <v>15744131</v>
      </c>
      <c r="O44" s="77">
        <f t="shared" si="4"/>
        <v>-24560958</v>
      </c>
      <c r="P44" s="77">
        <f t="shared" si="4"/>
        <v>-26565430</v>
      </c>
      <c r="Q44" s="77">
        <f t="shared" si="4"/>
        <v>0</v>
      </c>
      <c r="R44" s="77">
        <f t="shared" si="4"/>
        <v>-51126388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-605812</v>
      </c>
      <c r="X44" s="77">
        <f t="shared" si="4"/>
        <v>65366089</v>
      </c>
      <c r="Y44" s="77">
        <f t="shared" si="4"/>
        <v>-65971901</v>
      </c>
      <c r="Z44" s="212">
        <f>+IF(X44&lt;&gt;0,+(Y44/X44)*100,0)</f>
        <v>-100.9267986034777</v>
      </c>
      <c r="AA44" s="210">
        <f>+AA42-AA43</f>
        <v>-13478690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-45226767</v>
      </c>
      <c r="D46" s="206">
        <f>SUM(D44:D45)</f>
        <v>0</v>
      </c>
      <c r="E46" s="207">
        <f t="shared" si="5"/>
        <v>42249</v>
      </c>
      <c r="F46" s="88">
        <f t="shared" si="5"/>
        <v>-13478690</v>
      </c>
      <c r="G46" s="88">
        <f t="shared" si="5"/>
        <v>79775275</v>
      </c>
      <c r="H46" s="88">
        <f t="shared" si="5"/>
        <v>-20957374</v>
      </c>
      <c r="I46" s="88">
        <f t="shared" si="5"/>
        <v>-24041456</v>
      </c>
      <c r="J46" s="88">
        <f t="shared" si="5"/>
        <v>34776445</v>
      </c>
      <c r="K46" s="88">
        <f t="shared" si="5"/>
        <v>-27511656</v>
      </c>
      <c r="L46" s="88">
        <f t="shared" si="5"/>
        <v>56700906</v>
      </c>
      <c r="M46" s="88">
        <f t="shared" si="5"/>
        <v>-13445119</v>
      </c>
      <c r="N46" s="88">
        <f t="shared" si="5"/>
        <v>15744131</v>
      </c>
      <c r="O46" s="88">
        <f t="shared" si="5"/>
        <v>-24560958</v>
      </c>
      <c r="P46" s="88">
        <f t="shared" si="5"/>
        <v>-26565430</v>
      </c>
      <c r="Q46" s="88">
        <f t="shared" si="5"/>
        <v>0</v>
      </c>
      <c r="R46" s="88">
        <f t="shared" si="5"/>
        <v>-51126388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-605812</v>
      </c>
      <c r="X46" s="88">
        <f t="shared" si="5"/>
        <v>65366089</v>
      </c>
      <c r="Y46" s="88">
        <f t="shared" si="5"/>
        <v>-65971901</v>
      </c>
      <c r="Z46" s="208">
        <f>+IF(X46&lt;&gt;0,+(Y46/X46)*100,0)</f>
        <v>-100.9267986034777</v>
      </c>
      <c r="AA46" s="206">
        <f>SUM(AA44:AA45)</f>
        <v>-13478690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-45226767</v>
      </c>
      <c r="D48" s="217">
        <f>SUM(D46:D47)</f>
        <v>0</v>
      </c>
      <c r="E48" s="218">
        <f t="shared" si="6"/>
        <v>42249</v>
      </c>
      <c r="F48" s="219">
        <f t="shared" si="6"/>
        <v>-13478690</v>
      </c>
      <c r="G48" s="219">
        <f t="shared" si="6"/>
        <v>79775275</v>
      </c>
      <c r="H48" s="220">
        <f t="shared" si="6"/>
        <v>-20957374</v>
      </c>
      <c r="I48" s="220">
        <f t="shared" si="6"/>
        <v>-24041456</v>
      </c>
      <c r="J48" s="220">
        <f t="shared" si="6"/>
        <v>34776445</v>
      </c>
      <c r="K48" s="220">
        <f t="shared" si="6"/>
        <v>-27511656</v>
      </c>
      <c r="L48" s="220">
        <f t="shared" si="6"/>
        <v>56700906</v>
      </c>
      <c r="M48" s="219">
        <f t="shared" si="6"/>
        <v>-13445119</v>
      </c>
      <c r="N48" s="219">
        <f t="shared" si="6"/>
        <v>15744131</v>
      </c>
      <c r="O48" s="220">
        <f t="shared" si="6"/>
        <v>-24560958</v>
      </c>
      <c r="P48" s="220">
        <f t="shared" si="6"/>
        <v>-26565430</v>
      </c>
      <c r="Q48" s="220">
        <f t="shared" si="6"/>
        <v>0</v>
      </c>
      <c r="R48" s="220">
        <f t="shared" si="6"/>
        <v>-51126388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-605812</v>
      </c>
      <c r="X48" s="220">
        <f t="shared" si="6"/>
        <v>65366089</v>
      </c>
      <c r="Y48" s="220">
        <f t="shared" si="6"/>
        <v>-65971901</v>
      </c>
      <c r="Z48" s="221">
        <f>+IF(X48&lt;&gt;0,+(Y48/X48)*100,0)</f>
        <v>-100.9267986034777</v>
      </c>
      <c r="AA48" s="222">
        <f>SUM(AA46:AA47)</f>
        <v>-13478690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7479102</v>
      </c>
      <c r="D5" s="153">
        <f>SUM(D6:D8)</f>
        <v>0</v>
      </c>
      <c r="E5" s="154">
        <f t="shared" si="0"/>
        <v>18639592</v>
      </c>
      <c r="F5" s="100">
        <f t="shared" si="0"/>
        <v>8450100</v>
      </c>
      <c r="G5" s="100">
        <f t="shared" si="0"/>
        <v>772004</v>
      </c>
      <c r="H5" s="100">
        <f t="shared" si="0"/>
        <v>0</v>
      </c>
      <c r="I5" s="100">
        <f t="shared" si="0"/>
        <v>443709</v>
      </c>
      <c r="J5" s="100">
        <f t="shared" si="0"/>
        <v>1215713</v>
      </c>
      <c r="K5" s="100">
        <f t="shared" si="0"/>
        <v>478650</v>
      </c>
      <c r="L5" s="100">
        <f t="shared" si="0"/>
        <v>448356</v>
      </c>
      <c r="M5" s="100">
        <f t="shared" si="0"/>
        <v>448356</v>
      </c>
      <c r="N5" s="100">
        <f t="shared" si="0"/>
        <v>1375362</v>
      </c>
      <c r="O5" s="100">
        <f t="shared" si="0"/>
        <v>140998</v>
      </c>
      <c r="P5" s="100">
        <f t="shared" si="0"/>
        <v>899362</v>
      </c>
      <c r="Q5" s="100">
        <f t="shared" si="0"/>
        <v>0</v>
      </c>
      <c r="R5" s="100">
        <f t="shared" si="0"/>
        <v>1040360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3631435</v>
      </c>
      <c r="X5" s="100">
        <f t="shared" si="0"/>
        <v>13979700</v>
      </c>
      <c r="Y5" s="100">
        <f t="shared" si="0"/>
        <v>-10348265</v>
      </c>
      <c r="Z5" s="137">
        <f>+IF(X5&lt;&gt;0,+(Y5/X5)*100,0)</f>
        <v>-74.02351266479252</v>
      </c>
      <c r="AA5" s="153">
        <f>SUM(AA6:AA8)</f>
        <v>8450100</v>
      </c>
    </row>
    <row r="6" spans="1:27" ht="12.75">
      <c r="A6" s="138" t="s">
        <v>75</v>
      </c>
      <c r="B6" s="136"/>
      <c r="C6" s="155">
        <v>310816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77361</v>
      </c>
      <c r="D7" s="157"/>
      <c r="E7" s="158">
        <v>3200000</v>
      </c>
      <c r="F7" s="159">
        <v>2200000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2400003</v>
      </c>
      <c r="Y7" s="159">
        <v>-2400003</v>
      </c>
      <c r="Z7" s="141">
        <v>-100</v>
      </c>
      <c r="AA7" s="225">
        <v>2200000</v>
      </c>
    </row>
    <row r="8" spans="1:27" ht="12.75">
      <c r="A8" s="138" t="s">
        <v>77</v>
      </c>
      <c r="B8" s="136"/>
      <c r="C8" s="155">
        <v>7090925</v>
      </c>
      <c r="D8" s="155"/>
      <c r="E8" s="156">
        <v>15439592</v>
      </c>
      <c r="F8" s="60">
        <v>6250100</v>
      </c>
      <c r="G8" s="60">
        <v>772004</v>
      </c>
      <c r="H8" s="60"/>
      <c r="I8" s="60">
        <v>443709</v>
      </c>
      <c r="J8" s="60">
        <v>1215713</v>
      </c>
      <c r="K8" s="60">
        <v>478650</v>
      </c>
      <c r="L8" s="60">
        <v>448356</v>
      </c>
      <c r="M8" s="60">
        <v>448356</v>
      </c>
      <c r="N8" s="60">
        <v>1375362</v>
      </c>
      <c r="O8" s="60">
        <v>140998</v>
      </c>
      <c r="P8" s="60">
        <v>899362</v>
      </c>
      <c r="Q8" s="60"/>
      <c r="R8" s="60">
        <v>1040360</v>
      </c>
      <c r="S8" s="60"/>
      <c r="T8" s="60"/>
      <c r="U8" s="60"/>
      <c r="V8" s="60"/>
      <c r="W8" s="60">
        <v>3631435</v>
      </c>
      <c r="X8" s="60">
        <v>11579697</v>
      </c>
      <c r="Y8" s="60">
        <v>-7948262</v>
      </c>
      <c r="Z8" s="140">
        <v>-68.64</v>
      </c>
      <c r="AA8" s="62">
        <v>6250100</v>
      </c>
    </row>
    <row r="9" spans="1:27" ht="12.75">
      <c r="A9" s="135" t="s">
        <v>78</v>
      </c>
      <c r="B9" s="136"/>
      <c r="C9" s="153">
        <f aca="true" t="shared" si="1" ref="C9:Y9">SUM(C10:C14)</f>
        <v>139170</v>
      </c>
      <c r="D9" s="153">
        <f>SUM(D10:D14)</f>
        <v>0</v>
      </c>
      <c r="E9" s="154">
        <f t="shared" si="1"/>
        <v>538000</v>
      </c>
      <c r="F9" s="100">
        <f t="shared" si="1"/>
        <v>450000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538000</v>
      </c>
      <c r="Y9" s="100">
        <f t="shared" si="1"/>
        <v>-538000</v>
      </c>
      <c r="Z9" s="137">
        <f>+IF(X9&lt;&gt;0,+(Y9/X9)*100,0)</f>
        <v>-100</v>
      </c>
      <c r="AA9" s="102">
        <f>SUM(AA10:AA14)</f>
        <v>450000</v>
      </c>
    </row>
    <row r="10" spans="1:27" ht="12.75">
      <c r="A10" s="138" t="s">
        <v>79</v>
      </c>
      <c r="B10" s="136"/>
      <c r="C10" s="155">
        <v>63157</v>
      </c>
      <c r="D10" s="155"/>
      <c r="E10" s="156">
        <v>538000</v>
      </c>
      <c r="F10" s="60">
        <v>450000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538000</v>
      </c>
      <c r="Y10" s="60">
        <v>-538000</v>
      </c>
      <c r="Z10" s="140">
        <v>-100</v>
      </c>
      <c r="AA10" s="62">
        <v>450000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62613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13400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1040290</v>
      </c>
      <c r="D15" s="153">
        <f>SUM(D16:D18)</f>
        <v>0</v>
      </c>
      <c r="E15" s="154">
        <f t="shared" si="2"/>
        <v>1642000</v>
      </c>
      <c r="F15" s="100">
        <f t="shared" si="2"/>
        <v>571000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11798</v>
      </c>
      <c r="L15" s="100">
        <f t="shared" si="2"/>
        <v>0</v>
      </c>
      <c r="M15" s="100">
        <f t="shared" si="2"/>
        <v>0</v>
      </c>
      <c r="N15" s="100">
        <f t="shared" si="2"/>
        <v>11798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11798</v>
      </c>
      <c r="X15" s="100">
        <f t="shared" si="2"/>
        <v>935000</v>
      </c>
      <c r="Y15" s="100">
        <f t="shared" si="2"/>
        <v>-923202</v>
      </c>
      <c r="Z15" s="137">
        <f>+IF(X15&lt;&gt;0,+(Y15/X15)*100,0)</f>
        <v>-98.73818181818181</v>
      </c>
      <c r="AA15" s="102">
        <f>SUM(AA16:AA18)</f>
        <v>571000</v>
      </c>
    </row>
    <row r="16" spans="1:27" ht="12.75">
      <c r="A16" s="138" t="s">
        <v>85</v>
      </c>
      <c r="B16" s="136"/>
      <c r="C16" s="155">
        <v>84360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618542</v>
      </c>
      <c r="D17" s="155"/>
      <c r="E17" s="156">
        <v>1142000</v>
      </c>
      <c r="F17" s="60">
        <v>571000</v>
      </c>
      <c r="G17" s="60"/>
      <c r="H17" s="60"/>
      <c r="I17" s="60"/>
      <c r="J17" s="60"/>
      <c r="K17" s="60">
        <v>11798</v>
      </c>
      <c r="L17" s="60"/>
      <c r="M17" s="60"/>
      <c r="N17" s="60">
        <v>11798</v>
      </c>
      <c r="O17" s="60"/>
      <c r="P17" s="60"/>
      <c r="Q17" s="60"/>
      <c r="R17" s="60"/>
      <c r="S17" s="60"/>
      <c r="T17" s="60"/>
      <c r="U17" s="60"/>
      <c r="V17" s="60"/>
      <c r="W17" s="60">
        <v>11798</v>
      </c>
      <c r="X17" s="60">
        <v>800000</v>
      </c>
      <c r="Y17" s="60">
        <v>-788202</v>
      </c>
      <c r="Z17" s="140">
        <v>-98.53</v>
      </c>
      <c r="AA17" s="62">
        <v>571000</v>
      </c>
    </row>
    <row r="18" spans="1:27" ht="12.75">
      <c r="A18" s="138" t="s">
        <v>87</v>
      </c>
      <c r="B18" s="136"/>
      <c r="C18" s="155">
        <v>337388</v>
      </c>
      <c r="D18" s="155"/>
      <c r="E18" s="156">
        <v>500000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135000</v>
      </c>
      <c r="Y18" s="60">
        <v>-135000</v>
      </c>
      <c r="Z18" s="140">
        <v>-100</v>
      </c>
      <c r="AA18" s="62"/>
    </row>
    <row r="19" spans="1:27" ht="12.75">
      <c r="A19" s="135" t="s">
        <v>88</v>
      </c>
      <c r="B19" s="142"/>
      <c r="C19" s="153">
        <f aca="true" t="shared" si="3" ref="C19:Y19">SUM(C20:C23)</f>
        <v>7500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>
        <v>7500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367413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9033475</v>
      </c>
      <c r="D25" s="217">
        <f>+D5+D9+D15+D19+D24</f>
        <v>0</v>
      </c>
      <c r="E25" s="230">
        <f t="shared" si="4"/>
        <v>20819592</v>
      </c>
      <c r="F25" s="219">
        <f t="shared" si="4"/>
        <v>9471100</v>
      </c>
      <c r="G25" s="219">
        <f t="shared" si="4"/>
        <v>772004</v>
      </c>
      <c r="H25" s="219">
        <f t="shared" si="4"/>
        <v>0</v>
      </c>
      <c r="I25" s="219">
        <f t="shared" si="4"/>
        <v>443709</v>
      </c>
      <c r="J25" s="219">
        <f t="shared" si="4"/>
        <v>1215713</v>
      </c>
      <c r="K25" s="219">
        <f t="shared" si="4"/>
        <v>490448</v>
      </c>
      <c r="L25" s="219">
        <f t="shared" si="4"/>
        <v>448356</v>
      </c>
      <c r="M25" s="219">
        <f t="shared" si="4"/>
        <v>448356</v>
      </c>
      <c r="N25" s="219">
        <f t="shared" si="4"/>
        <v>1387160</v>
      </c>
      <c r="O25" s="219">
        <f t="shared" si="4"/>
        <v>140998</v>
      </c>
      <c r="P25" s="219">
        <f t="shared" si="4"/>
        <v>899362</v>
      </c>
      <c r="Q25" s="219">
        <f t="shared" si="4"/>
        <v>0</v>
      </c>
      <c r="R25" s="219">
        <f t="shared" si="4"/>
        <v>1040360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3643233</v>
      </c>
      <c r="X25" s="219">
        <f t="shared" si="4"/>
        <v>15452700</v>
      </c>
      <c r="Y25" s="219">
        <f t="shared" si="4"/>
        <v>-11809467</v>
      </c>
      <c r="Z25" s="231">
        <f>+IF(X25&lt;&gt;0,+(Y25/X25)*100,0)</f>
        <v>-76.42332407928711</v>
      </c>
      <c r="AA25" s="232">
        <f>+AA5+AA9+AA15+AA19+AA24</f>
        <v>9471100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-11798</v>
      </c>
      <c r="M33" s="60">
        <v>-11798</v>
      </c>
      <c r="N33" s="60">
        <v>-23596</v>
      </c>
      <c r="O33" s="60"/>
      <c r="P33" s="60"/>
      <c r="Q33" s="60"/>
      <c r="R33" s="60"/>
      <c r="S33" s="60"/>
      <c r="T33" s="60"/>
      <c r="U33" s="60"/>
      <c r="V33" s="60"/>
      <c r="W33" s="60">
        <v>-23596</v>
      </c>
      <c r="X33" s="60"/>
      <c r="Y33" s="60">
        <v>-23596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9033475</v>
      </c>
      <c r="D35" s="155"/>
      <c r="E35" s="156">
        <v>20819592</v>
      </c>
      <c r="F35" s="60">
        <v>9471100</v>
      </c>
      <c r="G35" s="60">
        <v>772004</v>
      </c>
      <c r="H35" s="60"/>
      <c r="I35" s="60">
        <v>443709</v>
      </c>
      <c r="J35" s="60">
        <v>1215713</v>
      </c>
      <c r="K35" s="60">
        <v>490448</v>
      </c>
      <c r="L35" s="60">
        <v>460154</v>
      </c>
      <c r="M35" s="60">
        <v>460154</v>
      </c>
      <c r="N35" s="60">
        <v>1410756</v>
      </c>
      <c r="O35" s="60">
        <v>140998</v>
      </c>
      <c r="P35" s="60">
        <v>899362</v>
      </c>
      <c r="Q35" s="60"/>
      <c r="R35" s="60">
        <v>1040360</v>
      </c>
      <c r="S35" s="60"/>
      <c r="T35" s="60"/>
      <c r="U35" s="60"/>
      <c r="V35" s="60"/>
      <c r="W35" s="60">
        <v>3666829</v>
      </c>
      <c r="X35" s="60">
        <v>15452691</v>
      </c>
      <c r="Y35" s="60">
        <v>-11785862</v>
      </c>
      <c r="Z35" s="140">
        <v>-76.27</v>
      </c>
      <c r="AA35" s="62">
        <v>9471100</v>
      </c>
    </row>
    <row r="36" spans="1:27" ht="12.75">
      <c r="A36" s="238" t="s">
        <v>139</v>
      </c>
      <c r="B36" s="149"/>
      <c r="C36" s="222">
        <f aca="true" t="shared" si="6" ref="C36:Y36">SUM(C32:C35)</f>
        <v>9033475</v>
      </c>
      <c r="D36" s="222">
        <f>SUM(D32:D35)</f>
        <v>0</v>
      </c>
      <c r="E36" s="218">
        <f t="shared" si="6"/>
        <v>20819592</v>
      </c>
      <c r="F36" s="220">
        <f t="shared" si="6"/>
        <v>9471100</v>
      </c>
      <c r="G36" s="220">
        <f t="shared" si="6"/>
        <v>772004</v>
      </c>
      <c r="H36" s="220">
        <f t="shared" si="6"/>
        <v>0</v>
      </c>
      <c r="I36" s="220">
        <f t="shared" si="6"/>
        <v>443709</v>
      </c>
      <c r="J36" s="220">
        <f t="shared" si="6"/>
        <v>1215713</v>
      </c>
      <c r="K36" s="220">
        <f t="shared" si="6"/>
        <v>490448</v>
      </c>
      <c r="L36" s="220">
        <f t="shared" si="6"/>
        <v>448356</v>
      </c>
      <c r="M36" s="220">
        <f t="shared" si="6"/>
        <v>448356</v>
      </c>
      <c r="N36" s="220">
        <f t="shared" si="6"/>
        <v>1387160</v>
      </c>
      <c r="O36" s="220">
        <f t="shared" si="6"/>
        <v>140998</v>
      </c>
      <c r="P36" s="220">
        <f t="shared" si="6"/>
        <v>899362</v>
      </c>
      <c r="Q36" s="220">
        <f t="shared" si="6"/>
        <v>0</v>
      </c>
      <c r="R36" s="220">
        <f t="shared" si="6"/>
        <v>1040360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3643233</v>
      </c>
      <c r="X36" s="220">
        <f t="shared" si="6"/>
        <v>15452691</v>
      </c>
      <c r="Y36" s="220">
        <f t="shared" si="6"/>
        <v>-11809458</v>
      </c>
      <c r="Z36" s="221">
        <f>+IF(X36&lt;&gt;0,+(Y36/X36)*100,0)</f>
        <v>-76.42331034769285</v>
      </c>
      <c r="AA36" s="239">
        <f>SUM(AA32:AA35)</f>
        <v>9471100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8902708</v>
      </c>
      <c r="D6" s="155"/>
      <c r="E6" s="59">
        <v>15261059</v>
      </c>
      <c r="F6" s="60">
        <v>15261059</v>
      </c>
      <c r="G6" s="60">
        <v>57545475</v>
      </c>
      <c r="H6" s="60">
        <v>34785525</v>
      </c>
      <c r="I6" s="60">
        <v>15028861</v>
      </c>
      <c r="J6" s="60">
        <v>15028861</v>
      </c>
      <c r="K6" s="60">
        <v>8993525</v>
      </c>
      <c r="L6" s="60">
        <v>83537591</v>
      </c>
      <c r="M6" s="60">
        <v>22255935</v>
      </c>
      <c r="N6" s="60">
        <v>22255935</v>
      </c>
      <c r="O6" s="60">
        <v>16236581</v>
      </c>
      <c r="P6" s="60">
        <v>6025936</v>
      </c>
      <c r="Q6" s="60"/>
      <c r="R6" s="60">
        <v>6025936</v>
      </c>
      <c r="S6" s="60"/>
      <c r="T6" s="60"/>
      <c r="U6" s="60"/>
      <c r="V6" s="60"/>
      <c r="W6" s="60">
        <v>6025936</v>
      </c>
      <c r="X6" s="60">
        <v>11445794</v>
      </c>
      <c r="Y6" s="60">
        <v>-5419858</v>
      </c>
      <c r="Z6" s="140">
        <v>-47.35</v>
      </c>
      <c r="AA6" s="62">
        <v>15261059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25540270</v>
      </c>
      <c r="D9" s="155"/>
      <c r="E9" s="59">
        <v>35892998</v>
      </c>
      <c r="F9" s="60">
        <v>35892998</v>
      </c>
      <c r="G9" s="60">
        <v>36551913</v>
      </c>
      <c r="H9" s="60">
        <v>29074700</v>
      </c>
      <c r="I9" s="60">
        <v>28620257</v>
      </c>
      <c r="J9" s="60">
        <v>28620257</v>
      </c>
      <c r="K9" s="60">
        <v>29738787</v>
      </c>
      <c r="L9" s="60">
        <v>28380257</v>
      </c>
      <c r="M9" s="60">
        <v>27718396</v>
      </c>
      <c r="N9" s="60">
        <v>27718396</v>
      </c>
      <c r="O9" s="60">
        <v>28023983</v>
      </c>
      <c r="P9" s="60">
        <v>29253304</v>
      </c>
      <c r="Q9" s="60"/>
      <c r="R9" s="60">
        <v>29253304</v>
      </c>
      <c r="S9" s="60"/>
      <c r="T9" s="60"/>
      <c r="U9" s="60"/>
      <c r="V9" s="60"/>
      <c r="W9" s="60">
        <v>29253304</v>
      </c>
      <c r="X9" s="60">
        <v>26919749</v>
      </c>
      <c r="Y9" s="60">
        <v>2333555</v>
      </c>
      <c r="Z9" s="140">
        <v>8.67</v>
      </c>
      <c r="AA9" s="62">
        <v>35892998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249326</v>
      </c>
      <c r="D11" s="155"/>
      <c r="E11" s="59"/>
      <c r="F11" s="60"/>
      <c r="G11" s="60">
        <v>306071</v>
      </c>
      <c r="H11" s="60">
        <v>15100</v>
      </c>
      <c r="I11" s="60">
        <v>-55642</v>
      </c>
      <c r="J11" s="60">
        <v>-55642</v>
      </c>
      <c r="K11" s="60">
        <v>-172515</v>
      </c>
      <c r="L11" s="60">
        <v>81138</v>
      </c>
      <c r="M11" s="60">
        <v>-122924</v>
      </c>
      <c r="N11" s="60">
        <v>-122924</v>
      </c>
      <c r="O11" s="60">
        <v>-249811</v>
      </c>
      <c r="P11" s="60">
        <v>-461215</v>
      </c>
      <c r="Q11" s="60"/>
      <c r="R11" s="60">
        <v>-461215</v>
      </c>
      <c r="S11" s="60"/>
      <c r="T11" s="60"/>
      <c r="U11" s="60"/>
      <c r="V11" s="60"/>
      <c r="W11" s="60">
        <v>-461215</v>
      </c>
      <c r="X11" s="60"/>
      <c r="Y11" s="60">
        <v>-461215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34692304</v>
      </c>
      <c r="D12" s="168">
        <f>SUM(D6:D11)</f>
        <v>0</v>
      </c>
      <c r="E12" s="72">
        <f t="shared" si="0"/>
        <v>51154057</v>
      </c>
      <c r="F12" s="73">
        <f t="shared" si="0"/>
        <v>51154057</v>
      </c>
      <c r="G12" s="73">
        <f t="shared" si="0"/>
        <v>94403459</v>
      </c>
      <c r="H12" s="73">
        <f t="shared" si="0"/>
        <v>63875325</v>
      </c>
      <c r="I12" s="73">
        <f t="shared" si="0"/>
        <v>43593476</v>
      </c>
      <c r="J12" s="73">
        <f t="shared" si="0"/>
        <v>43593476</v>
      </c>
      <c r="K12" s="73">
        <f t="shared" si="0"/>
        <v>38559797</v>
      </c>
      <c r="L12" s="73">
        <f t="shared" si="0"/>
        <v>111998986</v>
      </c>
      <c r="M12" s="73">
        <f t="shared" si="0"/>
        <v>49851407</v>
      </c>
      <c r="N12" s="73">
        <f t="shared" si="0"/>
        <v>49851407</v>
      </c>
      <c r="O12" s="73">
        <f t="shared" si="0"/>
        <v>44010753</v>
      </c>
      <c r="P12" s="73">
        <f t="shared" si="0"/>
        <v>34818025</v>
      </c>
      <c r="Q12" s="73">
        <f t="shared" si="0"/>
        <v>0</v>
      </c>
      <c r="R12" s="73">
        <f t="shared" si="0"/>
        <v>34818025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34818025</v>
      </c>
      <c r="X12" s="73">
        <f t="shared" si="0"/>
        <v>38365543</v>
      </c>
      <c r="Y12" s="73">
        <f t="shared" si="0"/>
        <v>-3547518</v>
      </c>
      <c r="Z12" s="170">
        <f>+IF(X12&lt;&gt;0,+(Y12/X12)*100,0)</f>
        <v>-9.2466252856111</v>
      </c>
      <c r="AA12" s="74">
        <f>SUM(AA6:AA11)</f>
        <v>51154057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138993953</v>
      </c>
      <c r="D19" s="155"/>
      <c r="E19" s="59">
        <v>96273280</v>
      </c>
      <c r="F19" s="60">
        <v>96273280</v>
      </c>
      <c r="G19" s="60">
        <v>142607719</v>
      </c>
      <c r="H19" s="60">
        <v>138397060</v>
      </c>
      <c r="I19" s="60">
        <v>137357104</v>
      </c>
      <c r="J19" s="60">
        <v>137357104</v>
      </c>
      <c r="K19" s="60">
        <v>136479483</v>
      </c>
      <c r="L19" s="60">
        <v>135483642</v>
      </c>
      <c r="M19" s="60">
        <v>134225947</v>
      </c>
      <c r="N19" s="60">
        <v>134225947</v>
      </c>
      <c r="O19" s="60">
        <v>133016339</v>
      </c>
      <c r="P19" s="60">
        <v>132565835</v>
      </c>
      <c r="Q19" s="60"/>
      <c r="R19" s="60">
        <v>132565835</v>
      </c>
      <c r="S19" s="60"/>
      <c r="T19" s="60"/>
      <c r="U19" s="60"/>
      <c r="V19" s="60"/>
      <c r="W19" s="60">
        <v>132565835</v>
      </c>
      <c r="X19" s="60">
        <v>72204960</v>
      </c>
      <c r="Y19" s="60">
        <v>60360875</v>
      </c>
      <c r="Z19" s="140">
        <v>83.6</v>
      </c>
      <c r="AA19" s="62">
        <v>96273280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955129</v>
      </c>
      <c r="D22" s="155"/>
      <c r="E22" s="59">
        <v>2191258</v>
      </c>
      <c r="F22" s="60">
        <v>2191258</v>
      </c>
      <c r="G22" s="60">
        <v>1636268</v>
      </c>
      <c r="H22" s="60">
        <v>955129</v>
      </c>
      <c r="I22" s="60">
        <v>955129</v>
      </c>
      <c r="J22" s="60">
        <v>955129</v>
      </c>
      <c r="K22" s="60">
        <v>955129</v>
      </c>
      <c r="L22" s="60">
        <v>955129</v>
      </c>
      <c r="M22" s="60">
        <v>955129</v>
      </c>
      <c r="N22" s="60">
        <v>955129</v>
      </c>
      <c r="O22" s="60">
        <v>955129</v>
      </c>
      <c r="P22" s="60">
        <v>955129</v>
      </c>
      <c r="Q22" s="60"/>
      <c r="R22" s="60">
        <v>955129</v>
      </c>
      <c r="S22" s="60"/>
      <c r="T22" s="60"/>
      <c r="U22" s="60"/>
      <c r="V22" s="60"/>
      <c r="W22" s="60">
        <v>955129</v>
      </c>
      <c r="X22" s="60">
        <v>1643444</v>
      </c>
      <c r="Y22" s="60">
        <v>-688315</v>
      </c>
      <c r="Z22" s="140">
        <v>-41.88</v>
      </c>
      <c r="AA22" s="62">
        <v>2191258</v>
      </c>
    </row>
    <row r="23" spans="1:27" ht="12.75">
      <c r="A23" s="249" t="s">
        <v>158</v>
      </c>
      <c r="B23" s="182"/>
      <c r="C23" s="155">
        <v>4462880</v>
      </c>
      <c r="D23" s="155"/>
      <c r="E23" s="59"/>
      <c r="F23" s="60"/>
      <c r="G23" s="159">
        <v>4462880</v>
      </c>
      <c r="H23" s="159">
        <v>4462880</v>
      </c>
      <c r="I23" s="159">
        <v>4462880</v>
      </c>
      <c r="J23" s="60">
        <v>4462880</v>
      </c>
      <c r="K23" s="159">
        <v>4462880</v>
      </c>
      <c r="L23" s="159">
        <v>4462880</v>
      </c>
      <c r="M23" s="60">
        <v>4462880</v>
      </c>
      <c r="N23" s="159">
        <v>4462880</v>
      </c>
      <c r="O23" s="159">
        <v>4462880</v>
      </c>
      <c r="P23" s="159">
        <v>4462880</v>
      </c>
      <c r="Q23" s="60"/>
      <c r="R23" s="159">
        <v>4462880</v>
      </c>
      <c r="S23" s="159"/>
      <c r="T23" s="60"/>
      <c r="U23" s="159"/>
      <c r="V23" s="159"/>
      <c r="W23" s="159">
        <v>4462880</v>
      </c>
      <c r="X23" s="60"/>
      <c r="Y23" s="159">
        <v>4462880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144411962</v>
      </c>
      <c r="D24" s="168">
        <f>SUM(D15:D23)</f>
        <v>0</v>
      </c>
      <c r="E24" s="76">
        <f t="shared" si="1"/>
        <v>98464538</v>
      </c>
      <c r="F24" s="77">
        <f t="shared" si="1"/>
        <v>98464538</v>
      </c>
      <c r="G24" s="77">
        <f t="shared" si="1"/>
        <v>148706867</v>
      </c>
      <c r="H24" s="77">
        <f t="shared" si="1"/>
        <v>143815069</v>
      </c>
      <c r="I24" s="77">
        <f t="shared" si="1"/>
        <v>142775113</v>
      </c>
      <c r="J24" s="77">
        <f t="shared" si="1"/>
        <v>142775113</v>
      </c>
      <c r="K24" s="77">
        <f t="shared" si="1"/>
        <v>141897492</v>
      </c>
      <c r="L24" s="77">
        <f t="shared" si="1"/>
        <v>140901651</v>
      </c>
      <c r="M24" s="77">
        <f t="shared" si="1"/>
        <v>139643956</v>
      </c>
      <c r="N24" s="77">
        <f t="shared" si="1"/>
        <v>139643956</v>
      </c>
      <c r="O24" s="77">
        <f t="shared" si="1"/>
        <v>138434348</v>
      </c>
      <c r="P24" s="77">
        <f t="shared" si="1"/>
        <v>137983844</v>
      </c>
      <c r="Q24" s="77">
        <f t="shared" si="1"/>
        <v>0</v>
      </c>
      <c r="R24" s="77">
        <f t="shared" si="1"/>
        <v>137983844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137983844</v>
      </c>
      <c r="X24" s="77">
        <f t="shared" si="1"/>
        <v>73848404</v>
      </c>
      <c r="Y24" s="77">
        <f t="shared" si="1"/>
        <v>64135440</v>
      </c>
      <c r="Z24" s="212">
        <f>+IF(X24&lt;&gt;0,+(Y24/X24)*100,0)</f>
        <v>86.84742868647507</v>
      </c>
      <c r="AA24" s="79">
        <f>SUM(AA15:AA23)</f>
        <v>98464538</v>
      </c>
    </row>
    <row r="25" spans="1:27" ht="12.75">
      <c r="A25" s="250" t="s">
        <v>159</v>
      </c>
      <c r="B25" s="251"/>
      <c r="C25" s="168">
        <f aca="true" t="shared" si="2" ref="C25:Y25">+C12+C24</f>
        <v>179104266</v>
      </c>
      <c r="D25" s="168">
        <f>+D12+D24</f>
        <v>0</v>
      </c>
      <c r="E25" s="72">
        <f t="shared" si="2"/>
        <v>149618595</v>
      </c>
      <c r="F25" s="73">
        <f t="shared" si="2"/>
        <v>149618595</v>
      </c>
      <c r="G25" s="73">
        <f t="shared" si="2"/>
        <v>243110326</v>
      </c>
      <c r="H25" s="73">
        <f t="shared" si="2"/>
        <v>207690394</v>
      </c>
      <c r="I25" s="73">
        <f t="shared" si="2"/>
        <v>186368589</v>
      </c>
      <c r="J25" s="73">
        <f t="shared" si="2"/>
        <v>186368589</v>
      </c>
      <c r="K25" s="73">
        <f t="shared" si="2"/>
        <v>180457289</v>
      </c>
      <c r="L25" s="73">
        <f t="shared" si="2"/>
        <v>252900637</v>
      </c>
      <c r="M25" s="73">
        <f t="shared" si="2"/>
        <v>189495363</v>
      </c>
      <c r="N25" s="73">
        <f t="shared" si="2"/>
        <v>189495363</v>
      </c>
      <c r="O25" s="73">
        <f t="shared" si="2"/>
        <v>182445101</v>
      </c>
      <c r="P25" s="73">
        <f t="shared" si="2"/>
        <v>172801869</v>
      </c>
      <c r="Q25" s="73">
        <f t="shared" si="2"/>
        <v>0</v>
      </c>
      <c r="R25" s="73">
        <f t="shared" si="2"/>
        <v>172801869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172801869</v>
      </c>
      <c r="X25" s="73">
        <f t="shared" si="2"/>
        <v>112213947</v>
      </c>
      <c r="Y25" s="73">
        <f t="shared" si="2"/>
        <v>60587922</v>
      </c>
      <c r="Z25" s="170">
        <f>+IF(X25&lt;&gt;0,+(Y25/X25)*100,0)</f>
        <v>53.99321886431817</v>
      </c>
      <c r="AA25" s="74">
        <f>+AA12+AA24</f>
        <v>149618595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43460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131292795</v>
      </c>
      <c r="D32" s="155"/>
      <c r="E32" s="59">
        <v>45093278</v>
      </c>
      <c r="F32" s="60">
        <v>45093278</v>
      </c>
      <c r="G32" s="60">
        <v>104332844</v>
      </c>
      <c r="H32" s="60">
        <v>99240692</v>
      </c>
      <c r="I32" s="60">
        <v>101980713</v>
      </c>
      <c r="J32" s="60">
        <v>101980713</v>
      </c>
      <c r="K32" s="60">
        <v>123583634</v>
      </c>
      <c r="L32" s="60">
        <v>141187740</v>
      </c>
      <c r="M32" s="60">
        <v>91247590</v>
      </c>
      <c r="N32" s="60">
        <v>91247590</v>
      </c>
      <c r="O32" s="60">
        <v>109136915</v>
      </c>
      <c r="P32" s="60">
        <v>125827735</v>
      </c>
      <c r="Q32" s="60"/>
      <c r="R32" s="60">
        <v>125827735</v>
      </c>
      <c r="S32" s="60"/>
      <c r="T32" s="60"/>
      <c r="U32" s="60"/>
      <c r="V32" s="60"/>
      <c r="W32" s="60">
        <v>125827735</v>
      </c>
      <c r="X32" s="60">
        <v>33819959</v>
      </c>
      <c r="Y32" s="60">
        <v>92007776</v>
      </c>
      <c r="Z32" s="140">
        <v>272.05</v>
      </c>
      <c r="AA32" s="62">
        <v>45093278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5013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131292795</v>
      </c>
      <c r="D34" s="168">
        <f>SUM(D29:D33)</f>
        <v>0</v>
      </c>
      <c r="E34" s="72">
        <f t="shared" si="3"/>
        <v>45093278</v>
      </c>
      <c r="F34" s="73">
        <f t="shared" si="3"/>
        <v>45093278</v>
      </c>
      <c r="G34" s="73">
        <f t="shared" si="3"/>
        <v>104381317</v>
      </c>
      <c r="H34" s="73">
        <f t="shared" si="3"/>
        <v>99240692</v>
      </c>
      <c r="I34" s="73">
        <f t="shared" si="3"/>
        <v>101980713</v>
      </c>
      <c r="J34" s="73">
        <f t="shared" si="3"/>
        <v>101980713</v>
      </c>
      <c r="K34" s="73">
        <f t="shared" si="3"/>
        <v>123583634</v>
      </c>
      <c r="L34" s="73">
        <f t="shared" si="3"/>
        <v>141187740</v>
      </c>
      <c r="M34" s="73">
        <f t="shared" si="3"/>
        <v>91247590</v>
      </c>
      <c r="N34" s="73">
        <f t="shared" si="3"/>
        <v>91247590</v>
      </c>
      <c r="O34" s="73">
        <f t="shared" si="3"/>
        <v>109136915</v>
      </c>
      <c r="P34" s="73">
        <f t="shared" si="3"/>
        <v>125827735</v>
      </c>
      <c r="Q34" s="73">
        <f t="shared" si="3"/>
        <v>0</v>
      </c>
      <c r="R34" s="73">
        <f t="shared" si="3"/>
        <v>125827735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125827735</v>
      </c>
      <c r="X34" s="73">
        <f t="shared" si="3"/>
        <v>33819959</v>
      </c>
      <c r="Y34" s="73">
        <f t="shared" si="3"/>
        <v>92007776</v>
      </c>
      <c r="Z34" s="170">
        <f>+IF(X34&lt;&gt;0,+(Y34/X34)*100,0)</f>
        <v>272.0517076913074</v>
      </c>
      <c r="AA34" s="74">
        <f>SUM(AA29:AA33)</f>
        <v>45093278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131292795</v>
      </c>
      <c r="D40" s="168">
        <f>+D34+D39</f>
        <v>0</v>
      </c>
      <c r="E40" s="72">
        <f t="shared" si="5"/>
        <v>45093278</v>
      </c>
      <c r="F40" s="73">
        <f t="shared" si="5"/>
        <v>45093278</v>
      </c>
      <c r="G40" s="73">
        <f t="shared" si="5"/>
        <v>104381317</v>
      </c>
      <c r="H40" s="73">
        <f t="shared" si="5"/>
        <v>99240692</v>
      </c>
      <c r="I40" s="73">
        <f t="shared" si="5"/>
        <v>101980713</v>
      </c>
      <c r="J40" s="73">
        <f t="shared" si="5"/>
        <v>101980713</v>
      </c>
      <c r="K40" s="73">
        <f t="shared" si="5"/>
        <v>123583634</v>
      </c>
      <c r="L40" s="73">
        <f t="shared" si="5"/>
        <v>141187740</v>
      </c>
      <c r="M40" s="73">
        <f t="shared" si="5"/>
        <v>91247590</v>
      </c>
      <c r="N40" s="73">
        <f t="shared" si="5"/>
        <v>91247590</v>
      </c>
      <c r="O40" s="73">
        <f t="shared" si="5"/>
        <v>109136915</v>
      </c>
      <c r="P40" s="73">
        <f t="shared" si="5"/>
        <v>125827735</v>
      </c>
      <c r="Q40" s="73">
        <f t="shared" si="5"/>
        <v>0</v>
      </c>
      <c r="R40" s="73">
        <f t="shared" si="5"/>
        <v>125827735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125827735</v>
      </c>
      <c r="X40" s="73">
        <f t="shared" si="5"/>
        <v>33819959</v>
      </c>
      <c r="Y40" s="73">
        <f t="shared" si="5"/>
        <v>92007776</v>
      </c>
      <c r="Z40" s="170">
        <f>+IF(X40&lt;&gt;0,+(Y40/X40)*100,0)</f>
        <v>272.0517076913074</v>
      </c>
      <c r="AA40" s="74">
        <f>+AA34+AA39</f>
        <v>45093278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47811471</v>
      </c>
      <c r="D42" s="257">
        <f>+D25-D40</f>
        <v>0</v>
      </c>
      <c r="E42" s="258">
        <f t="shared" si="6"/>
        <v>104525317</v>
      </c>
      <c r="F42" s="259">
        <f t="shared" si="6"/>
        <v>104525317</v>
      </c>
      <c r="G42" s="259">
        <f t="shared" si="6"/>
        <v>138729009</v>
      </c>
      <c r="H42" s="259">
        <f t="shared" si="6"/>
        <v>108449702</v>
      </c>
      <c r="I42" s="259">
        <f t="shared" si="6"/>
        <v>84387876</v>
      </c>
      <c r="J42" s="259">
        <f t="shared" si="6"/>
        <v>84387876</v>
      </c>
      <c r="K42" s="259">
        <f t="shared" si="6"/>
        <v>56873655</v>
      </c>
      <c r="L42" s="259">
        <f t="shared" si="6"/>
        <v>111712897</v>
      </c>
      <c r="M42" s="259">
        <f t="shared" si="6"/>
        <v>98247773</v>
      </c>
      <c r="N42" s="259">
        <f t="shared" si="6"/>
        <v>98247773</v>
      </c>
      <c r="O42" s="259">
        <f t="shared" si="6"/>
        <v>73308186</v>
      </c>
      <c r="P42" s="259">
        <f t="shared" si="6"/>
        <v>46974134</v>
      </c>
      <c r="Q42" s="259">
        <f t="shared" si="6"/>
        <v>0</v>
      </c>
      <c r="R42" s="259">
        <f t="shared" si="6"/>
        <v>46974134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46974134</v>
      </c>
      <c r="X42" s="259">
        <f t="shared" si="6"/>
        <v>78393988</v>
      </c>
      <c r="Y42" s="259">
        <f t="shared" si="6"/>
        <v>-31419854</v>
      </c>
      <c r="Z42" s="260">
        <f>+IF(X42&lt;&gt;0,+(Y42/X42)*100,0)</f>
        <v>-40.07941782474442</v>
      </c>
      <c r="AA42" s="261">
        <f>+AA25-AA40</f>
        <v>104525317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47811471</v>
      </c>
      <c r="D45" s="155"/>
      <c r="E45" s="59">
        <v>104525317</v>
      </c>
      <c r="F45" s="60">
        <v>104525317</v>
      </c>
      <c r="G45" s="60">
        <v>138729009</v>
      </c>
      <c r="H45" s="60">
        <v>108449702</v>
      </c>
      <c r="I45" s="60">
        <v>84387876</v>
      </c>
      <c r="J45" s="60">
        <v>84387876</v>
      </c>
      <c r="K45" s="60">
        <v>56873655</v>
      </c>
      <c r="L45" s="60">
        <v>111712897</v>
      </c>
      <c r="M45" s="60">
        <v>98247773</v>
      </c>
      <c r="N45" s="60">
        <v>98247773</v>
      </c>
      <c r="O45" s="60">
        <v>73308186</v>
      </c>
      <c r="P45" s="60">
        <v>46974134</v>
      </c>
      <c r="Q45" s="60"/>
      <c r="R45" s="60">
        <v>46974134</v>
      </c>
      <c r="S45" s="60"/>
      <c r="T45" s="60"/>
      <c r="U45" s="60"/>
      <c r="V45" s="60"/>
      <c r="W45" s="60">
        <v>46974134</v>
      </c>
      <c r="X45" s="60">
        <v>78393988</v>
      </c>
      <c r="Y45" s="60">
        <v>-31419854</v>
      </c>
      <c r="Z45" s="139">
        <v>-40.08</v>
      </c>
      <c r="AA45" s="62">
        <v>104525317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47811471</v>
      </c>
      <c r="D48" s="217">
        <f>SUM(D45:D47)</f>
        <v>0</v>
      </c>
      <c r="E48" s="264">
        <f t="shared" si="7"/>
        <v>104525317</v>
      </c>
      <c r="F48" s="219">
        <f t="shared" si="7"/>
        <v>104525317</v>
      </c>
      <c r="G48" s="219">
        <f t="shared" si="7"/>
        <v>138729009</v>
      </c>
      <c r="H48" s="219">
        <f t="shared" si="7"/>
        <v>108449702</v>
      </c>
      <c r="I48" s="219">
        <f t="shared" si="7"/>
        <v>84387876</v>
      </c>
      <c r="J48" s="219">
        <f t="shared" si="7"/>
        <v>84387876</v>
      </c>
      <c r="K48" s="219">
        <f t="shared" si="7"/>
        <v>56873655</v>
      </c>
      <c r="L48" s="219">
        <f t="shared" si="7"/>
        <v>111712897</v>
      </c>
      <c r="M48" s="219">
        <f t="shared" si="7"/>
        <v>98247773</v>
      </c>
      <c r="N48" s="219">
        <f t="shared" si="7"/>
        <v>98247773</v>
      </c>
      <c r="O48" s="219">
        <f t="shared" si="7"/>
        <v>73308186</v>
      </c>
      <c r="P48" s="219">
        <f t="shared" si="7"/>
        <v>46974134</v>
      </c>
      <c r="Q48" s="219">
        <f t="shared" si="7"/>
        <v>0</v>
      </c>
      <c r="R48" s="219">
        <f t="shared" si="7"/>
        <v>46974134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46974134</v>
      </c>
      <c r="X48" s="219">
        <f t="shared" si="7"/>
        <v>78393988</v>
      </c>
      <c r="Y48" s="219">
        <f t="shared" si="7"/>
        <v>-31419854</v>
      </c>
      <c r="Z48" s="265">
        <f>+IF(X48&lt;&gt;0,+(Y48/X48)*100,0)</f>
        <v>-40.07941782474442</v>
      </c>
      <c r="AA48" s="232">
        <f>SUM(AA45:AA47)</f>
        <v>104525317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82896836</v>
      </c>
      <c r="D8" s="155"/>
      <c r="E8" s="59">
        <v>96361641</v>
      </c>
      <c r="F8" s="60">
        <v>96361641</v>
      </c>
      <c r="G8" s="60">
        <v>1646579</v>
      </c>
      <c r="H8" s="60">
        <v>6973877</v>
      </c>
      <c r="I8" s="60">
        <v>6470284</v>
      </c>
      <c r="J8" s="60">
        <v>15090740</v>
      </c>
      <c r="K8" s="60">
        <v>1108235</v>
      </c>
      <c r="L8" s="60">
        <v>1594640</v>
      </c>
      <c r="M8" s="60">
        <v>16943174</v>
      </c>
      <c r="N8" s="60">
        <v>19646049</v>
      </c>
      <c r="O8" s="60">
        <v>1631650</v>
      </c>
      <c r="P8" s="60">
        <v>2132696</v>
      </c>
      <c r="Q8" s="60"/>
      <c r="R8" s="60">
        <v>3764346</v>
      </c>
      <c r="S8" s="60"/>
      <c r="T8" s="60"/>
      <c r="U8" s="60"/>
      <c r="V8" s="60"/>
      <c r="W8" s="60">
        <v>38501135</v>
      </c>
      <c r="X8" s="60">
        <v>72166086</v>
      </c>
      <c r="Y8" s="60">
        <v>-33664951</v>
      </c>
      <c r="Z8" s="140">
        <v>-46.65</v>
      </c>
      <c r="AA8" s="62">
        <v>96361641</v>
      </c>
    </row>
    <row r="9" spans="1:27" ht="12.75">
      <c r="A9" s="249" t="s">
        <v>179</v>
      </c>
      <c r="B9" s="182"/>
      <c r="C9" s="155">
        <v>258610416</v>
      </c>
      <c r="D9" s="155"/>
      <c r="E9" s="59">
        <v>262898000</v>
      </c>
      <c r="F9" s="60">
        <v>262898000</v>
      </c>
      <c r="G9" s="60">
        <v>104634048</v>
      </c>
      <c r="H9" s="60">
        <v>79457</v>
      </c>
      <c r="I9" s="60">
        <v>79263</v>
      </c>
      <c r="J9" s="60">
        <v>104792768</v>
      </c>
      <c r="K9" s="60">
        <v>79858</v>
      </c>
      <c r="L9" s="60">
        <v>83707219</v>
      </c>
      <c r="M9" s="60">
        <v>79430</v>
      </c>
      <c r="N9" s="60">
        <v>83866507</v>
      </c>
      <c r="O9" s="60">
        <v>79180</v>
      </c>
      <c r="P9" s="60">
        <v>93551</v>
      </c>
      <c r="Q9" s="60"/>
      <c r="R9" s="60">
        <v>172731</v>
      </c>
      <c r="S9" s="60"/>
      <c r="T9" s="60"/>
      <c r="U9" s="60"/>
      <c r="V9" s="60"/>
      <c r="W9" s="60">
        <v>188832006</v>
      </c>
      <c r="X9" s="60">
        <v>262480840</v>
      </c>
      <c r="Y9" s="60">
        <v>-73648834</v>
      </c>
      <c r="Z9" s="140">
        <v>-28.06</v>
      </c>
      <c r="AA9" s="62">
        <v>262898000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2518866</v>
      </c>
      <c r="D11" s="155"/>
      <c r="E11" s="59">
        <v>2040000</v>
      </c>
      <c r="F11" s="60">
        <v>2040000</v>
      </c>
      <c r="G11" s="60">
        <v>210222</v>
      </c>
      <c r="H11" s="60">
        <v>252225</v>
      </c>
      <c r="I11" s="60">
        <v>273941</v>
      </c>
      <c r="J11" s="60">
        <v>736388</v>
      </c>
      <c r="K11" s="60">
        <v>164688</v>
      </c>
      <c r="L11" s="60">
        <v>144</v>
      </c>
      <c r="M11" s="60">
        <v>59440</v>
      </c>
      <c r="N11" s="60">
        <v>224272</v>
      </c>
      <c r="O11" s="60">
        <v>210776</v>
      </c>
      <c r="P11" s="60">
        <v>121938</v>
      </c>
      <c r="Q11" s="60"/>
      <c r="R11" s="60">
        <v>332714</v>
      </c>
      <c r="S11" s="60"/>
      <c r="T11" s="60"/>
      <c r="U11" s="60"/>
      <c r="V11" s="60"/>
      <c r="W11" s="60">
        <v>1293374</v>
      </c>
      <c r="X11" s="60">
        <v>1530000</v>
      </c>
      <c r="Y11" s="60">
        <v>-236626</v>
      </c>
      <c r="Z11" s="140">
        <v>-15.47</v>
      </c>
      <c r="AA11" s="62">
        <v>2040000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-330933711</v>
      </c>
      <c r="D14" s="155"/>
      <c r="E14" s="59">
        <v>-336052659</v>
      </c>
      <c r="F14" s="60">
        <v>-336052659</v>
      </c>
      <c r="G14" s="60">
        <v>-57076078</v>
      </c>
      <c r="H14" s="60">
        <v>-29953834</v>
      </c>
      <c r="I14" s="60">
        <v>-26146180</v>
      </c>
      <c r="J14" s="60">
        <v>-113176092</v>
      </c>
      <c r="K14" s="60">
        <v>-6903022</v>
      </c>
      <c r="L14" s="60">
        <v>-10297704</v>
      </c>
      <c r="M14" s="60">
        <v>-78254563</v>
      </c>
      <c r="N14" s="60">
        <v>-95455289</v>
      </c>
      <c r="O14" s="60">
        <v>-7799962</v>
      </c>
      <c r="P14" s="60">
        <v>-11699090</v>
      </c>
      <c r="Q14" s="60"/>
      <c r="R14" s="60">
        <v>-19499052</v>
      </c>
      <c r="S14" s="60"/>
      <c r="T14" s="60"/>
      <c r="U14" s="60"/>
      <c r="V14" s="60"/>
      <c r="W14" s="60">
        <v>-228130433</v>
      </c>
      <c r="X14" s="60">
        <v>-252009495</v>
      </c>
      <c r="Y14" s="60">
        <v>23879062</v>
      </c>
      <c r="Z14" s="140">
        <v>-9.48</v>
      </c>
      <c r="AA14" s="62">
        <v>-336052659</v>
      </c>
    </row>
    <row r="15" spans="1:27" ht="12.75">
      <c r="A15" s="249" t="s">
        <v>40</v>
      </c>
      <c r="B15" s="182"/>
      <c r="C15" s="155">
        <v>-503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-5646927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7444977</v>
      </c>
      <c r="D17" s="168">
        <f t="shared" si="0"/>
        <v>0</v>
      </c>
      <c r="E17" s="72">
        <f t="shared" si="0"/>
        <v>25246982</v>
      </c>
      <c r="F17" s="73">
        <f t="shared" si="0"/>
        <v>25246982</v>
      </c>
      <c r="G17" s="73">
        <f t="shared" si="0"/>
        <v>49414771</v>
      </c>
      <c r="H17" s="73">
        <f t="shared" si="0"/>
        <v>-22648275</v>
      </c>
      <c r="I17" s="73">
        <f t="shared" si="0"/>
        <v>-19322692</v>
      </c>
      <c r="J17" s="73">
        <f t="shared" si="0"/>
        <v>7443804</v>
      </c>
      <c r="K17" s="73">
        <f t="shared" si="0"/>
        <v>-5550241</v>
      </c>
      <c r="L17" s="73">
        <f t="shared" si="0"/>
        <v>75004299</v>
      </c>
      <c r="M17" s="73">
        <f t="shared" si="0"/>
        <v>-61172519</v>
      </c>
      <c r="N17" s="73">
        <f t="shared" si="0"/>
        <v>8281539</v>
      </c>
      <c r="O17" s="73">
        <f t="shared" si="0"/>
        <v>-5878356</v>
      </c>
      <c r="P17" s="73">
        <f t="shared" si="0"/>
        <v>-9350905</v>
      </c>
      <c r="Q17" s="73">
        <f t="shared" si="0"/>
        <v>0</v>
      </c>
      <c r="R17" s="73">
        <f t="shared" si="0"/>
        <v>-15229261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496082</v>
      </c>
      <c r="X17" s="73">
        <f t="shared" si="0"/>
        <v>84167431</v>
      </c>
      <c r="Y17" s="73">
        <f t="shared" si="0"/>
        <v>-83671349</v>
      </c>
      <c r="Z17" s="170">
        <f>+IF(X17&lt;&gt;0,+(Y17/X17)*100,0)</f>
        <v>-99.41060099600759</v>
      </c>
      <c r="AA17" s="74">
        <f>SUM(AA6:AA16)</f>
        <v>25246982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120662</v>
      </c>
      <c r="D21" s="155"/>
      <c r="E21" s="59"/>
      <c r="F21" s="60"/>
      <c r="G21" s="159"/>
      <c r="H21" s="159"/>
      <c r="I21" s="159">
        <v>9739</v>
      </c>
      <c r="J21" s="60">
        <v>9739</v>
      </c>
      <c r="K21" s="159">
        <v>5353</v>
      </c>
      <c r="L21" s="159">
        <v>-11877</v>
      </c>
      <c r="M21" s="60"/>
      <c r="N21" s="159">
        <v>-6524</v>
      </c>
      <c r="O21" s="159"/>
      <c r="P21" s="159">
        <v>39622</v>
      </c>
      <c r="Q21" s="60"/>
      <c r="R21" s="159">
        <v>39622</v>
      </c>
      <c r="S21" s="159"/>
      <c r="T21" s="60"/>
      <c r="U21" s="159"/>
      <c r="V21" s="159"/>
      <c r="W21" s="159">
        <v>42837</v>
      </c>
      <c r="X21" s="60"/>
      <c r="Y21" s="159">
        <v>42837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-9033475</v>
      </c>
      <c r="D26" s="155"/>
      <c r="E26" s="59">
        <v>-20819592</v>
      </c>
      <c r="F26" s="60">
        <v>-20819592</v>
      </c>
      <c r="G26" s="60">
        <v>-772004</v>
      </c>
      <c r="H26" s="60">
        <v>-111675</v>
      </c>
      <c r="I26" s="60">
        <v>-443711</v>
      </c>
      <c r="J26" s="60">
        <v>-1327390</v>
      </c>
      <c r="K26" s="60">
        <v>-490448</v>
      </c>
      <c r="L26" s="60">
        <v>-448356</v>
      </c>
      <c r="M26" s="60">
        <v>-109137</v>
      </c>
      <c r="N26" s="60">
        <v>-1047941</v>
      </c>
      <c r="O26" s="60">
        <v>-140998</v>
      </c>
      <c r="P26" s="60">
        <v>-899362</v>
      </c>
      <c r="Q26" s="60"/>
      <c r="R26" s="60">
        <v>-1040360</v>
      </c>
      <c r="S26" s="60"/>
      <c r="T26" s="60"/>
      <c r="U26" s="60"/>
      <c r="V26" s="60"/>
      <c r="W26" s="60">
        <v>-3415691</v>
      </c>
      <c r="X26" s="60">
        <v>-15614694</v>
      </c>
      <c r="Y26" s="60">
        <v>12199003</v>
      </c>
      <c r="Z26" s="140">
        <v>-78.13</v>
      </c>
      <c r="AA26" s="62">
        <v>-20819592</v>
      </c>
    </row>
    <row r="27" spans="1:27" ht="12.75">
      <c r="A27" s="250" t="s">
        <v>192</v>
      </c>
      <c r="B27" s="251"/>
      <c r="C27" s="168">
        <f aca="true" t="shared" si="1" ref="C27:Y27">SUM(C21:C26)</f>
        <v>-8912813</v>
      </c>
      <c r="D27" s="168">
        <f>SUM(D21:D26)</f>
        <v>0</v>
      </c>
      <c r="E27" s="72">
        <f t="shared" si="1"/>
        <v>-20819592</v>
      </c>
      <c r="F27" s="73">
        <f t="shared" si="1"/>
        <v>-20819592</v>
      </c>
      <c r="G27" s="73">
        <f t="shared" si="1"/>
        <v>-772004</v>
      </c>
      <c r="H27" s="73">
        <f t="shared" si="1"/>
        <v>-111675</v>
      </c>
      <c r="I27" s="73">
        <f t="shared" si="1"/>
        <v>-433972</v>
      </c>
      <c r="J27" s="73">
        <f t="shared" si="1"/>
        <v>-1317651</v>
      </c>
      <c r="K27" s="73">
        <f t="shared" si="1"/>
        <v>-485095</v>
      </c>
      <c r="L27" s="73">
        <f t="shared" si="1"/>
        <v>-460233</v>
      </c>
      <c r="M27" s="73">
        <f t="shared" si="1"/>
        <v>-109137</v>
      </c>
      <c r="N27" s="73">
        <f t="shared" si="1"/>
        <v>-1054465</v>
      </c>
      <c r="O27" s="73">
        <f t="shared" si="1"/>
        <v>-140998</v>
      </c>
      <c r="P27" s="73">
        <f t="shared" si="1"/>
        <v>-859740</v>
      </c>
      <c r="Q27" s="73">
        <f t="shared" si="1"/>
        <v>0</v>
      </c>
      <c r="R27" s="73">
        <f t="shared" si="1"/>
        <v>-1000738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-3372854</v>
      </c>
      <c r="X27" s="73">
        <f t="shared" si="1"/>
        <v>-15614694</v>
      </c>
      <c r="Y27" s="73">
        <f t="shared" si="1"/>
        <v>12241840</v>
      </c>
      <c r="Z27" s="170">
        <f>+IF(X27&lt;&gt;0,+(Y27/X27)*100,0)</f>
        <v>-78.39948704726459</v>
      </c>
      <c r="AA27" s="74">
        <f>SUM(AA21:AA26)</f>
        <v>-20819592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-43963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-43963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-1511799</v>
      </c>
      <c r="D38" s="153">
        <f>+D17+D27+D36</f>
        <v>0</v>
      </c>
      <c r="E38" s="99">
        <f t="shared" si="3"/>
        <v>4427390</v>
      </c>
      <c r="F38" s="100">
        <f t="shared" si="3"/>
        <v>4427390</v>
      </c>
      <c r="G38" s="100">
        <f t="shared" si="3"/>
        <v>48642767</v>
      </c>
      <c r="H38" s="100">
        <f t="shared" si="3"/>
        <v>-22759950</v>
      </c>
      <c r="I38" s="100">
        <f t="shared" si="3"/>
        <v>-19756664</v>
      </c>
      <c r="J38" s="100">
        <f t="shared" si="3"/>
        <v>6126153</v>
      </c>
      <c r="K38" s="100">
        <f t="shared" si="3"/>
        <v>-6035336</v>
      </c>
      <c r="L38" s="100">
        <f t="shared" si="3"/>
        <v>74544066</v>
      </c>
      <c r="M38" s="100">
        <f t="shared" si="3"/>
        <v>-61281656</v>
      </c>
      <c r="N38" s="100">
        <f t="shared" si="3"/>
        <v>7227074</v>
      </c>
      <c r="O38" s="100">
        <f t="shared" si="3"/>
        <v>-6019354</v>
      </c>
      <c r="P38" s="100">
        <f t="shared" si="3"/>
        <v>-10210645</v>
      </c>
      <c r="Q38" s="100">
        <f t="shared" si="3"/>
        <v>0</v>
      </c>
      <c r="R38" s="100">
        <f t="shared" si="3"/>
        <v>-16229999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-2876772</v>
      </c>
      <c r="X38" s="100">
        <f t="shared" si="3"/>
        <v>68552737</v>
      </c>
      <c r="Y38" s="100">
        <f t="shared" si="3"/>
        <v>-71429509</v>
      </c>
      <c r="Z38" s="137">
        <f>+IF(X38&lt;&gt;0,+(Y38/X38)*100,0)</f>
        <v>-104.19643638736116</v>
      </c>
      <c r="AA38" s="102">
        <f>+AA17+AA27+AA36</f>
        <v>4427390</v>
      </c>
    </row>
    <row r="39" spans="1:27" ht="12.75">
      <c r="A39" s="249" t="s">
        <v>200</v>
      </c>
      <c r="B39" s="182"/>
      <c r="C39" s="153">
        <v>10414507</v>
      </c>
      <c r="D39" s="153"/>
      <c r="E39" s="99">
        <v>10833676</v>
      </c>
      <c r="F39" s="100">
        <v>10833676</v>
      </c>
      <c r="G39" s="100">
        <v>8902708</v>
      </c>
      <c r="H39" s="100">
        <v>57545475</v>
      </c>
      <c r="I39" s="100">
        <v>34785525</v>
      </c>
      <c r="J39" s="100">
        <v>8902708</v>
      </c>
      <c r="K39" s="100">
        <v>15028861</v>
      </c>
      <c r="L39" s="100">
        <v>8993525</v>
      </c>
      <c r="M39" s="100">
        <v>83537591</v>
      </c>
      <c r="N39" s="100">
        <v>15028861</v>
      </c>
      <c r="O39" s="100">
        <v>22255935</v>
      </c>
      <c r="P39" s="100">
        <v>16236581</v>
      </c>
      <c r="Q39" s="100"/>
      <c r="R39" s="100">
        <v>22255935</v>
      </c>
      <c r="S39" s="100"/>
      <c r="T39" s="100"/>
      <c r="U39" s="100"/>
      <c r="V39" s="100"/>
      <c r="W39" s="100">
        <v>8902708</v>
      </c>
      <c r="X39" s="100">
        <v>10833676</v>
      </c>
      <c r="Y39" s="100">
        <v>-1930968</v>
      </c>
      <c r="Z39" s="137">
        <v>-17.82</v>
      </c>
      <c r="AA39" s="102">
        <v>10833676</v>
      </c>
    </row>
    <row r="40" spans="1:27" ht="12.75">
      <c r="A40" s="269" t="s">
        <v>201</v>
      </c>
      <c r="B40" s="256"/>
      <c r="C40" s="257">
        <v>8902708</v>
      </c>
      <c r="D40" s="257"/>
      <c r="E40" s="258">
        <v>15261066</v>
      </c>
      <c r="F40" s="259">
        <v>15261066</v>
      </c>
      <c r="G40" s="259">
        <v>57545475</v>
      </c>
      <c r="H40" s="259">
        <v>34785525</v>
      </c>
      <c r="I40" s="259">
        <v>15028861</v>
      </c>
      <c r="J40" s="259">
        <v>15028861</v>
      </c>
      <c r="K40" s="259">
        <v>8993525</v>
      </c>
      <c r="L40" s="259">
        <v>83537591</v>
      </c>
      <c r="M40" s="259">
        <v>22255935</v>
      </c>
      <c r="N40" s="259">
        <v>22255935</v>
      </c>
      <c r="O40" s="259">
        <v>16236581</v>
      </c>
      <c r="P40" s="259">
        <v>6025936</v>
      </c>
      <c r="Q40" s="259"/>
      <c r="R40" s="259">
        <v>6025936</v>
      </c>
      <c r="S40" s="259"/>
      <c r="T40" s="259"/>
      <c r="U40" s="259"/>
      <c r="V40" s="259"/>
      <c r="W40" s="259">
        <v>6025936</v>
      </c>
      <c r="X40" s="259">
        <v>79386413</v>
      </c>
      <c r="Y40" s="259">
        <v>-73360477</v>
      </c>
      <c r="Z40" s="260">
        <v>-92.41</v>
      </c>
      <c r="AA40" s="261">
        <v>15261066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9033475</v>
      </c>
      <c r="D5" s="200">
        <f t="shared" si="0"/>
        <v>0</v>
      </c>
      <c r="E5" s="106">
        <f t="shared" si="0"/>
        <v>17619592</v>
      </c>
      <c r="F5" s="106">
        <f t="shared" si="0"/>
        <v>9471100</v>
      </c>
      <c r="G5" s="106">
        <f t="shared" si="0"/>
        <v>772004</v>
      </c>
      <c r="H5" s="106">
        <f t="shared" si="0"/>
        <v>0</v>
      </c>
      <c r="I5" s="106">
        <f t="shared" si="0"/>
        <v>443709</v>
      </c>
      <c r="J5" s="106">
        <f t="shared" si="0"/>
        <v>1215713</v>
      </c>
      <c r="K5" s="106">
        <f t="shared" si="0"/>
        <v>490448</v>
      </c>
      <c r="L5" s="106">
        <f t="shared" si="0"/>
        <v>448356</v>
      </c>
      <c r="M5" s="106">
        <f t="shared" si="0"/>
        <v>448356</v>
      </c>
      <c r="N5" s="106">
        <f t="shared" si="0"/>
        <v>1387160</v>
      </c>
      <c r="O5" s="106">
        <f t="shared" si="0"/>
        <v>140998</v>
      </c>
      <c r="P5" s="106">
        <f t="shared" si="0"/>
        <v>899362</v>
      </c>
      <c r="Q5" s="106">
        <f t="shared" si="0"/>
        <v>0</v>
      </c>
      <c r="R5" s="106">
        <f t="shared" si="0"/>
        <v>1040360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3643233</v>
      </c>
      <c r="X5" s="106">
        <f t="shared" si="0"/>
        <v>7103325</v>
      </c>
      <c r="Y5" s="106">
        <f t="shared" si="0"/>
        <v>-3460092</v>
      </c>
      <c r="Z5" s="201">
        <f>+IF(X5&lt;&gt;0,+(Y5/X5)*100,0)</f>
        <v>-48.71087835626274</v>
      </c>
      <c r="AA5" s="199">
        <f>SUM(AA11:AA18)</f>
        <v>9471100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8844818</v>
      </c>
      <c r="D15" s="156"/>
      <c r="E15" s="60">
        <v>16477592</v>
      </c>
      <c r="F15" s="60">
        <v>9471100</v>
      </c>
      <c r="G15" s="60">
        <v>772004</v>
      </c>
      <c r="H15" s="60"/>
      <c r="I15" s="60">
        <v>443709</v>
      </c>
      <c r="J15" s="60">
        <v>1215713</v>
      </c>
      <c r="K15" s="60">
        <v>490448</v>
      </c>
      <c r="L15" s="60">
        <v>448356</v>
      </c>
      <c r="M15" s="60">
        <v>448356</v>
      </c>
      <c r="N15" s="60">
        <v>1387160</v>
      </c>
      <c r="O15" s="60">
        <v>140998</v>
      </c>
      <c r="P15" s="60">
        <v>899362</v>
      </c>
      <c r="Q15" s="60"/>
      <c r="R15" s="60">
        <v>1040360</v>
      </c>
      <c r="S15" s="60"/>
      <c r="T15" s="60"/>
      <c r="U15" s="60"/>
      <c r="V15" s="60"/>
      <c r="W15" s="60">
        <v>3643233</v>
      </c>
      <c r="X15" s="60">
        <v>7103325</v>
      </c>
      <c r="Y15" s="60">
        <v>-3460092</v>
      </c>
      <c r="Z15" s="140">
        <v>-48.71</v>
      </c>
      <c r="AA15" s="155">
        <v>9471100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188657</v>
      </c>
      <c r="D18" s="276"/>
      <c r="E18" s="82">
        <v>1142000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3200000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3200000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8844818</v>
      </c>
      <c r="D45" s="129">
        <f t="shared" si="7"/>
        <v>0</v>
      </c>
      <c r="E45" s="54">
        <f t="shared" si="7"/>
        <v>19677592</v>
      </c>
      <c r="F45" s="54">
        <f t="shared" si="7"/>
        <v>9471100</v>
      </c>
      <c r="G45" s="54">
        <f t="shared" si="7"/>
        <v>772004</v>
      </c>
      <c r="H45" s="54">
        <f t="shared" si="7"/>
        <v>0</v>
      </c>
      <c r="I45" s="54">
        <f t="shared" si="7"/>
        <v>443709</v>
      </c>
      <c r="J45" s="54">
        <f t="shared" si="7"/>
        <v>1215713</v>
      </c>
      <c r="K45" s="54">
        <f t="shared" si="7"/>
        <v>490448</v>
      </c>
      <c r="L45" s="54">
        <f t="shared" si="7"/>
        <v>448356</v>
      </c>
      <c r="M45" s="54">
        <f t="shared" si="7"/>
        <v>448356</v>
      </c>
      <c r="N45" s="54">
        <f t="shared" si="7"/>
        <v>1387160</v>
      </c>
      <c r="O45" s="54">
        <f t="shared" si="7"/>
        <v>140998</v>
      </c>
      <c r="P45" s="54">
        <f t="shared" si="7"/>
        <v>899362</v>
      </c>
      <c r="Q45" s="54">
        <f t="shared" si="7"/>
        <v>0</v>
      </c>
      <c r="R45" s="54">
        <f t="shared" si="7"/>
        <v>1040360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3643233</v>
      </c>
      <c r="X45" s="54">
        <f t="shared" si="7"/>
        <v>7103325</v>
      </c>
      <c r="Y45" s="54">
        <f t="shared" si="7"/>
        <v>-3460092</v>
      </c>
      <c r="Z45" s="184">
        <f t="shared" si="5"/>
        <v>-48.71087835626274</v>
      </c>
      <c r="AA45" s="130">
        <f t="shared" si="8"/>
        <v>9471100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188657</v>
      </c>
      <c r="D48" s="129">
        <f t="shared" si="7"/>
        <v>0</v>
      </c>
      <c r="E48" s="54">
        <f t="shared" si="7"/>
        <v>1142000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9033475</v>
      </c>
      <c r="D49" s="218">
        <f t="shared" si="9"/>
        <v>0</v>
      </c>
      <c r="E49" s="220">
        <f t="shared" si="9"/>
        <v>20819592</v>
      </c>
      <c r="F49" s="220">
        <f t="shared" si="9"/>
        <v>9471100</v>
      </c>
      <c r="G49" s="220">
        <f t="shared" si="9"/>
        <v>772004</v>
      </c>
      <c r="H49" s="220">
        <f t="shared" si="9"/>
        <v>0</v>
      </c>
      <c r="I49" s="220">
        <f t="shared" si="9"/>
        <v>443709</v>
      </c>
      <c r="J49" s="220">
        <f t="shared" si="9"/>
        <v>1215713</v>
      </c>
      <c r="K49" s="220">
        <f t="shared" si="9"/>
        <v>490448</v>
      </c>
      <c r="L49" s="220">
        <f t="shared" si="9"/>
        <v>448356</v>
      </c>
      <c r="M49" s="220">
        <f t="shared" si="9"/>
        <v>448356</v>
      </c>
      <c r="N49" s="220">
        <f t="shared" si="9"/>
        <v>1387160</v>
      </c>
      <c r="O49" s="220">
        <f t="shared" si="9"/>
        <v>140998</v>
      </c>
      <c r="P49" s="220">
        <f t="shared" si="9"/>
        <v>899362</v>
      </c>
      <c r="Q49" s="220">
        <f t="shared" si="9"/>
        <v>0</v>
      </c>
      <c r="R49" s="220">
        <f t="shared" si="9"/>
        <v>1040360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3643233</v>
      </c>
      <c r="X49" s="220">
        <f t="shared" si="9"/>
        <v>7103325</v>
      </c>
      <c r="Y49" s="220">
        <f t="shared" si="9"/>
        <v>-3460092</v>
      </c>
      <c r="Z49" s="221">
        <f t="shared" si="5"/>
        <v>-48.71087835626274</v>
      </c>
      <c r="AA49" s="222">
        <f>SUM(AA41:AA48)</f>
        <v>9471100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5473453</v>
      </c>
      <c r="D51" s="129">
        <f t="shared" si="10"/>
        <v>0</v>
      </c>
      <c r="E51" s="54">
        <f t="shared" si="10"/>
        <v>3610224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5473453</v>
      </c>
      <c r="D61" s="156"/>
      <c r="E61" s="60">
        <v>3610224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42690</v>
      </c>
      <c r="H66" s="275"/>
      <c r="I66" s="275">
        <v>160382</v>
      </c>
      <c r="J66" s="275">
        <v>203072</v>
      </c>
      <c r="K66" s="275">
        <v>54502</v>
      </c>
      <c r="L66" s="275"/>
      <c r="M66" s="275">
        <v>14112</v>
      </c>
      <c r="N66" s="275">
        <v>68614</v>
      </c>
      <c r="O66" s="275">
        <v>54558</v>
      </c>
      <c r="P66" s="275">
        <v>26993</v>
      </c>
      <c r="Q66" s="275"/>
      <c r="R66" s="275">
        <v>81551</v>
      </c>
      <c r="S66" s="275"/>
      <c r="T66" s="275"/>
      <c r="U66" s="275"/>
      <c r="V66" s="275"/>
      <c r="W66" s="275">
        <v>353237</v>
      </c>
      <c r="X66" s="275"/>
      <c r="Y66" s="275">
        <v>353237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1669553</v>
      </c>
      <c r="H67" s="60"/>
      <c r="I67" s="60">
        <v>1693549</v>
      </c>
      <c r="J67" s="60">
        <v>3363102</v>
      </c>
      <c r="K67" s="60">
        <v>1494278</v>
      </c>
      <c r="L67" s="60"/>
      <c r="M67" s="60">
        <v>2302349</v>
      </c>
      <c r="N67" s="60">
        <v>3796627</v>
      </c>
      <c r="O67" s="60">
        <v>1924997</v>
      </c>
      <c r="P67" s="60">
        <v>2140152</v>
      </c>
      <c r="Q67" s="60"/>
      <c r="R67" s="60">
        <v>4065149</v>
      </c>
      <c r="S67" s="60"/>
      <c r="T67" s="60"/>
      <c r="U67" s="60"/>
      <c r="V67" s="60"/>
      <c r="W67" s="60">
        <v>11224878</v>
      </c>
      <c r="X67" s="60"/>
      <c r="Y67" s="60">
        <v>11224878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3610224</v>
      </c>
      <c r="F68" s="60"/>
      <c r="G68" s="60">
        <v>98704</v>
      </c>
      <c r="H68" s="60"/>
      <c r="I68" s="60">
        <v>264486</v>
      </c>
      <c r="J68" s="60">
        <v>363190</v>
      </c>
      <c r="K68" s="60">
        <v>590134</v>
      </c>
      <c r="L68" s="60"/>
      <c r="M68" s="60">
        <v>548882</v>
      </c>
      <c r="N68" s="60">
        <v>1139016</v>
      </c>
      <c r="O68" s="60">
        <v>145441</v>
      </c>
      <c r="P68" s="60">
        <v>253530</v>
      </c>
      <c r="Q68" s="60"/>
      <c r="R68" s="60">
        <v>398971</v>
      </c>
      <c r="S68" s="60"/>
      <c r="T68" s="60"/>
      <c r="U68" s="60"/>
      <c r="V68" s="60"/>
      <c r="W68" s="60">
        <v>1901177</v>
      </c>
      <c r="X68" s="60"/>
      <c r="Y68" s="60">
        <v>1901177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3610224</v>
      </c>
      <c r="F69" s="220">
        <f t="shared" si="12"/>
        <v>0</v>
      </c>
      <c r="G69" s="220">
        <f t="shared" si="12"/>
        <v>1810947</v>
      </c>
      <c r="H69" s="220">
        <f t="shared" si="12"/>
        <v>0</v>
      </c>
      <c r="I69" s="220">
        <f t="shared" si="12"/>
        <v>2118417</v>
      </c>
      <c r="J69" s="220">
        <f t="shared" si="12"/>
        <v>3929364</v>
      </c>
      <c r="K69" s="220">
        <f t="shared" si="12"/>
        <v>2138914</v>
      </c>
      <c r="L69" s="220">
        <f t="shared" si="12"/>
        <v>0</v>
      </c>
      <c r="M69" s="220">
        <f t="shared" si="12"/>
        <v>2865343</v>
      </c>
      <c r="N69" s="220">
        <f t="shared" si="12"/>
        <v>5004257</v>
      </c>
      <c r="O69" s="220">
        <f t="shared" si="12"/>
        <v>2124996</v>
      </c>
      <c r="P69" s="220">
        <f t="shared" si="12"/>
        <v>2420675</v>
      </c>
      <c r="Q69" s="220">
        <f t="shared" si="12"/>
        <v>0</v>
      </c>
      <c r="R69" s="220">
        <f t="shared" si="12"/>
        <v>4545671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13479292</v>
      </c>
      <c r="X69" s="220">
        <f t="shared" si="12"/>
        <v>0</v>
      </c>
      <c r="Y69" s="220">
        <f t="shared" si="12"/>
        <v>13479292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8844818</v>
      </c>
      <c r="D40" s="344">
        <f t="shared" si="9"/>
        <v>0</v>
      </c>
      <c r="E40" s="343">
        <f t="shared" si="9"/>
        <v>16477592</v>
      </c>
      <c r="F40" s="345">
        <f t="shared" si="9"/>
        <v>9471100</v>
      </c>
      <c r="G40" s="345">
        <f t="shared" si="9"/>
        <v>772004</v>
      </c>
      <c r="H40" s="343">
        <f t="shared" si="9"/>
        <v>0</v>
      </c>
      <c r="I40" s="343">
        <f t="shared" si="9"/>
        <v>443709</v>
      </c>
      <c r="J40" s="345">
        <f t="shared" si="9"/>
        <v>1215713</v>
      </c>
      <c r="K40" s="345">
        <f t="shared" si="9"/>
        <v>490448</v>
      </c>
      <c r="L40" s="343">
        <f t="shared" si="9"/>
        <v>448356</v>
      </c>
      <c r="M40" s="343">
        <f t="shared" si="9"/>
        <v>448356</v>
      </c>
      <c r="N40" s="345">
        <f t="shared" si="9"/>
        <v>1387160</v>
      </c>
      <c r="O40" s="345">
        <f t="shared" si="9"/>
        <v>140998</v>
      </c>
      <c r="P40" s="343">
        <f t="shared" si="9"/>
        <v>899362</v>
      </c>
      <c r="Q40" s="343">
        <f t="shared" si="9"/>
        <v>0</v>
      </c>
      <c r="R40" s="345">
        <f t="shared" si="9"/>
        <v>1040360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3643233</v>
      </c>
      <c r="X40" s="343">
        <f t="shared" si="9"/>
        <v>7103325</v>
      </c>
      <c r="Y40" s="345">
        <f t="shared" si="9"/>
        <v>-3460092</v>
      </c>
      <c r="Z40" s="336">
        <f>+IF(X40&lt;&gt;0,+(Y40/X40)*100,0)</f>
        <v>-48.71087835626274</v>
      </c>
      <c r="AA40" s="350">
        <f>SUM(AA41:AA49)</f>
        <v>9471100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6401149</v>
      </c>
      <c r="D43" s="369"/>
      <c r="E43" s="305"/>
      <c r="F43" s="370">
        <v>1200000</v>
      </c>
      <c r="G43" s="370">
        <v>34650</v>
      </c>
      <c r="H43" s="305"/>
      <c r="I43" s="305">
        <v>16000</v>
      </c>
      <c r="J43" s="370">
        <v>50650</v>
      </c>
      <c r="K43" s="370">
        <v>82938</v>
      </c>
      <c r="L43" s="305">
        <v>7260</v>
      </c>
      <c r="M43" s="305">
        <v>7260</v>
      </c>
      <c r="N43" s="370">
        <v>97458</v>
      </c>
      <c r="O43" s="370">
        <v>3460</v>
      </c>
      <c r="P43" s="305">
        <v>73174</v>
      </c>
      <c r="Q43" s="305"/>
      <c r="R43" s="370">
        <v>76634</v>
      </c>
      <c r="S43" s="370"/>
      <c r="T43" s="305"/>
      <c r="U43" s="305"/>
      <c r="V43" s="370"/>
      <c r="W43" s="370">
        <v>224742</v>
      </c>
      <c r="X43" s="305">
        <v>900000</v>
      </c>
      <c r="Y43" s="370">
        <v>-675258</v>
      </c>
      <c r="Z43" s="371">
        <v>-75.03</v>
      </c>
      <c r="AA43" s="303">
        <v>1200000</v>
      </c>
    </row>
    <row r="44" spans="1:27" ht="12.75">
      <c r="A44" s="361" t="s">
        <v>251</v>
      </c>
      <c r="B44" s="136"/>
      <c r="C44" s="60">
        <v>819807</v>
      </c>
      <c r="D44" s="368"/>
      <c r="E44" s="54">
        <v>3358000</v>
      </c>
      <c r="F44" s="53">
        <v>3261000</v>
      </c>
      <c r="G44" s="53">
        <v>6224</v>
      </c>
      <c r="H44" s="54"/>
      <c r="I44" s="54">
        <v>371812</v>
      </c>
      <c r="J44" s="53">
        <v>378036</v>
      </c>
      <c r="K44" s="53">
        <v>407510</v>
      </c>
      <c r="L44" s="54">
        <v>209192</v>
      </c>
      <c r="M44" s="54">
        <v>209192</v>
      </c>
      <c r="N44" s="53">
        <v>825894</v>
      </c>
      <c r="O44" s="53">
        <v>-4003</v>
      </c>
      <c r="P44" s="54">
        <v>127702</v>
      </c>
      <c r="Q44" s="54"/>
      <c r="R44" s="53">
        <v>123699</v>
      </c>
      <c r="S44" s="53"/>
      <c r="T44" s="54"/>
      <c r="U44" s="54"/>
      <c r="V44" s="53"/>
      <c r="W44" s="53">
        <v>1327629</v>
      </c>
      <c r="X44" s="54">
        <v>2445750</v>
      </c>
      <c r="Y44" s="53">
        <v>-1118121</v>
      </c>
      <c r="Z44" s="94">
        <v>-45.72</v>
      </c>
      <c r="AA44" s="95">
        <v>3261000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794783</v>
      </c>
      <c r="D47" s="368"/>
      <c r="E47" s="54">
        <v>5841592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2200000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1650000</v>
      </c>
      <c r="Y48" s="53">
        <v>-1650000</v>
      </c>
      <c r="Z48" s="94">
        <v>-100</v>
      </c>
      <c r="AA48" s="95">
        <v>2200000</v>
      </c>
    </row>
    <row r="49" spans="1:27" ht="12.75">
      <c r="A49" s="361" t="s">
        <v>93</v>
      </c>
      <c r="B49" s="136"/>
      <c r="C49" s="54">
        <v>829079</v>
      </c>
      <c r="D49" s="368"/>
      <c r="E49" s="54">
        <v>7278000</v>
      </c>
      <c r="F49" s="53">
        <v>2810100</v>
      </c>
      <c r="G49" s="53">
        <v>731130</v>
      </c>
      <c r="H49" s="54"/>
      <c r="I49" s="54">
        <v>55897</v>
      </c>
      <c r="J49" s="53">
        <v>787027</v>
      </c>
      <c r="K49" s="53"/>
      <c r="L49" s="54">
        <v>231904</v>
      </c>
      <c r="M49" s="54">
        <v>231904</v>
      </c>
      <c r="N49" s="53">
        <v>463808</v>
      </c>
      <c r="O49" s="53">
        <v>141541</v>
      </c>
      <c r="P49" s="54">
        <v>698486</v>
      </c>
      <c r="Q49" s="54"/>
      <c r="R49" s="53">
        <v>840027</v>
      </c>
      <c r="S49" s="53"/>
      <c r="T49" s="54"/>
      <c r="U49" s="54"/>
      <c r="V49" s="53"/>
      <c r="W49" s="53">
        <v>2090862</v>
      </c>
      <c r="X49" s="54">
        <v>2107575</v>
      </c>
      <c r="Y49" s="53">
        <v>-16713</v>
      </c>
      <c r="Z49" s="94">
        <v>-0.79</v>
      </c>
      <c r="AA49" s="95">
        <v>2810100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188657</v>
      </c>
      <c r="D57" s="344">
        <f aca="true" t="shared" si="13" ref="D57:AA57">+D58</f>
        <v>0</v>
      </c>
      <c r="E57" s="343">
        <f t="shared" si="13"/>
        <v>1142000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188657</v>
      </c>
      <c r="D58" s="340"/>
      <c r="E58" s="60">
        <v>1142000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9033475</v>
      </c>
      <c r="D60" s="346">
        <f t="shared" si="14"/>
        <v>0</v>
      </c>
      <c r="E60" s="219">
        <f t="shared" si="14"/>
        <v>17619592</v>
      </c>
      <c r="F60" s="264">
        <f t="shared" si="14"/>
        <v>9471100</v>
      </c>
      <c r="G60" s="264">
        <f t="shared" si="14"/>
        <v>772004</v>
      </c>
      <c r="H60" s="219">
        <f t="shared" si="14"/>
        <v>0</v>
      </c>
      <c r="I60" s="219">
        <f t="shared" si="14"/>
        <v>443709</v>
      </c>
      <c r="J60" s="264">
        <f t="shared" si="14"/>
        <v>1215713</v>
      </c>
      <c r="K60" s="264">
        <f t="shared" si="14"/>
        <v>490448</v>
      </c>
      <c r="L60" s="219">
        <f t="shared" si="14"/>
        <v>448356</v>
      </c>
      <c r="M60" s="219">
        <f t="shared" si="14"/>
        <v>448356</v>
      </c>
      <c r="N60" s="264">
        <f t="shared" si="14"/>
        <v>1387160</v>
      </c>
      <c r="O60" s="264">
        <f t="shared" si="14"/>
        <v>140998</v>
      </c>
      <c r="P60" s="219">
        <f t="shared" si="14"/>
        <v>899362</v>
      </c>
      <c r="Q60" s="219">
        <f t="shared" si="14"/>
        <v>0</v>
      </c>
      <c r="R60" s="264">
        <f t="shared" si="14"/>
        <v>1040360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3643233</v>
      </c>
      <c r="X60" s="219">
        <f t="shared" si="14"/>
        <v>7103325</v>
      </c>
      <c r="Y60" s="264">
        <f t="shared" si="14"/>
        <v>-3460092</v>
      </c>
      <c r="Z60" s="337">
        <f>+IF(X60&lt;&gt;0,+(Y60/X60)*100,0)</f>
        <v>-48.71087835626274</v>
      </c>
      <c r="AA60" s="232">
        <f>+AA57+AA54+AA51+AA40+AA37+AA34+AA22+AA5</f>
        <v>9471100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3200000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2017-05-05T13:01:29Z</dcterms:created>
  <dcterms:modified xsi:type="dcterms:W3CDTF">2017-05-05T13:01:32Z</dcterms:modified>
  <cp:category/>
  <cp:version/>
  <cp:contentType/>
  <cp:contentStatus/>
</cp:coreProperties>
</file>