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<sst xmlns="http://schemas.openxmlformats.org/spreadsheetml/2006/main" count="857" uniqueCount="303">
  <si>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Western Cape: Central Karoo(DC5)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</si>
  <si>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</si>
  <si>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</si>
  <si>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</si>
  <si>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</si>
  <si>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</si>
  <si>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</si>
  <si>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</si>
  <si>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</si>
  <si>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</si>
  <si>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</si>
  <si>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</si>
  <si>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</si>
  <si>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</si>
  <si>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</si>
  <si>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</si>
  <si>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</si>
  <si>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</si>
  <si>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</si>
  <si>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</si>
  <si>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</si>
  <si>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</si>
  <si>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</si>
  <si>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</si>
  <si>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</si>
  <si>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</si>
  <si>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</si>
  <si>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</si>
  <si>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</si>
  <si>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</si>
  <si>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</si>
  <si>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</si>
  <si>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</si>
  <si>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</si>
  <si>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</si>
  <si>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</si>
  <si>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</si>
  <si>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</si>
  <si>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</si>
  <si>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</si>
  <si>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</si>
  <si>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</si>
  <si>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</si>
  <si>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</si>
  <si>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</si>
  <si>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</si>
  <si>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</si>
  <si>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</si>
  <si>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</si>
  <si>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</si>
  <si>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</si>
  <si>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</si>
  <si>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</si>
  <si>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</si>
  <si>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</si>
  <si>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</si>
  <si>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</si>
  <si>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</si>
  <si>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</si>
  <si>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</si>
  <si>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</si>
  <si>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</si>
  <si>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</si>
  <si>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</si>
  <si>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</si>
  <si>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</si>
  <si>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</si>
  <si>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</si>
  <si>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</si>
  <si>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</si>
  <si>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Central Karoo(DC5)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</si>
  <si>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</si>
  <si>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</si>
  <si>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</si>
  <si>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</si>
  <si>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</si>
  <si>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</si>
  <si>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</si>
  <si>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</si>
  <si>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</si>
  <si>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</si>
  <si>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</si>
  <si>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</si>
  <si>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</si>
  <si>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</si>
  <si>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</si>
  <si>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</si>
  <si>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</si>
  <si>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</si>
  <si>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</si>
  <si>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</si>
  <si>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</si>
  <si>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</si>
  <si>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</si>
  <si>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</si>
  <si>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</si>
  <si>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</si>
  <si>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</si>
  <si>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</si>
  <si>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</si>
  <si>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Central Karoo(DC5)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</si>
  <si>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</si>
  <si>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</si>
  <si>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</si>
  <si>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</si>
  <si>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</si>
  <si>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</si>
  <si>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</si>
  <si>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</si>
  <si>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</si>
  <si>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</si>
  <si>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</si>
  <si>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</si>
  <si>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</si>
  <si>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</si>
  <si>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</si>
  <si>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</si>
  <si>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</si>
  <si>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</si>
  <si>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</si>
  <si>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</si>
  <si>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</si>
  <si>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</si>
  <si>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</si>
  <si>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</si>
  <si>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</si>
  <si>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</si>
  <si>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</si>
  <si>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</si>
  <si>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Western Cape: Central Karoo(DC5)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</si>
  <si>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</si>
  <si>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</si>
  <si>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</si>
  <si>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</si>
  <si>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</si>
  <si>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</si>
  <si>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</si>
  <si>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</si>
  <si>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</si>
  <si>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</si>
  <si>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Western Cape: Central Karoo(DC5)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</si>
  <si>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</si>
  <si>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</si>
  <si>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</si>
  <si>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</si>
  <si>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</si>
  <si>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</si>
  <si>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</si>
  <si>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</si>
  <si>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</si>
  <si>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</si>
  <si>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</si>
  <si>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</si>
  <si>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</si>
  <si>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</si>
  <si>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</si>
  <si>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</si>
  <si>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</si>
  <si>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</si>
  <si>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</si>
  <si>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</si>
  <si>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</si>
  <si>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</si>
  <si>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</si>
  <si>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</si>
  <si>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</si>
  <si>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</si>
  <si>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</si>
  <si>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</si>
  <si>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</si>
  <si>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</si>
  <si>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</si>
  <si>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</si>
  <si>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</si>
  <si>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Central Karoo(DC5)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</si>
  <si>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</si>
  <si>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</si>
  <si>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</si>
  <si>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</si>
  <si>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</si>
  <si>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</si>
  <si>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</si>
  <si>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</si>
  <si>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</si>
  <si>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</si>
  <si>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</si>
  <si>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</si>
  <si>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</si>
  <si>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</si>
  <si>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</si>
  <si>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</si>
  <si>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</si>
  <si>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</si>
  <si>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</si>
  <si>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</si>
  <si>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</si>
  <si>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</si>
  <si>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</si>
  <si>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</si>
  <si>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</si>
  <si>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</si>
  <si>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</si>
  <si>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Western Cape: Central Karoo(DC5)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</si>
  <si>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</si>
  <si>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</si>
  <si>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</si>
  <si>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</si>
  <si>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</si>
  <si>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</si>
  <si>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</si>
  <si>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</si>
  <si>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</si>
  <si>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</si>
  <si>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</si>
  <si>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</si>
  <si>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</si>
  <si>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</si>
  <si>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</si>
  <si>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</si>
  <si>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</si>
  <si>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</si>
  <si>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</si>
  <si>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</si>
  <si>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</si>
  <si>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</si>
  <si>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</si>
  <si>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</si>
  <si>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Western Cape: Central Karoo(DC5)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</si>
  <si>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</si>
  <si>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</si>
  <si>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</si>
  <si>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</si>
  <si>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</si>
  <si>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</si>
  <si>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</si>
  <si>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</si>
  <si>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</si>
  <si>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</si>
  <si>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</si>
  <si>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</si>
  <si>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</si>
  <si>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</si>
  <si>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</si>
  <si>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</si>
  <si>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</si>
  <si>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</si>
  <si>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</si>
  <si>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</si>
  <si>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</si>
  <si>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</si>
  <si>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</si>
  <si>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</si>
  <si>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</si>
  <si>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</si>
  <si>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</si>
  <si>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</si>
  <si>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</si>
  <si>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</si>
  <si>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</si>
  <si>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</si>
  <si>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</si>
  <si>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</si>
  <si>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</si>
  <si>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Western Cape: Central Karoo(DC5)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</si>
  <si>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</si>
  <si>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</si>
  <si>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Western Cape: Central Karoo(DC5)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</si>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</sst>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/>
      <c r="X6" s="60">
        <v>0</v>
      </c>
      <c r="Y6" s="61">
        <v>0</v>
      </c>
      <c r="Z6" s="62">
        <v>0</v>
      </c>
    </row>
    <row r="7" spans="1:26" ht="12.75">
      <c r="A7" s="58" t="s">
        <v>33</v>
      </c>
      <c r="B7" s="19">
        <v>692915</v>
      </c>
      <c r="C7" s="19">
        <v>0</v>
      </c>
      <c r="D7" s="59">
        <v>500000</v>
      </c>
      <c r="E7" s="60">
        <v>550000</v>
      </c>
      <c r="F7" s="60">
        <v>39744</v>
      </c>
      <c r="G7" s="60">
        <v>0</v>
      </c>
      <c r="H7" s="60">
        <v>30460</v>
      </c>
      <c r="I7" s="60">
        <v>70204</v>
      </c>
      <c r="J7" s="60">
        <v>70519</v>
      </c>
      <c r="K7" s="60">
        <v>200419</v>
      </c>
      <c r="L7" s="60">
        <v>0</v>
      </c>
      <c r="M7" s="60">
        <v>270938</v>
      </c>
      <c r="N7" s="60">
        <v>79290</v>
      </c>
      <c r="O7" s="60">
        <v>56669</v>
      </c>
      <c r="P7" s="60">
        <v>33737</v>
      </c>
      <c r="Q7" s="60">
        <v>169696</v>
      </c>
      <c r="R7" s="60">
        <v>0</v>
      </c>
      <c r="S7" s="60">
        <v>0</v>
      </c>
      <c r="T7" s="60">
        <v>0</v>
      </c>
      <c r="U7" s="60">
        <v>0</v>
      </c>
      <c r="V7" s="60">
        <v>510838</v>
      </c>
      <c r="W7" s="60">
        <v>375003</v>
      </c>
      <c r="X7" s="60">
        <v>135835</v>
      </c>
      <c r="Y7" s="61">
        <v>36.22</v>
      </c>
      <c r="Z7" s="62">
        <v>550000</v>
      </c>
    </row>
    <row r="8" spans="1:26" ht="12.75">
      <c r="A8" s="58" t="s">
        <v>34</v>
      </c>
      <c r="B8" s="19">
        <v>32311191</v>
      </c>
      <c r="C8" s="19">
        <v>0</v>
      </c>
      <c r="D8" s="59">
        <v>33020768</v>
      </c>
      <c r="E8" s="60">
        <v>34224796</v>
      </c>
      <c r="F8" s="60">
        <v>8090000</v>
      </c>
      <c r="G8" s="60">
        <v>0</v>
      </c>
      <c r="H8" s="60">
        <v>0</v>
      </c>
      <c r="I8" s="60">
        <v>8090000</v>
      </c>
      <c r="J8" s="60">
        <v>0</v>
      </c>
      <c r="K8" s="60">
        <v>8090000</v>
      </c>
      <c r="L8" s="60">
        <v>10610898</v>
      </c>
      <c r="M8" s="60">
        <v>18700898</v>
      </c>
      <c r="N8" s="60">
        <v>-1393673</v>
      </c>
      <c r="O8" s="60">
        <v>300000</v>
      </c>
      <c r="P8" s="60">
        <v>6944109</v>
      </c>
      <c r="Q8" s="60">
        <v>5850436</v>
      </c>
      <c r="R8" s="60">
        <v>0</v>
      </c>
      <c r="S8" s="60">
        <v>0</v>
      </c>
      <c r="T8" s="60">
        <v>0</v>
      </c>
      <c r="U8" s="60">
        <v>0</v>
      </c>
      <c r="V8" s="60">
        <v>32641334</v>
      </c>
      <c r="W8" s="60">
        <v>22284510</v>
      </c>
      <c r="X8" s="60">
        <v>10356824</v>
      </c>
      <c r="Y8" s="61">
        <v>46.48</v>
      </c>
      <c r="Z8" s="62">
        <v>34224796</v>
      </c>
    </row>
    <row r="9" spans="1:26" ht="12.75">
      <c r="A9" s="58" t="s">
        <v>35</v>
      </c>
      <c r="B9" s="19">
        <v>47816266</v>
      </c>
      <c r="C9" s="19">
        <v>0</v>
      </c>
      <c r="D9" s="59">
        <v>43539616</v>
      </c>
      <c r="E9" s="60">
        <v>42807640</v>
      </c>
      <c r="F9" s="60">
        <v>3402614</v>
      </c>
      <c r="G9" s="60">
        <v>0</v>
      </c>
      <c r="H9" s="60">
        <v>427328</v>
      </c>
      <c r="I9" s="60">
        <v>3829942</v>
      </c>
      <c r="J9" s="60">
        <v>5273477</v>
      </c>
      <c r="K9" s="60">
        <v>15446995</v>
      </c>
      <c r="L9" s="60">
        <v>439433</v>
      </c>
      <c r="M9" s="60">
        <v>21159905</v>
      </c>
      <c r="N9" s="60">
        <v>7277752</v>
      </c>
      <c r="O9" s="60">
        <v>2253921</v>
      </c>
      <c r="P9" s="60">
        <v>2149810</v>
      </c>
      <c r="Q9" s="60">
        <v>11681483</v>
      </c>
      <c r="R9" s="60">
        <v>0</v>
      </c>
      <c r="S9" s="60">
        <v>0</v>
      </c>
      <c r="T9" s="60">
        <v>0</v>
      </c>
      <c r="U9" s="60">
        <v>0</v>
      </c>
      <c r="V9" s="60">
        <v>36671330</v>
      </c>
      <c r="W9" s="60">
        <v>32654718</v>
      </c>
      <c r="X9" s="60">
        <v>4016612</v>
      </c>
      <c r="Y9" s="61">
        <v>12.3</v>
      </c>
      <c r="Z9" s="62">
        <v>42807640</v>
      </c>
    </row>
    <row r="10" spans="1:26" ht="22.5">
      <c r="A10" s="63" t="s">
        <v>278</v>
      </c>
      <c r="B10" s="64">
        <f>SUM(B5:B9)</f>
        <v>80820372</v>
      </c>
      <c r="C10" s="64">
        <f>SUM(C5:C9)</f>
        <v>0</v>
      </c>
      <c r="D10" s="65">
        <f aca="true" t="shared" si="0" ref="D10:Z10">SUM(D5:D9)</f>
        <v>77060384</v>
      </c>
      <c r="E10" s="66">
        <f t="shared" si="0"/>
        <v>77582436</v>
      </c>
      <c r="F10" s="66">
        <f t="shared" si="0"/>
        <v>11532358</v>
      </c>
      <c r="G10" s="66">
        <f t="shared" si="0"/>
        <v>0</v>
      </c>
      <c r="H10" s="66">
        <f t="shared" si="0"/>
        <v>457788</v>
      </c>
      <c r="I10" s="66">
        <f t="shared" si="0"/>
        <v>11990146</v>
      </c>
      <c r="J10" s="66">
        <f t="shared" si="0"/>
        <v>5343996</v>
      </c>
      <c r="K10" s="66">
        <f t="shared" si="0"/>
        <v>23737414</v>
      </c>
      <c r="L10" s="66">
        <f t="shared" si="0"/>
        <v>11050331</v>
      </c>
      <c r="M10" s="66">
        <f t="shared" si="0"/>
        <v>40131741</v>
      </c>
      <c r="N10" s="66">
        <f t="shared" si="0"/>
        <v>5963369</v>
      </c>
      <c r="O10" s="66">
        <f t="shared" si="0"/>
        <v>2610590</v>
      </c>
      <c r="P10" s="66">
        <f t="shared" si="0"/>
        <v>9127656</v>
      </c>
      <c r="Q10" s="66">
        <f t="shared" si="0"/>
        <v>17701615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69823502</v>
      </c>
      <c r="W10" s="66">
        <f t="shared" si="0"/>
        <v>55314231</v>
      </c>
      <c r="X10" s="66">
        <f t="shared" si="0"/>
        <v>14509271</v>
      </c>
      <c r="Y10" s="67">
        <f>+IF(W10&lt;&gt;0,(X10/W10)*100,0)</f>
        <v>26.230629510152642</v>
      </c>
      <c r="Z10" s="68">
        <f t="shared" si="0"/>
        <v>77582436</v>
      </c>
    </row>
    <row r="11" spans="1:26" ht="12.75">
      <c r="A11" s="58" t="s">
        <v>37</v>
      </c>
      <c r="B11" s="19">
        <v>31503901</v>
      </c>
      <c r="C11" s="19">
        <v>0</v>
      </c>
      <c r="D11" s="59">
        <v>16760237</v>
      </c>
      <c r="E11" s="60">
        <v>17527466</v>
      </c>
      <c r="F11" s="60">
        <v>794757</v>
      </c>
      <c r="G11" s="60">
        <v>0</v>
      </c>
      <c r="H11" s="60">
        <v>897926</v>
      </c>
      <c r="I11" s="60">
        <v>1692683</v>
      </c>
      <c r="J11" s="60">
        <v>1192246</v>
      </c>
      <c r="K11" s="60">
        <v>3812815</v>
      </c>
      <c r="L11" s="60">
        <v>2226625</v>
      </c>
      <c r="M11" s="60">
        <v>7231686</v>
      </c>
      <c r="N11" s="60">
        <v>1420936</v>
      </c>
      <c r="O11" s="60">
        <v>1431047</v>
      </c>
      <c r="P11" s="60">
        <v>1471587</v>
      </c>
      <c r="Q11" s="60">
        <v>4323570</v>
      </c>
      <c r="R11" s="60">
        <v>0</v>
      </c>
      <c r="S11" s="60">
        <v>0</v>
      </c>
      <c r="T11" s="60">
        <v>0</v>
      </c>
      <c r="U11" s="60">
        <v>0</v>
      </c>
      <c r="V11" s="60">
        <v>13247939</v>
      </c>
      <c r="W11" s="60">
        <v>12570174</v>
      </c>
      <c r="X11" s="60">
        <v>677765</v>
      </c>
      <c r="Y11" s="61">
        <v>5.39</v>
      </c>
      <c r="Z11" s="62">
        <v>17527466</v>
      </c>
    </row>
    <row r="12" spans="1:26" ht="12.75">
      <c r="A12" s="58" t="s">
        <v>38</v>
      </c>
      <c r="B12" s="19">
        <v>3109524</v>
      </c>
      <c r="C12" s="19">
        <v>0</v>
      </c>
      <c r="D12" s="59">
        <v>3668014</v>
      </c>
      <c r="E12" s="60">
        <v>3498014</v>
      </c>
      <c r="F12" s="60">
        <v>240343</v>
      </c>
      <c r="G12" s="60">
        <v>0</v>
      </c>
      <c r="H12" s="60">
        <v>285553</v>
      </c>
      <c r="I12" s="60">
        <v>525896</v>
      </c>
      <c r="J12" s="60">
        <v>272133</v>
      </c>
      <c r="K12" s="60">
        <v>1309584</v>
      </c>
      <c r="L12" s="60">
        <v>270209</v>
      </c>
      <c r="M12" s="60">
        <v>1851926</v>
      </c>
      <c r="N12" s="60">
        <v>270209</v>
      </c>
      <c r="O12" s="60">
        <v>270209</v>
      </c>
      <c r="P12" s="60">
        <v>269073</v>
      </c>
      <c r="Q12" s="60">
        <v>809491</v>
      </c>
      <c r="R12" s="60">
        <v>0</v>
      </c>
      <c r="S12" s="60">
        <v>0</v>
      </c>
      <c r="T12" s="60">
        <v>0</v>
      </c>
      <c r="U12" s="60">
        <v>0</v>
      </c>
      <c r="V12" s="60">
        <v>3187313</v>
      </c>
      <c r="W12" s="60">
        <v>2751012</v>
      </c>
      <c r="X12" s="60">
        <v>436301</v>
      </c>
      <c r="Y12" s="61">
        <v>15.86</v>
      </c>
      <c r="Z12" s="62">
        <v>3498014</v>
      </c>
    </row>
    <row r="13" spans="1:26" ht="12.75">
      <c r="A13" s="58" t="s">
        <v>279</v>
      </c>
      <c r="B13" s="19">
        <v>262196</v>
      </c>
      <c r="C13" s="19">
        <v>0</v>
      </c>
      <c r="D13" s="59">
        <v>254904</v>
      </c>
      <c r="E13" s="60">
        <v>254904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191178</v>
      </c>
      <c r="X13" s="60">
        <v>-191178</v>
      </c>
      <c r="Y13" s="61">
        <v>-100</v>
      </c>
      <c r="Z13" s="62">
        <v>254904</v>
      </c>
    </row>
    <row r="14" spans="1:26" ht="12.75">
      <c r="A14" s="58" t="s">
        <v>40</v>
      </c>
      <c r="B14" s="19">
        <v>786521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2.7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43440188</v>
      </c>
      <c r="C17" s="19">
        <v>0</v>
      </c>
      <c r="D17" s="59">
        <v>56146509</v>
      </c>
      <c r="E17" s="60">
        <v>56024610</v>
      </c>
      <c r="F17" s="60">
        <v>5233799</v>
      </c>
      <c r="G17" s="60">
        <v>0</v>
      </c>
      <c r="H17" s="60">
        <v>4287094</v>
      </c>
      <c r="I17" s="60">
        <v>9520893</v>
      </c>
      <c r="J17" s="60">
        <v>3764371</v>
      </c>
      <c r="K17" s="60">
        <v>20724518</v>
      </c>
      <c r="L17" s="60">
        <v>4740682</v>
      </c>
      <c r="M17" s="60">
        <v>29229571</v>
      </c>
      <c r="N17" s="60">
        <v>2512419</v>
      </c>
      <c r="O17" s="60">
        <v>3508571</v>
      </c>
      <c r="P17" s="60">
        <v>5096456</v>
      </c>
      <c r="Q17" s="60">
        <v>11117446</v>
      </c>
      <c r="R17" s="60">
        <v>0</v>
      </c>
      <c r="S17" s="60">
        <v>0</v>
      </c>
      <c r="T17" s="60">
        <v>0</v>
      </c>
      <c r="U17" s="60">
        <v>0</v>
      </c>
      <c r="V17" s="60">
        <v>49867910</v>
      </c>
      <c r="W17" s="60">
        <v>42109884</v>
      </c>
      <c r="X17" s="60">
        <v>7758026</v>
      </c>
      <c r="Y17" s="61">
        <v>18.42</v>
      </c>
      <c r="Z17" s="62">
        <v>56024610</v>
      </c>
    </row>
    <row r="18" spans="1:26" ht="12.75">
      <c r="A18" s="70" t="s">
        <v>44</v>
      </c>
      <c r="B18" s="71">
        <f>SUM(B11:B17)</f>
        <v>79102330</v>
      </c>
      <c r="C18" s="71">
        <f>SUM(C11:C17)</f>
        <v>0</v>
      </c>
      <c r="D18" s="72">
        <f aca="true" t="shared" si="1" ref="D18:Z18">SUM(D11:D17)</f>
        <v>76829664</v>
      </c>
      <c r="E18" s="73">
        <f t="shared" si="1"/>
        <v>77304994</v>
      </c>
      <c r="F18" s="73">
        <f t="shared" si="1"/>
        <v>6268899</v>
      </c>
      <c r="G18" s="73">
        <f t="shared" si="1"/>
        <v>0</v>
      </c>
      <c r="H18" s="73">
        <f t="shared" si="1"/>
        <v>5470573</v>
      </c>
      <c r="I18" s="73">
        <f t="shared" si="1"/>
        <v>11739472</v>
      </c>
      <c r="J18" s="73">
        <f t="shared" si="1"/>
        <v>5228750</v>
      </c>
      <c r="K18" s="73">
        <f t="shared" si="1"/>
        <v>25846917</v>
      </c>
      <c r="L18" s="73">
        <f t="shared" si="1"/>
        <v>7237516</v>
      </c>
      <c r="M18" s="73">
        <f t="shared" si="1"/>
        <v>38313183</v>
      </c>
      <c r="N18" s="73">
        <f t="shared" si="1"/>
        <v>4203564</v>
      </c>
      <c r="O18" s="73">
        <f t="shared" si="1"/>
        <v>5209827</v>
      </c>
      <c r="P18" s="73">
        <f t="shared" si="1"/>
        <v>6837116</v>
      </c>
      <c r="Q18" s="73">
        <f t="shared" si="1"/>
        <v>16250507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66303162</v>
      </c>
      <c r="W18" s="73">
        <f t="shared" si="1"/>
        <v>57622248</v>
      </c>
      <c r="X18" s="73">
        <f t="shared" si="1"/>
        <v>8680914</v>
      </c>
      <c r="Y18" s="67">
        <f>+IF(W18&lt;&gt;0,(X18/W18)*100,0)</f>
        <v>15.065212311744588</v>
      </c>
      <c r="Z18" s="74">
        <f t="shared" si="1"/>
        <v>77304994</v>
      </c>
    </row>
    <row r="19" spans="1:26" ht="12.75">
      <c r="A19" s="70" t="s">
        <v>45</v>
      </c>
      <c r="B19" s="75">
        <f>+B10-B18</f>
        <v>1718042</v>
      </c>
      <c r="C19" s="75">
        <f>+C10-C18</f>
        <v>0</v>
      </c>
      <c r="D19" s="76">
        <f aca="true" t="shared" si="2" ref="D19:Z19">+D10-D18</f>
        <v>230720</v>
      </c>
      <c r="E19" s="77">
        <f t="shared" si="2"/>
        <v>277442</v>
      </c>
      <c r="F19" s="77">
        <f t="shared" si="2"/>
        <v>5263459</v>
      </c>
      <c r="G19" s="77">
        <f t="shared" si="2"/>
        <v>0</v>
      </c>
      <c r="H19" s="77">
        <f t="shared" si="2"/>
        <v>-5012785</v>
      </c>
      <c r="I19" s="77">
        <f t="shared" si="2"/>
        <v>250674</v>
      </c>
      <c r="J19" s="77">
        <f t="shared" si="2"/>
        <v>115246</v>
      </c>
      <c r="K19" s="77">
        <f t="shared" si="2"/>
        <v>-2109503</v>
      </c>
      <c r="L19" s="77">
        <f t="shared" si="2"/>
        <v>3812815</v>
      </c>
      <c r="M19" s="77">
        <f t="shared" si="2"/>
        <v>1818558</v>
      </c>
      <c r="N19" s="77">
        <f t="shared" si="2"/>
        <v>1759805</v>
      </c>
      <c r="O19" s="77">
        <f t="shared" si="2"/>
        <v>-2599237</v>
      </c>
      <c r="P19" s="77">
        <f t="shared" si="2"/>
        <v>2290540</v>
      </c>
      <c r="Q19" s="77">
        <f t="shared" si="2"/>
        <v>1451108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3520340</v>
      </c>
      <c r="W19" s="77">
        <f>IF(E10=E18,0,W10-W18)</f>
        <v>-2308017</v>
      </c>
      <c r="X19" s="77">
        <f t="shared" si="2"/>
        <v>5828357</v>
      </c>
      <c r="Y19" s="78">
        <f>+IF(W19&lt;&gt;0,(X19/W19)*100,0)</f>
        <v>-252.5266061731781</v>
      </c>
      <c r="Z19" s="79">
        <f t="shared" si="2"/>
        <v>277442</v>
      </c>
    </row>
    <row r="20" spans="1:26" ht="12.75">
      <c r="A20" s="58" t="s">
        <v>46</v>
      </c>
      <c r="B20" s="19">
        <v>0</v>
      </c>
      <c r="C20" s="19">
        <v>0</v>
      </c>
      <c r="D20" s="59">
        <v>0</v>
      </c>
      <c r="E20" s="60">
        <v>1300000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1300000</v>
      </c>
      <c r="P20" s="60">
        <v>0</v>
      </c>
      <c r="Q20" s="60">
        <v>1300000</v>
      </c>
      <c r="R20" s="60">
        <v>0</v>
      </c>
      <c r="S20" s="60">
        <v>0</v>
      </c>
      <c r="T20" s="60">
        <v>0</v>
      </c>
      <c r="U20" s="60">
        <v>0</v>
      </c>
      <c r="V20" s="60">
        <v>1300000</v>
      </c>
      <c r="W20" s="60"/>
      <c r="X20" s="60">
        <v>1300000</v>
      </c>
      <c r="Y20" s="61">
        <v>0</v>
      </c>
      <c r="Z20" s="62">
        <v>1300000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1718042</v>
      </c>
      <c r="C22" s="86">
        <f>SUM(C19:C21)</f>
        <v>0</v>
      </c>
      <c r="D22" s="87">
        <f aca="true" t="shared" si="3" ref="D22:Z22">SUM(D19:D21)</f>
        <v>230720</v>
      </c>
      <c r="E22" s="88">
        <f t="shared" si="3"/>
        <v>1577442</v>
      </c>
      <c r="F22" s="88">
        <f t="shared" si="3"/>
        <v>5263459</v>
      </c>
      <c r="G22" s="88">
        <f t="shared" si="3"/>
        <v>0</v>
      </c>
      <c r="H22" s="88">
        <f t="shared" si="3"/>
        <v>-5012785</v>
      </c>
      <c r="I22" s="88">
        <f t="shared" si="3"/>
        <v>250674</v>
      </c>
      <c r="J22" s="88">
        <f t="shared" si="3"/>
        <v>115246</v>
      </c>
      <c r="K22" s="88">
        <f t="shared" si="3"/>
        <v>-2109503</v>
      </c>
      <c r="L22" s="88">
        <f t="shared" si="3"/>
        <v>3812815</v>
      </c>
      <c r="M22" s="88">
        <f t="shared" si="3"/>
        <v>1818558</v>
      </c>
      <c r="N22" s="88">
        <f t="shared" si="3"/>
        <v>1759805</v>
      </c>
      <c r="O22" s="88">
        <f t="shared" si="3"/>
        <v>-1299237</v>
      </c>
      <c r="P22" s="88">
        <f t="shared" si="3"/>
        <v>2290540</v>
      </c>
      <c r="Q22" s="88">
        <f t="shared" si="3"/>
        <v>2751108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4820340</v>
      </c>
      <c r="W22" s="88">
        <f t="shared" si="3"/>
        <v>-2308017</v>
      </c>
      <c r="X22" s="88">
        <f t="shared" si="3"/>
        <v>7128357</v>
      </c>
      <c r="Y22" s="89">
        <f>+IF(W22&lt;&gt;0,(X22/W22)*100,0)</f>
        <v>-308.85201452155684</v>
      </c>
      <c r="Z22" s="90">
        <f t="shared" si="3"/>
        <v>1577442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1718042</v>
      </c>
      <c r="C24" s="75">
        <f>SUM(C22:C23)</f>
        <v>0</v>
      </c>
      <c r="D24" s="76">
        <f aca="true" t="shared" si="4" ref="D24:Z24">SUM(D22:D23)</f>
        <v>230720</v>
      </c>
      <c r="E24" s="77">
        <f t="shared" si="4"/>
        <v>1577442</v>
      </c>
      <c r="F24" s="77">
        <f t="shared" si="4"/>
        <v>5263459</v>
      </c>
      <c r="G24" s="77">
        <f t="shared" si="4"/>
        <v>0</v>
      </c>
      <c r="H24" s="77">
        <f t="shared" si="4"/>
        <v>-5012785</v>
      </c>
      <c r="I24" s="77">
        <f t="shared" si="4"/>
        <v>250674</v>
      </c>
      <c r="J24" s="77">
        <f t="shared" si="4"/>
        <v>115246</v>
      </c>
      <c r="K24" s="77">
        <f t="shared" si="4"/>
        <v>-2109503</v>
      </c>
      <c r="L24" s="77">
        <f t="shared" si="4"/>
        <v>3812815</v>
      </c>
      <c r="M24" s="77">
        <f t="shared" si="4"/>
        <v>1818558</v>
      </c>
      <c r="N24" s="77">
        <f t="shared" si="4"/>
        <v>1759805</v>
      </c>
      <c r="O24" s="77">
        <f t="shared" si="4"/>
        <v>-1299237</v>
      </c>
      <c r="P24" s="77">
        <f t="shared" si="4"/>
        <v>2290540</v>
      </c>
      <c r="Q24" s="77">
        <f t="shared" si="4"/>
        <v>2751108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4820340</v>
      </c>
      <c r="W24" s="77">
        <f t="shared" si="4"/>
        <v>-2308017</v>
      </c>
      <c r="X24" s="77">
        <f t="shared" si="4"/>
        <v>7128357</v>
      </c>
      <c r="Y24" s="78">
        <f>+IF(W24&lt;&gt;0,(X24/W24)*100,0)</f>
        <v>-308.85201452155684</v>
      </c>
      <c r="Z24" s="79">
        <f t="shared" si="4"/>
        <v>1577442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724070</v>
      </c>
      <c r="C27" s="22">
        <v>0</v>
      </c>
      <c r="D27" s="99">
        <v>230000</v>
      </c>
      <c r="E27" s="100">
        <v>1562000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30712</v>
      </c>
      <c r="Q27" s="100">
        <v>30712</v>
      </c>
      <c r="R27" s="100">
        <v>0</v>
      </c>
      <c r="S27" s="100">
        <v>0</v>
      </c>
      <c r="T27" s="100">
        <v>0</v>
      </c>
      <c r="U27" s="100">
        <v>0</v>
      </c>
      <c r="V27" s="100">
        <v>30712</v>
      </c>
      <c r="W27" s="100">
        <v>1171500</v>
      </c>
      <c r="X27" s="100">
        <v>-1140788</v>
      </c>
      <c r="Y27" s="101">
        <v>-97.38</v>
      </c>
      <c r="Z27" s="102">
        <v>1562000</v>
      </c>
    </row>
    <row r="28" spans="1:26" ht="12.75">
      <c r="A28" s="103" t="s">
        <v>46</v>
      </c>
      <c r="B28" s="19">
        <v>0</v>
      </c>
      <c r="C28" s="19">
        <v>0</v>
      </c>
      <c r="D28" s="59">
        <v>0</v>
      </c>
      <c r="E28" s="60">
        <v>1300000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975000</v>
      </c>
      <c r="X28" s="60">
        <v>-975000</v>
      </c>
      <c r="Y28" s="61">
        <v>-100</v>
      </c>
      <c r="Z28" s="62">
        <v>1300000</v>
      </c>
    </row>
    <row r="29" spans="1:26" ht="12.75">
      <c r="A29" s="58" t="s">
        <v>283</v>
      </c>
      <c r="B29" s="19">
        <v>724070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30712</v>
      </c>
      <c r="Q29" s="60">
        <v>30712</v>
      </c>
      <c r="R29" s="60">
        <v>0</v>
      </c>
      <c r="S29" s="60">
        <v>0</v>
      </c>
      <c r="T29" s="60">
        <v>0</v>
      </c>
      <c r="U29" s="60">
        <v>0</v>
      </c>
      <c r="V29" s="60">
        <v>30712</v>
      </c>
      <c r="W29" s="60"/>
      <c r="X29" s="60">
        <v>30712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230000</v>
      </c>
      <c r="E31" s="60">
        <v>262000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196500</v>
      </c>
      <c r="X31" s="60">
        <v>-196500</v>
      </c>
      <c r="Y31" s="61">
        <v>-100</v>
      </c>
      <c r="Z31" s="62">
        <v>262000</v>
      </c>
    </row>
    <row r="32" spans="1:26" ht="12.75">
      <c r="A32" s="70" t="s">
        <v>54</v>
      </c>
      <c r="B32" s="22">
        <f>SUM(B28:B31)</f>
        <v>724070</v>
      </c>
      <c r="C32" s="22">
        <f>SUM(C28:C31)</f>
        <v>0</v>
      </c>
      <c r="D32" s="99">
        <f aca="true" t="shared" si="5" ref="D32:Z32">SUM(D28:D31)</f>
        <v>230000</v>
      </c>
      <c r="E32" s="100">
        <f t="shared" si="5"/>
        <v>1562000</v>
      </c>
      <c r="F32" s="100">
        <f t="shared" si="5"/>
        <v>0</v>
      </c>
      <c r="G32" s="100">
        <f t="shared" si="5"/>
        <v>0</v>
      </c>
      <c r="H32" s="100">
        <f t="shared" si="5"/>
        <v>0</v>
      </c>
      <c r="I32" s="100">
        <f t="shared" si="5"/>
        <v>0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30712</v>
      </c>
      <c r="Q32" s="100">
        <f t="shared" si="5"/>
        <v>30712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30712</v>
      </c>
      <c r="W32" s="100">
        <f t="shared" si="5"/>
        <v>1171500</v>
      </c>
      <c r="X32" s="100">
        <f t="shared" si="5"/>
        <v>-1140788</v>
      </c>
      <c r="Y32" s="101">
        <f>+IF(W32&lt;&gt;0,(X32/W32)*100,0)</f>
        <v>-97.37840375586855</v>
      </c>
      <c r="Z32" s="102">
        <f t="shared" si="5"/>
        <v>1562000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9505265</v>
      </c>
      <c r="C35" s="19">
        <v>0</v>
      </c>
      <c r="D35" s="59">
        <v>11761951</v>
      </c>
      <c r="E35" s="60">
        <v>11776674</v>
      </c>
      <c r="F35" s="60">
        <v>14186301</v>
      </c>
      <c r="G35" s="60">
        <v>12225827</v>
      </c>
      <c r="H35" s="60">
        <v>9227880</v>
      </c>
      <c r="I35" s="60">
        <v>9227880</v>
      </c>
      <c r="J35" s="60">
        <v>9252382</v>
      </c>
      <c r="K35" s="60">
        <v>8596427</v>
      </c>
      <c r="L35" s="60">
        <v>7714460</v>
      </c>
      <c r="M35" s="60">
        <v>7714460</v>
      </c>
      <c r="N35" s="60">
        <v>9862375</v>
      </c>
      <c r="O35" s="60">
        <v>12354164</v>
      </c>
      <c r="P35" s="60">
        <v>10345726</v>
      </c>
      <c r="Q35" s="60">
        <v>10345726</v>
      </c>
      <c r="R35" s="60">
        <v>0</v>
      </c>
      <c r="S35" s="60">
        <v>0</v>
      </c>
      <c r="T35" s="60">
        <v>0</v>
      </c>
      <c r="U35" s="60">
        <v>0</v>
      </c>
      <c r="V35" s="60">
        <v>10345726</v>
      </c>
      <c r="W35" s="60">
        <v>8832506</v>
      </c>
      <c r="X35" s="60">
        <v>1513220</v>
      </c>
      <c r="Y35" s="61">
        <v>17.13</v>
      </c>
      <c r="Z35" s="62">
        <v>11776674</v>
      </c>
    </row>
    <row r="36" spans="1:26" ht="12.75">
      <c r="A36" s="58" t="s">
        <v>57</v>
      </c>
      <c r="B36" s="19">
        <v>16380340</v>
      </c>
      <c r="C36" s="19">
        <v>0</v>
      </c>
      <c r="D36" s="59">
        <v>13609313</v>
      </c>
      <c r="E36" s="60">
        <v>14941313</v>
      </c>
      <c r="F36" s="60">
        <v>15132858</v>
      </c>
      <c r="G36" s="60">
        <v>17105218</v>
      </c>
      <c r="H36" s="60">
        <v>17105218</v>
      </c>
      <c r="I36" s="60">
        <v>17105218</v>
      </c>
      <c r="J36" s="60">
        <v>17105218</v>
      </c>
      <c r="K36" s="60">
        <v>17105918</v>
      </c>
      <c r="L36" s="60">
        <v>17105218</v>
      </c>
      <c r="M36" s="60">
        <v>17105218</v>
      </c>
      <c r="N36" s="60">
        <v>17105218</v>
      </c>
      <c r="O36" s="60">
        <v>17422857</v>
      </c>
      <c r="P36" s="60">
        <v>16727993</v>
      </c>
      <c r="Q36" s="60">
        <v>16727993</v>
      </c>
      <c r="R36" s="60">
        <v>0</v>
      </c>
      <c r="S36" s="60">
        <v>0</v>
      </c>
      <c r="T36" s="60">
        <v>0</v>
      </c>
      <c r="U36" s="60">
        <v>0</v>
      </c>
      <c r="V36" s="60">
        <v>16727993</v>
      </c>
      <c r="W36" s="60">
        <v>11205985</v>
      </c>
      <c r="X36" s="60">
        <v>5522008</v>
      </c>
      <c r="Y36" s="61">
        <v>49.28</v>
      </c>
      <c r="Z36" s="62">
        <v>14941313</v>
      </c>
    </row>
    <row r="37" spans="1:26" ht="12.75">
      <c r="A37" s="58" t="s">
        <v>58</v>
      </c>
      <c r="B37" s="19">
        <v>8753880</v>
      </c>
      <c r="C37" s="19">
        <v>0</v>
      </c>
      <c r="D37" s="59">
        <v>8434976</v>
      </c>
      <c r="E37" s="60">
        <v>8434976</v>
      </c>
      <c r="F37" s="60">
        <v>9354904</v>
      </c>
      <c r="G37" s="60">
        <v>3613199</v>
      </c>
      <c r="H37" s="60">
        <v>5628036</v>
      </c>
      <c r="I37" s="60">
        <v>5628036</v>
      </c>
      <c r="J37" s="60">
        <v>5537293</v>
      </c>
      <c r="K37" s="60">
        <v>7276372</v>
      </c>
      <c r="L37" s="60">
        <v>2581592</v>
      </c>
      <c r="M37" s="60">
        <v>2581592</v>
      </c>
      <c r="N37" s="60">
        <v>2967996</v>
      </c>
      <c r="O37" s="60">
        <v>8685143</v>
      </c>
      <c r="P37" s="60">
        <v>3691305</v>
      </c>
      <c r="Q37" s="60">
        <v>3691305</v>
      </c>
      <c r="R37" s="60">
        <v>0</v>
      </c>
      <c r="S37" s="60">
        <v>0</v>
      </c>
      <c r="T37" s="60">
        <v>0</v>
      </c>
      <c r="U37" s="60">
        <v>0</v>
      </c>
      <c r="V37" s="60">
        <v>3691305</v>
      </c>
      <c r="W37" s="60">
        <v>6326232</v>
      </c>
      <c r="X37" s="60">
        <v>-2634927</v>
      </c>
      <c r="Y37" s="61">
        <v>-41.65</v>
      </c>
      <c r="Z37" s="62">
        <v>8434976</v>
      </c>
    </row>
    <row r="38" spans="1:26" ht="12.75">
      <c r="A38" s="58" t="s">
        <v>59</v>
      </c>
      <c r="B38" s="19">
        <v>17667627</v>
      </c>
      <c r="C38" s="19">
        <v>0</v>
      </c>
      <c r="D38" s="59">
        <v>22069220</v>
      </c>
      <c r="E38" s="60">
        <v>22069220</v>
      </c>
      <c r="F38" s="60">
        <v>20630974</v>
      </c>
      <c r="G38" s="60">
        <v>20936122</v>
      </c>
      <c r="H38" s="60">
        <v>20936122</v>
      </c>
      <c r="I38" s="60">
        <v>20936122</v>
      </c>
      <c r="J38" s="60">
        <v>20936122</v>
      </c>
      <c r="K38" s="60">
        <v>20936122</v>
      </c>
      <c r="L38" s="60">
        <v>20936122</v>
      </c>
      <c r="M38" s="60">
        <v>20936122</v>
      </c>
      <c r="N38" s="60">
        <v>20936122</v>
      </c>
      <c r="O38" s="60">
        <v>21274079</v>
      </c>
      <c r="P38" s="60">
        <v>21274079</v>
      </c>
      <c r="Q38" s="60">
        <v>21274079</v>
      </c>
      <c r="R38" s="60">
        <v>0</v>
      </c>
      <c r="S38" s="60">
        <v>0</v>
      </c>
      <c r="T38" s="60">
        <v>0</v>
      </c>
      <c r="U38" s="60">
        <v>0</v>
      </c>
      <c r="V38" s="60">
        <v>21274079</v>
      </c>
      <c r="W38" s="60">
        <v>16551915</v>
      </c>
      <c r="X38" s="60">
        <v>4722164</v>
      </c>
      <c r="Y38" s="61">
        <v>28.53</v>
      </c>
      <c r="Z38" s="62">
        <v>22069220</v>
      </c>
    </row>
    <row r="39" spans="1:26" ht="12.75">
      <c r="A39" s="58" t="s">
        <v>60</v>
      </c>
      <c r="B39" s="19">
        <v>-535902</v>
      </c>
      <c r="C39" s="19">
        <v>0</v>
      </c>
      <c r="D39" s="59">
        <v>-5132932</v>
      </c>
      <c r="E39" s="60">
        <v>-3786209</v>
      </c>
      <c r="F39" s="60">
        <v>-666719</v>
      </c>
      <c r="G39" s="60">
        <v>4781724</v>
      </c>
      <c r="H39" s="60">
        <v>-231060</v>
      </c>
      <c r="I39" s="60">
        <v>-231060</v>
      </c>
      <c r="J39" s="60">
        <v>-115815</v>
      </c>
      <c r="K39" s="60">
        <v>-2510149</v>
      </c>
      <c r="L39" s="60">
        <v>1301964</v>
      </c>
      <c r="M39" s="60">
        <v>1301964</v>
      </c>
      <c r="N39" s="60">
        <v>3063475</v>
      </c>
      <c r="O39" s="60">
        <v>-182201</v>
      </c>
      <c r="P39" s="60">
        <v>2108335</v>
      </c>
      <c r="Q39" s="60">
        <v>2108335</v>
      </c>
      <c r="R39" s="60">
        <v>0</v>
      </c>
      <c r="S39" s="60">
        <v>0</v>
      </c>
      <c r="T39" s="60">
        <v>0</v>
      </c>
      <c r="U39" s="60">
        <v>0</v>
      </c>
      <c r="V39" s="60">
        <v>2108335</v>
      </c>
      <c r="W39" s="60">
        <v>-2839657</v>
      </c>
      <c r="X39" s="60">
        <v>4947992</v>
      </c>
      <c r="Y39" s="61">
        <v>-174.25</v>
      </c>
      <c r="Z39" s="62">
        <v>-3786209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-338846</v>
      </c>
      <c r="C42" s="19">
        <v>0</v>
      </c>
      <c r="D42" s="59">
        <v>-3182256</v>
      </c>
      <c r="E42" s="60">
        <v>-1835538</v>
      </c>
      <c r="F42" s="60">
        <v>5464417</v>
      </c>
      <c r="G42" s="60">
        <v>0</v>
      </c>
      <c r="H42" s="60">
        <v>-3299579</v>
      </c>
      <c r="I42" s="60">
        <v>2164838</v>
      </c>
      <c r="J42" s="60">
        <v>0</v>
      </c>
      <c r="K42" s="60">
        <v>-747274</v>
      </c>
      <c r="L42" s="60">
        <v>-1285187</v>
      </c>
      <c r="M42" s="60">
        <v>-2032461</v>
      </c>
      <c r="N42" s="60">
        <v>1827550</v>
      </c>
      <c r="O42" s="60">
        <v>1790997</v>
      </c>
      <c r="P42" s="60">
        <v>-1395820</v>
      </c>
      <c r="Q42" s="60">
        <v>2222727</v>
      </c>
      <c r="R42" s="60">
        <v>0</v>
      </c>
      <c r="S42" s="60">
        <v>0</v>
      </c>
      <c r="T42" s="60">
        <v>0</v>
      </c>
      <c r="U42" s="60">
        <v>0</v>
      </c>
      <c r="V42" s="60">
        <v>2355104</v>
      </c>
      <c r="W42" s="60">
        <v>-11018187</v>
      </c>
      <c r="X42" s="60">
        <v>13373291</v>
      </c>
      <c r="Y42" s="61">
        <v>-121.37</v>
      </c>
      <c r="Z42" s="62">
        <v>-1835538</v>
      </c>
    </row>
    <row r="43" spans="1:26" ht="12.75">
      <c r="A43" s="58" t="s">
        <v>63</v>
      </c>
      <c r="B43" s="19">
        <v>-724070</v>
      </c>
      <c r="C43" s="19">
        <v>0</v>
      </c>
      <c r="D43" s="59">
        <v>-923532</v>
      </c>
      <c r="E43" s="60">
        <v>-2255526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700</v>
      </c>
      <c r="L43" s="60">
        <v>0</v>
      </c>
      <c r="M43" s="60">
        <v>700</v>
      </c>
      <c r="N43" s="60">
        <v>-1</v>
      </c>
      <c r="O43" s="60">
        <v>0</v>
      </c>
      <c r="P43" s="60">
        <v>30012</v>
      </c>
      <c r="Q43" s="60">
        <v>30011</v>
      </c>
      <c r="R43" s="60">
        <v>0</v>
      </c>
      <c r="S43" s="60">
        <v>0</v>
      </c>
      <c r="T43" s="60">
        <v>0</v>
      </c>
      <c r="U43" s="60">
        <v>0</v>
      </c>
      <c r="V43" s="60">
        <v>30711</v>
      </c>
      <c r="W43" s="60">
        <v>-781351</v>
      </c>
      <c r="X43" s="60">
        <v>812062</v>
      </c>
      <c r="Y43" s="61">
        <v>-103.93</v>
      </c>
      <c r="Z43" s="62">
        <v>-2255526</v>
      </c>
    </row>
    <row r="44" spans="1:26" ht="12.75">
      <c r="A44" s="58" t="s">
        <v>64</v>
      </c>
      <c r="B44" s="19">
        <v>128839</v>
      </c>
      <c r="C44" s="19">
        <v>0</v>
      </c>
      <c r="D44" s="59">
        <v>-66000</v>
      </c>
      <c r="E44" s="60">
        <v>-66000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-66000</v>
      </c>
    </row>
    <row r="45" spans="1:26" ht="12.75">
      <c r="A45" s="70" t="s">
        <v>65</v>
      </c>
      <c r="B45" s="22">
        <v>6098686</v>
      </c>
      <c r="C45" s="22">
        <v>0</v>
      </c>
      <c r="D45" s="99">
        <v>8368157</v>
      </c>
      <c r="E45" s="100">
        <v>8382881</v>
      </c>
      <c r="F45" s="100">
        <v>12376939</v>
      </c>
      <c r="G45" s="100">
        <v>12376939</v>
      </c>
      <c r="H45" s="100">
        <v>9077360</v>
      </c>
      <c r="I45" s="100">
        <v>9077360</v>
      </c>
      <c r="J45" s="100">
        <v>9077360</v>
      </c>
      <c r="K45" s="100">
        <v>8330786</v>
      </c>
      <c r="L45" s="100">
        <v>7045599</v>
      </c>
      <c r="M45" s="100">
        <v>7045599</v>
      </c>
      <c r="N45" s="100">
        <v>8873148</v>
      </c>
      <c r="O45" s="100">
        <v>10664145</v>
      </c>
      <c r="P45" s="100">
        <v>9298337</v>
      </c>
      <c r="Q45" s="100">
        <v>9298337</v>
      </c>
      <c r="R45" s="100">
        <v>0</v>
      </c>
      <c r="S45" s="100">
        <v>0</v>
      </c>
      <c r="T45" s="100">
        <v>0</v>
      </c>
      <c r="U45" s="100">
        <v>0</v>
      </c>
      <c r="V45" s="100">
        <v>9298337</v>
      </c>
      <c r="W45" s="100">
        <v>740407</v>
      </c>
      <c r="X45" s="100">
        <v>8557930</v>
      </c>
      <c r="Y45" s="101">
        <v>1155.84</v>
      </c>
      <c r="Z45" s="102">
        <v>8382881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944349</v>
      </c>
      <c r="C49" s="52">
        <v>0</v>
      </c>
      <c r="D49" s="129">
        <v>13837</v>
      </c>
      <c r="E49" s="54">
        <v>60396</v>
      </c>
      <c r="F49" s="54">
        <v>0</v>
      </c>
      <c r="G49" s="54">
        <v>0</v>
      </c>
      <c r="H49" s="54">
        <v>0</v>
      </c>
      <c r="I49" s="54">
        <v>5268</v>
      </c>
      <c r="J49" s="54">
        <v>0</v>
      </c>
      <c r="K49" s="54">
        <v>0</v>
      </c>
      <c r="L49" s="54">
        <v>0</v>
      </c>
      <c r="M49" s="54">
        <v>4133</v>
      </c>
      <c r="N49" s="54">
        <v>0</v>
      </c>
      <c r="O49" s="54">
        <v>0</v>
      </c>
      <c r="P49" s="54">
        <v>0</v>
      </c>
      <c r="Q49" s="54">
        <v>401826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1429809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28944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28944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5"/>
      <c r="Z67" s="27"/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2.75" hidden="1">
      <c r="A76" s="42" t="s">
        <v>287</v>
      </c>
      <c r="B76" s="32">
        <v>46938907</v>
      </c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5"/>
    </row>
    <row r="77" spans="1:26" ht="12.75" hidden="1">
      <c r="A77" s="37" t="s">
        <v>31</v>
      </c>
      <c r="B77" s="19">
        <v>46245992</v>
      </c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>
        <v>692915</v>
      </c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2.75" hidden="1">
      <c r="A79" s="39" t="s">
        <v>103</v>
      </c>
      <c r="B79" s="19">
        <v>692915</v>
      </c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879348</v>
      </c>
      <c r="D40" s="344">
        <f t="shared" si="9"/>
        <v>0</v>
      </c>
      <c r="E40" s="343">
        <f t="shared" si="9"/>
        <v>135800</v>
      </c>
      <c r="F40" s="345">
        <f t="shared" si="9"/>
        <v>95500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71625</v>
      </c>
      <c r="Y40" s="345">
        <f t="shared" si="9"/>
        <v>-71625</v>
      </c>
      <c r="Z40" s="336">
        <f>+IF(X40&lt;&gt;0,+(Y40/X40)*100,0)</f>
        <v>-100</v>
      </c>
      <c r="AA40" s="350">
        <f>SUM(AA41:AA49)</f>
        <v>95500</v>
      </c>
    </row>
    <row r="41" spans="1:27" ht="12.75">
      <c r="A41" s="361" t="s">
        <v>248</v>
      </c>
      <c r="B41" s="142"/>
      <c r="C41" s="362">
        <v>32254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813113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1060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32921</v>
      </c>
      <c r="D49" s="368"/>
      <c r="E49" s="54">
        <v>135800</v>
      </c>
      <c r="F49" s="53">
        <v>95500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71625</v>
      </c>
      <c r="Y49" s="53">
        <v>-71625</v>
      </c>
      <c r="Z49" s="94">
        <v>-100</v>
      </c>
      <c r="AA49" s="95">
        <v>95500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879348</v>
      </c>
      <c r="D60" s="346">
        <f t="shared" si="14"/>
        <v>0</v>
      </c>
      <c r="E60" s="219">
        <f t="shared" si="14"/>
        <v>135800</v>
      </c>
      <c r="F60" s="264">
        <f t="shared" si="14"/>
        <v>95500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71625</v>
      </c>
      <c r="Y60" s="264">
        <f t="shared" si="14"/>
        <v>-71625</v>
      </c>
      <c r="Z60" s="337">
        <f>+IF(X60&lt;&gt;0,+(Y60/X60)*100,0)</f>
        <v>-100</v>
      </c>
      <c r="AA60" s="232">
        <f>+AA57+AA54+AA51+AA40+AA37+AA34+AA22+AA5</f>
        <v>95500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80820372</v>
      </c>
      <c r="D5" s="153">
        <f>SUM(D6:D8)</f>
        <v>0</v>
      </c>
      <c r="E5" s="154">
        <f t="shared" si="0"/>
        <v>34932945</v>
      </c>
      <c r="F5" s="100">
        <f t="shared" si="0"/>
        <v>35820053</v>
      </c>
      <c r="G5" s="100">
        <f t="shared" si="0"/>
        <v>8471007</v>
      </c>
      <c r="H5" s="100">
        <f t="shared" si="0"/>
        <v>0</v>
      </c>
      <c r="I5" s="100">
        <f t="shared" si="0"/>
        <v>457788</v>
      </c>
      <c r="J5" s="100">
        <f t="shared" si="0"/>
        <v>8928795</v>
      </c>
      <c r="K5" s="100">
        <f t="shared" si="0"/>
        <v>240276</v>
      </c>
      <c r="L5" s="100">
        <f t="shared" si="0"/>
        <v>10371774</v>
      </c>
      <c r="M5" s="100">
        <f t="shared" si="0"/>
        <v>11049446</v>
      </c>
      <c r="N5" s="100">
        <f t="shared" si="0"/>
        <v>21661496</v>
      </c>
      <c r="O5" s="100">
        <f t="shared" si="0"/>
        <v>-1057765</v>
      </c>
      <c r="P5" s="100">
        <f t="shared" si="0"/>
        <v>349299</v>
      </c>
      <c r="Q5" s="100">
        <f t="shared" si="0"/>
        <v>7279251</v>
      </c>
      <c r="R5" s="100">
        <f t="shared" si="0"/>
        <v>6570785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37161076</v>
      </c>
      <c r="X5" s="100">
        <f t="shared" si="0"/>
        <v>26199711</v>
      </c>
      <c r="Y5" s="100">
        <f t="shared" si="0"/>
        <v>10961365</v>
      </c>
      <c r="Z5" s="137">
        <f>+IF(X5&lt;&gt;0,+(Y5/X5)*100,0)</f>
        <v>41.83773248491176</v>
      </c>
      <c r="AA5" s="153">
        <f>SUM(AA6:AA8)</f>
        <v>35820053</v>
      </c>
    </row>
    <row r="6" spans="1:27" ht="12.75">
      <c r="A6" s="138" t="s">
        <v>75</v>
      </c>
      <c r="B6" s="136"/>
      <c r="C6" s="155">
        <v>80820372</v>
      </c>
      <c r="D6" s="155"/>
      <c r="E6" s="156">
        <v>11170621</v>
      </c>
      <c r="F6" s="60">
        <v>11494700</v>
      </c>
      <c r="G6" s="60"/>
      <c r="H6" s="60"/>
      <c r="I6" s="60"/>
      <c r="J6" s="60"/>
      <c r="K6" s="60">
        <v>5850</v>
      </c>
      <c r="L6" s="60">
        <v>5850</v>
      </c>
      <c r="M6" s="60">
        <v>168047</v>
      </c>
      <c r="N6" s="60">
        <v>179747</v>
      </c>
      <c r="O6" s="60">
        <v>7977556</v>
      </c>
      <c r="P6" s="60"/>
      <c r="Q6" s="60">
        <v>1065026</v>
      </c>
      <c r="R6" s="60">
        <v>9042582</v>
      </c>
      <c r="S6" s="60"/>
      <c r="T6" s="60"/>
      <c r="U6" s="60"/>
      <c r="V6" s="60"/>
      <c r="W6" s="60">
        <v>9222329</v>
      </c>
      <c r="X6" s="60">
        <v>8377965</v>
      </c>
      <c r="Y6" s="60">
        <v>844364</v>
      </c>
      <c r="Z6" s="140">
        <v>10.08</v>
      </c>
      <c r="AA6" s="155">
        <v>11494700</v>
      </c>
    </row>
    <row r="7" spans="1:27" ht="12.75">
      <c r="A7" s="138" t="s">
        <v>76</v>
      </c>
      <c r="B7" s="136"/>
      <c r="C7" s="157"/>
      <c r="D7" s="157"/>
      <c r="E7" s="158">
        <v>9424221</v>
      </c>
      <c r="F7" s="159">
        <v>9966221</v>
      </c>
      <c r="G7" s="159">
        <v>8179275</v>
      </c>
      <c r="H7" s="159"/>
      <c r="I7" s="159">
        <v>162964</v>
      </c>
      <c r="J7" s="159">
        <v>8342239</v>
      </c>
      <c r="K7" s="159">
        <v>-27570</v>
      </c>
      <c r="L7" s="159">
        <v>8517918</v>
      </c>
      <c r="M7" s="159">
        <v>9444781</v>
      </c>
      <c r="N7" s="159">
        <v>17935129</v>
      </c>
      <c r="O7" s="159">
        <v>-9274548</v>
      </c>
      <c r="P7" s="159">
        <v>77889</v>
      </c>
      <c r="Q7" s="159">
        <v>5375665</v>
      </c>
      <c r="R7" s="159">
        <v>-3820994</v>
      </c>
      <c r="S7" s="159"/>
      <c r="T7" s="159"/>
      <c r="U7" s="159"/>
      <c r="V7" s="159"/>
      <c r="W7" s="159">
        <v>22456374</v>
      </c>
      <c r="X7" s="159">
        <v>7068168</v>
      </c>
      <c r="Y7" s="159">
        <v>15388206</v>
      </c>
      <c r="Z7" s="141">
        <v>217.71</v>
      </c>
      <c r="AA7" s="157">
        <v>9966221</v>
      </c>
    </row>
    <row r="8" spans="1:27" ht="12.75">
      <c r="A8" s="138" t="s">
        <v>77</v>
      </c>
      <c r="B8" s="136"/>
      <c r="C8" s="155"/>
      <c r="D8" s="155"/>
      <c r="E8" s="156">
        <v>14338103</v>
      </c>
      <c r="F8" s="60">
        <v>14359132</v>
      </c>
      <c r="G8" s="60">
        <v>291732</v>
      </c>
      <c r="H8" s="60"/>
      <c r="I8" s="60">
        <v>294824</v>
      </c>
      <c r="J8" s="60">
        <v>586556</v>
      </c>
      <c r="K8" s="60">
        <v>261996</v>
      </c>
      <c r="L8" s="60">
        <v>1848006</v>
      </c>
      <c r="M8" s="60">
        <v>1436618</v>
      </c>
      <c r="N8" s="60">
        <v>3546620</v>
      </c>
      <c r="O8" s="60">
        <v>239227</v>
      </c>
      <c r="P8" s="60">
        <v>271410</v>
      </c>
      <c r="Q8" s="60">
        <v>838560</v>
      </c>
      <c r="R8" s="60">
        <v>1349197</v>
      </c>
      <c r="S8" s="60"/>
      <c r="T8" s="60"/>
      <c r="U8" s="60"/>
      <c r="V8" s="60"/>
      <c r="W8" s="60">
        <v>5482373</v>
      </c>
      <c r="X8" s="60">
        <v>10753578</v>
      </c>
      <c r="Y8" s="60">
        <v>-5271205</v>
      </c>
      <c r="Z8" s="140">
        <v>-49.02</v>
      </c>
      <c r="AA8" s="155">
        <v>14359132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3167738</v>
      </c>
      <c r="F9" s="100">
        <f t="shared" si="1"/>
        <v>4767738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3080</v>
      </c>
      <c r="L9" s="100">
        <f t="shared" si="1"/>
        <v>6270</v>
      </c>
      <c r="M9" s="100">
        <f t="shared" si="1"/>
        <v>880</v>
      </c>
      <c r="N9" s="100">
        <f t="shared" si="1"/>
        <v>10230</v>
      </c>
      <c r="O9" s="100">
        <f t="shared" si="1"/>
        <v>3960</v>
      </c>
      <c r="P9" s="100">
        <f t="shared" si="1"/>
        <v>1605480</v>
      </c>
      <c r="Q9" s="100">
        <f t="shared" si="1"/>
        <v>4785</v>
      </c>
      <c r="R9" s="100">
        <f t="shared" si="1"/>
        <v>1614225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1624455</v>
      </c>
      <c r="X9" s="100">
        <f t="shared" si="1"/>
        <v>2375802</v>
      </c>
      <c r="Y9" s="100">
        <f t="shared" si="1"/>
        <v>-751347</v>
      </c>
      <c r="Z9" s="137">
        <f>+IF(X9&lt;&gt;0,+(Y9/X9)*100,0)</f>
        <v>-31.624983900173497</v>
      </c>
      <c r="AA9" s="153">
        <f>SUM(AA10:AA14)</f>
        <v>4767738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>
        <v>1040811</v>
      </c>
      <c r="F12" s="60">
        <v>2640811</v>
      </c>
      <c r="G12" s="60"/>
      <c r="H12" s="60"/>
      <c r="I12" s="60"/>
      <c r="J12" s="60"/>
      <c r="K12" s="60"/>
      <c r="L12" s="60"/>
      <c r="M12" s="60"/>
      <c r="N12" s="60"/>
      <c r="O12" s="60"/>
      <c r="P12" s="60">
        <v>1600000</v>
      </c>
      <c r="Q12" s="60"/>
      <c r="R12" s="60">
        <v>1600000</v>
      </c>
      <c r="S12" s="60"/>
      <c r="T12" s="60"/>
      <c r="U12" s="60"/>
      <c r="V12" s="60"/>
      <c r="W12" s="60">
        <v>1600000</v>
      </c>
      <c r="X12" s="60">
        <v>780606</v>
      </c>
      <c r="Y12" s="60">
        <v>819394</v>
      </c>
      <c r="Z12" s="140">
        <v>104.97</v>
      </c>
      <c r="AA12" s="155">
        <v>2640811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>
        <v>2126927</v>
      </c>
      <c r="F14" s="159">
        <v>2126927</v>
      </c>
      <c r="G14" s="159"/>
      <c r="H14" s="159"/>
      <c r="I14" s="159"/>
      <c r="J14" s="159"/>
      <c r="K14" s="159">
        <v>3080</v>
      </c>
      <c r="L14" s="159">
        <v>6270</v>
      </c>
      <c r="M14" s="159">
        <v>880</v>
      </c>
      <c r="N14" s="159">
        <v>10230</v>
      </c>
      <c r="O14" s="159">
        <v>3960</v>
      </c>
      <c r="P14" s="159">
        <v>5480</v>
      </c>
      <c r="Q14" s="159">
        <v>4785</v>
      </c>
      <c r="R14" s="159">
        <v>14225</v>
      </c>
      <c r="S14" s="159"/>
      <c r="T14" s="159"/>
      <c r="U14" s="159"/>
      <c r="V14" s="159"/>
      <c r="W14" s="159">
        <v>24455</v>
      </c>
      <c r="X14" s="159">
        <v>1595196</v>
      </c>
      <c r="Y14" s="159">
        <v>-1570741</v>
      </c>
      <c r="Z14" s="141">
        <v>-98.47</v>
      </c>
      <c r="AA14" s="157">
        <v>2126927</v>
      </c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38070259</v>
      </c>
      <c r="F15" s="100">
        <f t="shared" si="2"/>
        <v>37405203</v>
      </c>
      <c r="G15" s="100">
        <f t="shared" si="2"/>
        <v>3061351</v>
      </c>
      <c r="H15" s="100">
        <f t="shared" si="2"/>
        <v>0</v>
      </c>
      <c r="I15" s="100">
        <f t="shared" si="2"/>
        <v>0</v>
      </c>
      <c r="J15" s="100">
        <f t="shared" si="2"/>
        <v>3061351</v>
      </c>
      <c r="K15" s="100">
        <f t="shared" si="2"/>
        <v>5100640</v>
      </c>
      <c r="L15" s="100">
        <f t="shared" si="2"/>
        <v>13359370</v>
      </c>
      <c r="M15" s="100">
        <f t="shared" si="2"/>
        <v>5</v>
      </c>
      <c r="N15" s="100">
        <f t="shared" si="2"/>
        <v>18460015</v>
      </c>
      <c r="O15" s="100">
        <f t="shared" si="2"/>
        <v>7017174</v>
      </c>
      <c r="P15" s="100">
        <f t="shared" si="2"/>
        <v>1955811</v>
      </c>
      <c r="Q15" s="100">
        <f t="shared" si="2"/>
        <v>1843620</v>
      </c>
      <c r="R15" s="100">
        <f t="shared" si="2"/>
        <v>10816605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32337971</v>
      </c>
      <c r="X15" s="100">
        <f t="shared" si="2"/>
        <v>28552698</v>
      </c>
      <c r="Y15" s="100">
        <f t="shared" si="2"/>
        <v>3785273</v>
      </c>
      <c r="Z15" s="137">
        <f>+IF(X15&lt;&gt;0,+(Y15/X15)*100,0)</f>
        <v>13.257146487522824</v>
      </c>
      <c r="AA15" s="153">
        <f>SUM(AA16:AA18)</f>
        <v>37405203</v>
      </c>
    </row>
    <row r="16" spans="1:27" ht="12.75">
      <c r="A16" s="138" t="s">
        <v>85</v>
      </c>
      <c r="B16" s="136"/>
      <c r="C16" s="155"/>
      <c r="D16" s="155"/>
      <c r="E16" s="156">
        <v>960259</v>
      </c>
      <c r="F16" s="60">
        <v>295203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720198</v>
      </c>
      <c r="Y16" s="60">
        <v>-720198</v>
      </c>
      <c r="Z16" s="140">
        <v>-100</v>
      </c>
      <c r="AA16" s="155">
        <v>295203</v>
      </c>
    </row>
    <row r="17" spans="1:27" ht="12.75">
      <c r="A17" s="138" t="s">
        <v>86</v>
      </c>
      <c r="B17" s="136"/>
      <c r="C17" s="155"/>
      <c r="D17" s="155"/>
      <c r="E17" s="156">
        <v>37110000</v>
      </c>
      <c r="F17" s="60">
        <v>37110000</v>
      </c>
      <c r="G17" s="60">
        <v>3061351</v>
      </c>
      <c r="H17" s="60"/>
      <c r="I17" s="60"/>
      <c r="J17" s="60">
        <v>3061351</v>
      </c>
      <c r="K17" s="60">
        <v>5100640</v>
      </c>
      <c r="L17" s="60">
        <v>13359370</v>
      </c>
      <c r="M17" s="60">
        <v>5</v>
      </c>
      <c r="N17" s="60">
        <v>18460015</v>
      </c>
      <c r="O17" s="60">
        <v>7017174</v>
      </c>
      <c r="P17" s="60">
        <v>1955811</v>
      </c>
      <c r="Q17" s="60">
        <v>1843620</v>
      </c>
      <c r="R17" s="60">
        <v>10816605</v>
      </c>
      <c r="S17" s="60"/>
      <c r="T17" s="60"/>
      <c r="U17" s="60"/>
      <c r="V17" s="60"/>
      <c r="W17" s="60">
        <v>32337971</v>
      </c>
      <c r="X17" s="60">
        <v>27832500</v>
      </c>
      <c r="Y17" s="60">
        <v>4505471</v>
      </c>
      <c r="Z17" s="140">
        <v>16.19</v>
      </c>
      <c r="AA17" s="155">
        <v>37110000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>
        <v>889442</v>
      </c>
      <c r="F24" s="100">
        <v>889442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667080</v>
      </c>
      <c r="Y24" s="100">
        <v>-667080</v>
      </c>
      <c r="Z24" s="137">
        <v>-100</v>
      </c>
      <c r="AA24" s="153">
        <v>889442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80820372</v>
      </c>
      <c r="D25" s="168">
        <f>+D5+D9+D15+D19+D24</f>
        <v>0</v>
      </c>
      <c r="E25" s="169">
        <f t="shared" si="4"/>
        <v>77060384</v>
      </c>
      <c r="F25" s="73">
        <f t="shared" si="4"/>
        <v>78882436</v>
      </c>
      <c r="G25" s="73">
        <f t="shared" si="4"/>
        <v>11532358</v>
      </c>
      <c r="H25" s="73">
        <f t="shared" si="4"/>
        <v>0</v>
      </c>
      <c r="I25" s="73">
        <f t="shared" si="4"/>
        <v>457788</v>
      </c>
      <c r="J25" s="73">
        <f t="shared" si="4"/>
        <v>11990146</v>
      </c>
      <c r="K25" s="73">
        <f t="shared" si="4"/>
        <v>5343996</v>
      </c>
      <c r="L25" s="73">
        <f t="shared" si="4"/>
        <v>23737414</v>
      </c>
      <c r="M25" s="73">
        <f t="shared" si="4"/>
        <v>11050331</v>
      </c>
      <c r="N25" s="73">
        <f t="shared" si="4"/>
        <v>40131741</v>
      </c>
      <c r="O25" s="73">
        <f t="shared" si="4"/>
        <v>5963369</v>
      </c>
      <c r="P25" s="73">
        <f t="shared" si="4"/>
        <v>3910590</v>
      </c>
      <c r="Q25" s="73">
        <f t="shared" si="4"/>
        <v>9127656</v>
      </c>
      <c r="R25" s="73">
        <f t="shared" si="4"/>
        <v>19001615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71123502</v>
      </c>
      <c r="X25" s="73">
        <f t="shared" si="4"/>
        <v>57795291</v>
      </c>
      <c r="Y25" s="73">
        <f t="shared" si="4"/>
        <v>13328211</v>
      </c>
      <c r="Z25" s="170">
        <f>+IF(X25&lt;&gt;0,+(Y25/X25)*100,0)</f>
        <v>23.061067380039667</v>
      </c>
      <c r="AA25" s="168">
        <f>+AA5+AA9+AA15+AA19+AA24</f>
        <v>78882436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79102330</v>
      </c>
      <c r="D28" s="153">
        <f>SUM(D29:D31)</f>
        <v>0</v>
      </c>
      <c r="E28" s="154">
        <f t="shared" si="5"/>
        <v>33946762</v>
      </c>
      <c r="F28" s="100">
        <f t="shared" si="5"/>
        <v>34479647</v>
      </c>
      <c r="G28" s="100">
        <f t="shared" si="5"/>
        <v>3572315</v>
      </c>
      <c r="H28" s="100">
        <f t="shared" si="5"/>
        <v>0</v>
      </c>
      <c r="I28" s="100">
        <f t="shared" si="5"/>
        <v>2522645</v>
      </c>
      <c r="J28" s="100">
        <f t="shared" si="5"/>
        <v>6094960</v>
      </c>
      <c r="K28" s="100">
        <f t="shared" si="5"/>
        <v>2078811</v>
      </c>
      <c r="L28" s="100">
        <f t="shared" si="5"/>
        <v>10391331</v>
      </c>
      <c r="M28" s="100">
        <f t="shared" si="5"/>
        <v>3086756</v>
      </c>
      <c r="N28" s="100">
        <f t="shared" si="5"/>
        <v>15556898</v>
      </c>
      <c r="O28" s="100">
        <f t="shared" si="5"/>
        <v>1858452</v>
      </c>
      <c r="P28" s="100">
        <f t="shared" si="5"/>
        <v>1812971</v>
      </c>
      <c r="Q28" s="100">
        <f t="shared" si="5"/>
        <v>1157255</v>
      </c>
      <c r="R28" s="100">
        <f t="shared" si="5"/>
        <v>4828678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26480536</v>
      </c>
      <c r="X28" s="100">
        <f t="shared" si="5"/>
        <v>25460064</v>
      </c>
      <c r="Y28" s="100">
        <f t="shared" si="5"/>
        <v>1020472</v>
      </c>
      <c r="Z28" s="137">
        <f>+IF(X28&lt;&gt;0,+(Y28/X28)*100,0)</f>
        <v>4.008128180667574</v>
      </c>
      <c r="AA28" s="153">
        <f>SUM(AA29:AA31)</f>
        <v>34479647</v>
      </c>
    </row>
    <row r="29" spans="1:27" ht="12.75">
      <c r="A29" s="138" t="s">
        <v>75</v>
      </c>
      <c r="B29" s="136"/>
      <c r="C29" s="155">
        <v>79102330</v>
      </c>
      <c r="D29" s="155"/>
      <c r="E29" s="156">
        <v>11825058</v>
      </c>
      <c r="F29" s="60">
        <v>10906638</v>
      </c>
      <c r="G29" s="60">
        <v>1212570</v>
      </c>
      <c r="H29" s="60"/>
      <c r="I29" s="60">
        <v>600980</v>
      </c>
      <c r="J29" s="60">
        <v>1813550</v>
      </c>
      <c r="K29" s="60">
        <v>813391</v>
      </c>
      <c r="L29" s="60">
        <v>2751971</v>
      </c>
      <c r="M29" s="60">
        <v>762406</v>
      </c>
      <c r="N29" s="60">
        <v>4327768</v>
      </c>
      <c r="O29" s="60">
        <v>1500682</v>
      </c>
      <c r="P29" s="60">
        <v>599322</v>
      </c>
      <c r="Q29" s="60">
        <v>753082</v>
      </c>
      <c r="R29" s="60">
        <v>2853086</v>
      </c>
      <c r="S29" s="60"/>
      <c r="T29" s="60"/>
      <c r="U29" s="60"/>
      <c r="V29" s="60"/>
      <c r="W29" s="60">
        <v>8994404</v>
      </c>
      <c r="X29" s="60">
        <v>8868789</v>
      </c>
      <c r="Y29" s="60">
        <v>125615</v>
      </c>
      <c r="Z29" s="140">
        <v>1.42</v>
      </c>
      <c r="AA29" s="155">
        <v>10906638</v>
      </c>
    </row>
    <row r="30" spans="1:27" ht="12.75">
      <c r="A30" s="138" t="s">
        <v>76</v>
      </c>
      <c r="B30" s="136"/>
      <c r="C30" s="157"/>
      <c r="D30" s="157"/>
      <c r="E30" s="158">
        <v>7541316</v>
      </c>
      <c r="F30" s="159">
        <v>8980797</v>
      </c>
      <c r="G30" s="159">
        <v>1602843</v>
      </c>
      <c r="H30" s="159"/>
      <c r="I30" s="159">
        <v>1202490</v>
      </c>
      <c r="J30" s="159">
        <v>2805333</v>
      </c>
      <c r="K30" s="159">
        <v>824290</v>
      </c>
      <c r="L30" s="159">
        <v>3809502</v>
      </c>
      <c r="M30" s="159">
        <v>1359615</v>
      </c>
      <c r="N30" s="159">
        <v>5993407</v>
      </c>
      <c r="O30" s="159">
        <v>213836</v>
      </c>
      <c r="P30" s="159">
        <v>752539</v>
      </c>
      <c r="Q30" s="159">
        <v>-17651</v>
      </c>
      <c r="R30" s="159">
        <v>948724</v>
      </c>
      <c r="S30" s="159"/>
      <c r="T30" s="159"/>
      <c r="U30" s="159"/>
      <c r="V30" s="159"/>
      <c r="W30" s="159">
        <v>9747464</v>
      </c>
      <c r="X30" s="159">
        <v>5655987</v>
      </c>
      <c r="Y30" s="159">
        <v>4091477</v>
      </c>
      <c r="Z30" s="141">
        <v>72.34</v>
      </c>
      <c r="AA30" s="157">
        <v>8980797</v>
      </c>
    </row>
    <row r="31" spans="1:27" ht="12.75">
      <c r="A31" s="138" t="s">
        <v>77</v>
      </c>
      <c r="B31" s="136"/>
      <c r="C31" s="155"/>
      <c r="D31" s="155"/>
      <c r="E31" s="156">
        <v>14580388</v>
      </c>
      <c r="F31" s="60">
        <v>14592212</v>
      </c>
      <c r="G31" s="60">
        <v>756902</v>
      </c>
      <c r="H31" s="60"/>
      <c r="I31" s="60">
        <v>719175</v>
      </c>
      <c r="J31" s="60">
        <v>1476077</v>
      </c>
      <c r="K31" s="60">
        <v>441130</v>
      </c>
      <c r="L31" s="60">
        <v>3829858</v>
      </c>
      <c r="M31" s="60">
        <v>964735</v>
      </c>
      <c r="N31" s="60">
        <v>5235723</v>
      </c>
      <c r="O31" s="60">
        <v>143934</v>
      </c>
      <c r="P31" s="60">
        <v>461110</v>
      </c>
      <c r="Q31" s="60">
        <v>421824</v>
      </c>
      <c r="R31" s="60">
        <v>1026868</v>
      </c>
      <c r="S31" s="60"/>
      <c r="T31" s="60"/>
      <c r="U31" s="60"/>
      <c r="V31" s="60"/>
      <c r="W31" s="60">
        <v>7738668</v>
      </c>
      <c r="X31" s="60">
        <v>10935288</v>
      </c>
      <c r="Y31" s="60">
        <v>-3196620</v>
      </c>
      <c r="Z31" s="140">
        <v>-29.23</v>
      </c>
      <c r="AA31" s="155">
        <v>14592212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3864067</v>
      </c>
      <c r="F32" s="100">
        <f t="shared" si="6"/>
        <v>4017890</v>
      </c>
      <c r="G32" s="100">
        <f t="shared" si="6"/>
        <v>206052</v>
      </c>
      <c r="H32" s="100">
        <f t="shared" si="6"/>
        <v>0</v>
      </c>
      <c r="I32" s="100">
        <f t="shared" si="6"/>
        <v>234671</v>
      </c>
      <c r="J32" s="100">
        <f t="shared" si="6"/>
        <v>440723</v>
      </c>
      <c r="K32" s="100">
        <f t="shared" si="6"/>
        <v>243154</v>
      </c>
      <c r="L32" s="100">
        <f t="shared" si="6"/>
        <v>1181713</v>
      </c>
      <c r="M32" s="100">
        <f t="shared" si="6"/>
        <v>407065</v>
      </c>
      <c r="N32" s="100">
        <f t="shared" si="6"/>
        <v>1831932</v>
      </c>
      <c r="O32" s="100">
        <f t="shared" si="6"/>
        <v>271673</v>
      </c>
      <c r="P32" s="100">
        <f t="shared" si="6"/>
        <v>264616</v>
      </c>
      <c r="Q32" s="100">
        <f t="shared" si="6"/>
        <v>287425</v>
      </c>
      <c r="R32" s="100">
        <f t="shared" si="6"/>
        <v>823714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3096369</v>
      </c>
      <c r="X32" s="100">
        <f t="shared" si="6"/>
        <v>2898054</v>
      </c>
      <c r="Y32" s="100">
        <f t="shared" si="6"/>
        <v>198315</v>
      </c>
      <c r="Z32" s="137">
        <f>+IF(X32&lt;&gt;0,+(Y32/X32)*100,0)</f>
        <v>6.843040191797669</v>
      </c>
      <c r="AA32" s="153">
        <f>SUM(AA33:AA37)</f>
        <v>4017890</v>
      </c>
    </row>
    <row r="33" spans="1:27" ht="12.7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>
        <v>1012894</v>
      </c>
      <c r="F35" s="60">
        <v>1232895</v>
      </c>
      <c r="G35" s="60">
        <v>60851</v>
      </c>
      <c r="H35" s="60"/>
      <c r="I35" s="60">
        <v>66997</v>
      </c>
      <c r="J35" s="60">
        <v>127848</v>
      </c>
      <c r="K35" s="60">
        <v>64924</v>
      </c>
      <c r="L35" s="60">
        <v>321695</v>
      </c>
      <c r="M35" s="60">
        <v>105105</v>
      </c>
      <c r="N35" s="60">
        <v>491724</v>
      </c>
      <c r="O35" s="60">
        <v>60099</v>
      </c>
      <c r="P35" s="60">
        <v>67444</v>
      </c>
      <c r="Q35" s="60">
        <v>74518</v>
      </c>
      <c r="R35" s="60">
        <v>202061</v>
      </c>
      <c r="S35" s="60"/>
      <c r="T35" s="60"/>
      <c r="U35" s="60"/>
      <c r="V35" s="60"/>
      <c r="W35" s="60">
        <v>821633</v>
      </c>
      <c r="X35" s="60">
        <v>759672</v>
      </c>
      <c r="Y35" s="60">
        <v>61961</v>
      </c>
      <c r="Z35" s="140">
        <v>8.16</v>
      </c>
      <c r="AA35" s="155">
        <v>1232895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>
        <v>2851173</v>
      </c>
      <c r="F37" s="159">
        <v>2784995</v>
      </c>
      <c r="G37" s="159">
        <v>145201</v>
      </c>
      <c r="H37" s="159"/>
      <c r="I37" s="159">
        <v>167674</v>
      </c>
      <c r="J37" s="159">
        <v>312875</v>
      </c>
      <c r="K37" s="159">
        <v>178230</v>
      </c>
      <c r="L37" s="159">
        <v>860018</v>
      </c>
      <c r="M37" s="159">
        <v>301960</v>
      </c>
      <c r="N37" s="159">
        <v>1340208</v>
      </c>
      <c r="O37" s="159">
        <v>211574</v>
      </c>
      <c r="P37" s="159">
        <v>197172</v>
      </c>
      <c r="Q37" s="159">
        <v>212907</v>
      </c>
      <c r="R37" s="159">
        <v>621653</v>
      </c>
      <c r="S37" s="159"/>
      <c r="T37" s="159"/>
      <c r="U37" s="159"/>
      <c r="V37" s="159"/>
      <c r="W37" s="159">
        <v>2274736</v>
      </c>
      <c r="X37" s="159">
        <v>2138382</v>
      </c>
      <c r="Y37" s="159">
        <v>136354</v>
      </c>
      <c r="Z37" s="141">
        <v>6.38</v>
      </c>
      <c r="AA37" s="157">
        <v>2784995</v>
      </c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38063665</v>
      </c>
      <c r="F38" s="100">
        <f t="shared" si="7"/>
        <v>37896665</v>
      </c>
      <c r="G38" s="100">
        <f t="shared" si="7"/>
        <v>2392164</v>
      </c>
      <c r="H38" s="100">
        <f t="shared" si="7"/>
        <v>0</v>
      </c>
      <c r="I38" s="100">
        <f t="shared" si="7"/>
        <v>2589585</v>
      </c>
      <c r="J38" s="100">
        <f t="shared" si="7"/>
        <v>4981749</v>
      </c>
      <c r="K38" s="100">
        <f t="shared" si="7"/>
        <v>2788864</v>
      </c>
      <c r="L38" s="100">
        <f t="shared" si="7"/>
        <v>13743594</v>
      </c>
      <c r="M38" s="100">
        <f t="shared" si="7"/>
        <v>3643407</v>
      </c>
      <c r="N38" s="100">
        <f t="shared" si="7"/>
        <v>20175865</v>
      </c>
      <c r="O38" s="100">
        <f t="shared" si="7"/>
        <v>1956380</v>
      </c>
      <c r="P38" s="100">
        <f t="shared" si="7"/>
        <v>3041704</v>
      </c>
      <c r="Q38" s="100">
        <f t="shared" si="7"/>
        <v>5319764</v>
      </c>
      <c r="R38" s="100">
        <f t="shared" si="7"/>
        <v>10317848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35475462</v>
      </c>
      <c r="X38" s="100">
        <f t="shared" si="7"/>
        <v>28547748</v>
      </c>
      <c r="Y38" s="100">
        <f t="shared" si="7"/>
        <v>6927714</v>
      </c>
      <c r="Z38" s="137">
        <f>+IF(X38&lt;&gt;0,+(Y38/X38)*100,0)</f>
        <v>24.267112067824055</v>
      </c>
      <c r="AA38" s="153">
        <f>SUM(AA39:AA41)</f>
        <v>37896665</v>
      </c>
    </row>
    <row r="39" spans="1:27" ht="12.75">
      <c r="A39" s="138" t="s">
        <v>85</v>
      </c>
      <c r="B39" s="136"/>
      <c r="C39" s="155"/>
      <c r="D39" s="155"/>
      <c r="E39" s="156">
        <v>953665</v>
      </c>
      <c r="F39" s="60">
        <v>786665</v>
      </c>
      <c r="G39" s="60">
        <v>81187</v>
      </c>
      <c r="H39" s="60"/>
      <c r="I39" s="60">
        <v>67525</v>
      </c>
      <c r="J39" s="60">
        <v>148712</v>
      </c>
      <c r="K39" s="60">
        <v>50905</v>
      </c>
      <c r="L39" s="60">
        <v>304530</v>
      </c>
      <c r="M39" s="60">
        <v>29881</v>
      </c>
      <c r="N39" s="60">
        <v>385316</v>
      </c>
      <c r="O39" s="60">
        <v>27723</v>
      </c>
      <c r="P39" s="60">
        <v>13084</v>
      </c>
      <c r="Q39" s="60">
        <v>29120</v>
      </c>
      <c r="R39" s="60">
        <v>69927</v>
      </c>
      <c r="S39" s="60"/>
      <c r="T39" s="60"/>
      <c r="U39" s="60"/>
      <c r="V39" s="60"/>
      <c r="W39" s="60">
        <v>603955</v>
      </c>
      <c r="X39" s="60">
        <v>715248</v>
      </c>
      <c r="Y39" s="60">
        <v>-111293</v>
      </c>
      <c r="Z39" s="140">
        <v>-15.56</v>
      </c>
      <c r="AA39" s="155">
        <v>786665</v>
      </c>
    </row>
    <row r="40" spans="1:27" ht="12.75">
      <c r="A40" s="138" t="s">
        <v>86</v>
      </c>
      <c r="B40" s="136"/>
      <c r="C40" s="155"/>
      <c r="D40" s="155"/>
      <c r="E40" s="156">
        <v>37110000</v>
      </c>
      <c r="F40" s="60">
        <v>37110000</v>
      </c>
      <c r="G40" s="60">
        <v>2310977</v>
      </c>
      <c r="H40" s="60"/>
      <c r="I40" s="60">
        <v>2522060</v>
      </c>
      <c r="J40" s="60">
        <v>4833037</v>
      </c>
      <c r="K40" s="60">
        <v>2737959</v>
      </c>
      <c r="L40" s="60">
        <v>13439064</v>
      </c>
      <c r="M40" s="60">
        <v>3613526</v>
      </c>
      <c r="N40" s="60">
        <v>19790549</v>
      </c>
      <c r="O40" s="60">
        <v>1928657</v>
      </c>
      <c r="P40" s="60">
        <v>3028620</v>
      </c>
      <c r="Q40" s="60">
        <v>5290644</v>
      </c>
      <c r="R40" s="60">
        <v>10247921</v>
      </c>
      <c r="S40" s="60"/>
      <c r="T40" s="60"/>
      <c r="U40" s="60"/>
      <c r="V40" s="60"/>
      <c r="W40" s="60">
        <v>34871507</v>
      </c>
      <c r="X40" s="60">
        <v>27832500</v>
      </c>
      <c r="Y40" s="60">
        <v>7039007</v>
      </c>
      <c r="Z40" s="140">
        <v>25.29</v>
      </c>
      <c r="AA40" s="155">
        <v>37110000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>
        <v>955170</v>
      </c>
      <c r="F47" s="100">
        <v>910792</v>
      </c>
      <c r="G47" s="100">
        <v>98368</v>
      </c>
      <c r="H47" s="100"/>
      <c r="I47" s="100">
        <v>123672</v>
      </c>
      <c r="J47" s="100">
        <v>222040</v>
      </c>
      <c r="K47" s="100">
        <v>117921</v>
      </c>
      <c r="L47" s="100">
        <v>530279</v>
      </c>
      <c r="M47" s="100">
        <v>100288</v>
      </c>
      <c r="N47" s="100">
        <v>748488</v>
      </c>
      <c r="O47" s="100">
        <v>117059</v>
      </c>
      <c r="P47" s="100">
        <v>90536</v>
      </c>
      <c r="Q47" s="100">
        <v>72672</v>
      </c>
      <c r="R47" s="100">
        <v>280267</v>
      </c>
      <c r="S47" s="100"/>
      <c r="T47" s="100"/>
      <c r="U47" s="100"/>
      <c r="V47" s="100"/>
      <c r="W47" s="100">
        <v>1250795</v>
      </c>
      <c r="X47" s="100">
        <v>716373</v>
      </c>
      <c r="Y47" s="100">
        <v>534422</v>
      </c>
      <c r="Z47" s="137">
        <v>74.6</v>
      </c>
      <c r="AA47" s="153">
        <v>910792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79102330</v>
      </c>
      <c r="D48" s="168">
        <f>+D28+D32+D38+D42+D47</f>
        <v>0</v>
      </c>
      <c r="E48" s="169">
        <f t="shared" si="9"/>
        <v>76829664</v>
      </c>
      <c r="F48" s="73">
        <f t="shared" si="9"/>
        <v>77304994</v>
      </c>
      <c r="G48" s="73">
        <f t="shared" si="9"/>
        <v>6268899</v>
      </c>
      <c r="H48" s="73">
        <f t="shared" si="9"/>
        <v>0</v>
      </c>
      <c r="I48" s="73">
        <f t="shared" si="9"/>
        <v>5470573</v>
      </c>
      <c r="J48" s="73">
        <f t="shared" si="9"/>
        <v>11739472</v>
      </c>
      <c r="K48" s="73">
        <f t="shared" si="9"/>
        <v>5228750</v>
      </c>
      <c r="L48" s="73">
        <f t="shared" si="9"/>
        <v>25846917</v>
      </c>
      <c r="M48" s="73">
        <f t="shared" si="9"/>
        <v>7237516</v>
      </c>
      <c r="N48" s="73">
        <f t="shared" si="9"/>
        <v>38313183</v>
      </c>
      <c r="O48" s="73">
        <f t="shared" si="9"/>
        <v>4203564</v>
      </c>
      <c r="P48" s="73">
        <f t="shared" si="9"/>
        <v>5209827</v>
      </c>
      <c r="Q48" s="73">
        <f t="shared" si="9"/>
        <v>6837116</v>
      </c>
      <c r="R48" s="73">
        <f t="shared" si="9"/>
        <v>16250507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66303162</v>
      </c>
      <c r="X48" s="73">
        <f t="shared" si="9"/>
        <v>57622239</v>
      </c>
      <c r="Y48" s="73">
        <f t="shared" si="9"/>
        <v>8680923</v>
      </c>
      <c r="Z48" s="170">
        <f>+IF(X48&lt;&gt;0,+(Y48/X48)*100,0)</f>
        <v>15.065230283745134</v>
      </c>
      <c r="AA48" s="168">
        <f>+AA28+AA32+AA38+AA42+AA47</f>
        <v>77304994</v>
      </c>
    </row>
    <row r="49" spans="1:27" ht="12.75">
      <c r="A49" s="148" t="s">
        <v>49</v>
      </c>
      <c r="B49" s="149"/>
      <c r="C49" s="171">
        <f aca="true" t="shared" si="10" ref="C49:Y49">+C25-C48</f>
        <v>1718042</v>
      </c>
      <c r="D49" s="171">
        <f>+D25-D48</f>
        <v>0</v>
      </c>
      <c r="E49" s="172">
        <f t="shared" si="10"/>
        <v>230720</v>
      </c>
      <c r="F49" s="173">
        <f t="shared" si="10"/>
        <v>1577442</v>
      </c>
      <c r="G49" s="173">
        <f t="shared" si="10"/>
        <v>5263459</v>
      </c>
      <c r="H49" s="173">
        <f t="shared" si="10"/>
        <v>0</v>
      </c>
      <c r="I49" s="173">
        <f t="shared" si="10"/>
        <v>-5012785</v>
      </c>
      <c r="J49" s="173">
        <f t="shared" si="10"/>
        <v>250674</v>
      </c>
      <c r="K49" s="173">
        <f t="shared" si="10"/>
        <v>115246</v>
      </c>
      <c r="L49" s="173">
        <f t="shared" si="10"/>
        <v>-2109503</v>
      </c>
      <c r="M49" s="173">
        <f t="shared" si="10"/>
        <v>3812815</v>
      </c>
      <c r="N49" s="173">
        <f t="shared" si="10"/>
        <v>1818558</v>
      </c>
      <c r="O49" s="173">
        <f t="shared" si="10"/>
        <v>1759805</v>
      </c>
      <c r="P49" s="173">
        <f t="shared" si="10"/>
        <v>-1299237</v>
      </c>
      <c r="Q49" s="173">
        <f t="shared" si="10"/>
        <v>2290540</v>
      </c>
      <c r="R49" s="173">
        <f t="shared" si="10"/>
        <v>2751108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4820340</v>
      </c>
      <c r="X49" s="173">
        <f>IF(F25=F48,0,X25-X48)</f>
        <v>173052</v>
      </c>
      <c r="Y49" s="173">
        <f t="shared" si="10"/>
        <v>4647288</v>
      </c>
      <c r="Z49" s="174">
        <f>+IF(X49&lt;&gt;0,+(Y49/X49)*100,0)</f>
        <v>2685.4864433811804</v>
      </c>
      <c r="AA49" s="171">
        <f>+AA25-AA48</f>
        <v>1577442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69727</v>
      </c>
      <c r="D12" s="155">
        <v>0</v>
      </c>
      <c r="E12" s="156">
        <v>50000</v>
      </c>
      <c r="F12" s="60">
        <v>72000</v>
      </c>
      <c r="G12" s="60">
        <v>5933</v>
      </c>
      <c r="H12" s="60">
        <v>0</v>
      </c>
      <c r="I12" s="60">
        <v>5933</v>
      </c>
      <c r="J12" s="60">
        <v>11866</v>
      </c>
      <c r="K12" s="60">
        <v>5933</v>
      </c>
      <c r="L12" s="60">
        <v>29666</v>
      </c>
      <c r="M12" s="60">
        <v>5933</v>
      </c>
      <c r="N12" s="60">
        <v>41532</v>
      </c>
      <c r="O12" s="60">
        <v>5933</v>
      </c>
      <c r="P12" s="60">
        <v>5933</v>
      </c>
      <c r="Q12" s="60">
        <v>5933</v>
      </c>
      <c r="R12" s="60">
        <v>17799</v>
      </c>
      <c r="S12" s="60">
        <v>0</v>
      </c>
      <c r="T12" s="60">
        <v>0</v>
      </c>
      <c r="U12" s="60">
        <v>0</v>
      </c>
      <c r="V12" s="60">
        <v>0</v>
      </c>
      <c r="W12" s="60">
        <v>71197</v>
      </c>
      <c r="X12" s="60">
        <v>37503</v>
      </c>
      <c r="Y12" s="60">
        <v>33694</v>
      </c>
      <c r="Z12" s="140">
        <v>89.84</v>
      </c>
      <c r="AA12" s="155">
        <v>72000</v>
      </c>
    </row>
    <row r="13" spans="1:27" ht="12.75">
      <c r="A13" s="181" t="s">
        <v>109</v>
      </c>
      <c r="B13" s="185"/>
      <c r="C13" s="155">
        <v>692915</v>
      </c>
      <c r="D13" s="155">
        <v>0</v>
      </c>
      <c r="E13" s="156">
        <v>500000</v>
      </c>
      <c r="F13" s="60">
        <v>550000</v>
      </c>
      <c r="G13" s="60">
        <v>39744</v>
      </c>
      <c r="H13" s="60">
        <v>0</v>
      </c>
      <c r="I13" s="60">
        <v>30460</v>
      </c>
      <c r="J13" s="60">
        <v>70204</v>
      </c>
      <c r="K13" s="60">
        <v>70519</v>
      </c>
      <c r="L13" s="60">
        <v>200419</v>
      </c>
      <c r="M13" s="60">
        <v>0</v>
      </c>
      <c r="N13" s="60">
        <v>270938</v>
      </c>
      <c r="O13" s="60">
        <v>79290</v>
      </c>
      <c r="P13" s="60">
        <v>56669</v>
      </c>
      <c r="Q13" s="60">
        <v>33737</v>
      </c>
      <c r="R13" s="60">
        <v>169696</v>
      </c>
      <c r="S13" s="60">
        <v>0</v>
      </c>
      <c r="T13" s="60">
        <v>0</v>
      </c>
      <c r="U13" s="60">
        <v>0</v>
      </c>
      <c r="V13" s="60">
        <v>0</v>
      </c>
      <c r="W13" s="60">
        <v>510838</v>
      </c>
      <c r="X13" s="60">
        <v>375003</v>
      </c>
      <c r="Y13" s="60">
        <v>135835</v>
      </c>
      <c r="Z13" s="140">
        <v>36.22</v>
      </c>
      <c r="AA13" s="155">
        <v>550000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15560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3053424</v>
      </c>
      <c r="D18" s="155">
        <v>0</v>
      </c>
      <c r="E18" s="156">
        <v>3711000</v>
      </c>
      <c r="F18" s="60">
        <v>3711000</v>
      </c>
      <c r="G18" s="60">
        <v>0</v>
      </c>
      <c r="H18" s="60">
        <v>0</v>
      </c>
      <c r="I18" s="60">
        <v>265955</v>
      </c>
      <c r="J18" s="60">
        <v>265955</v>
      </c>
      <c r="K18" s="60">
        <v>265955</v>
      </c>
      <c r="L18" s="60">
        <v>1388331</v>
      </c>
      <c r="M18" s="60">
        <v>271272</v>
      </c>
      <c r="N18" s="60">
        <v>1925558</v>
      </c>
      <c r="O18" s="60">
        <v>271272</v>
      </c>
      <c r="P18" s="60">
        <v>271272</v>
      </c>
      <c r="Q18" s="60">
        <v>271272</v>
      </c>
      <c r="R18" s="60">
        <v>813816</v>
      </c>
      <c r="S18" s="60">
        <v>0</v>
      </c>
      <c r="T18" s="60">
        <v>0</v>
      </c>
      <c r="U18" s="60">
        <v>0</v>
      </c>
      <c r="V18" s="60">
        <v>0</v>
      </c>
      <c r="W18" s="60">
        <v>3005329</v>
      </c>
      <c r="X18" s="60">
        <v>2783250</v>
      </c>
      <c r="Y18" s="60">
        <v>222079</v>
      </c>
      <c r="Z18" s="140">
        <v>7.98</v>
      </c>
      <c r="AA18" s="155">
        <v>3711000</v>
      </c>
    </row>
    <row r="19" spans="1:27" ht="12.75">
      <c r="A19" s="181" t="s">
        <v>34</v>
      </c>
      <c r="B19" s="185"/>
      <c r="C19" s="155">
        <v>32311191</v>
      </c>
      <c r="D19" s="155">
        <v>0</v>
      </c>
      <c r="E19" s="156">
        <v>33020768</v>
      </c>
      <c r="F19" s="60">
        <v>34224796</v>
      </c>
      <c r="G19" s="60">
        <v>8090000</v>
      </c>
      <c r="H19" s="60">
        <v>0</v>
      </c>
      <c r="I19" s="60">
        <v>0</v>
      </c>
      <c r="J19" s="60">
        <v>8090000</v>
      </c>
      <c r="K19" s="60">
        <v>0</v>
      </c>
      <c r="L19" s="60">
        <v>8090000</v>
      </c>
      <c r="M19" s="60">
        <v>10610898</v>
      </c>
      <c r="N19" s="60">
        <v>18700898</v>
      </c>
      <c r="O19" s="60">
        <v>-1393673</v>
      </c>
      <c r="P19" s="60">
        <v>300000</v>
      </c>
      <c r="Q19" s="60">
        <v>6944109</v>
      </c>
      <c r="R19" s="60">
        <v>5850436</v>
      </c>
      <c r="S19" s="60">
        <v>0</v>
      </c>
      <c r="T19" s="60">
        <v>0</v>
      </c>
      <c r="U19" s="60">
        <v>0</v>
      </c>
      <c r="V19" s="60">
        <v>0</v>
      </c>
      <c r="W19" s="60">
        <v>32641334</v>
      </c>
      <c r="X19" s="60">
        <v>22284510</v>
      </c>
      <c r="Y19" s="60">
        <v>10356824</v>
      </c>
      <c r="Z19" s="140">
        <v>46.48</v>
      </c>
      <c r="AA19" s="155">
        <v>34224796</v>
      </c>
    </row>
    <row r="20" spans="1:27" ht="12.75">
      <c r="A20" s="181" t="s">
        <v>35</v>
      </c>
      <c r="B20" s="185"/>
      <c r="C20" s="155">
        <v>44677555</v>
      </c>
      <c r="D20" s="155">
        <v>0</v>
      </c>
      <c r="E20" s="156">
        <v>39778616</v>
      </c>
      <c r="F20" s="54">
        <v>39024640</v>
      </c>
      <c r="G20" s="54">
        <v>3396681</v>
      </c>
      <c r="H20" s="54">
        <v>0</v>
      </c>
      <c r="I20" s="54">
        <v>155440</v>
      </c>
      <c r="J20" s="54">
        <v>3552121</v>
      </c>
      <c r="K20" s="54">
        <v>5001589</v>
      </c>
      <c r="L20" s="54">
        <v>14028998</v>
      </c>
      <c r="M20" s="54">
        <v>162228</v>
      </c>
      <c r="N20" s="54">
        <v>19192815</v>
      </c>
      <c r="O20" s="54">
        <v>7000547</v>
      </c>
      <c r="P20" s="54">
        <v>1976716</v>
      </c>
      <c r="Q20" s="54">
        <v>1872605</v>
      </c>
      <c r="R20" s="54">
        <v>10849868</v>
      </c>
      <c r="S20" s="54">
        <v>0</v>
      </c>
      <c r="T20" s="54">
        <v>0</v>
      </c>
      <c r="U20" s="54">
        <v>0</v>
      </c>
      <c r="V20" s="54">
        <v>0</v>
      </c>
      <c r="W20" s="54">
        <v>33594804</v>
      </c>
      <c r="X20" s="54">
        <v>29833965</v>
      </c>
      <c r="Y20" s="54">
        <v>3760839</v>
      </c>
      <c r="Z20" s="184">
        <v>12.61</v>
      </c>
      <c r="AA20" s="130">
        <v>39024640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80820372</v>
      </c>
      <c r="D22" s="188">
        <f>SUM(D5:D21)</f>
        <v>0</v>
      </c>
      <c r="E22" s="189">
        <f t="shared" si="0"/>
        <v>77060384</v>
      </c>
      <c r="F22" s="190">
        <f t="shared" si="0"/>
        <v>77582436</v>
      </c>
      <c r="G22" s="190">
        <f t="shared" si="0"/>
        <v>11532358</v>
      </c>
      <c r="H22" s="190">
        <f t="shared" si="0"/>
        <v>0</v>
      </c>
      <c r="I22" s="190">
        <f t="shared" si="0"/>
        <v>457788</v>
      </c>
      <c r="J22" s="190">
        <f t="shared" si="0"/>
        <v>11990146</v>
      </c>
      <c r="K22" s="190">
        <f t="shared" si="0"/>
        <v>5343996</v>
      </c>
      <c r="L22" s="190">
        <f t="shared" si="0"/>
        <v>23737414</v>
      </c>
      <c r="M22" s="190">
        <f t="shared" si="0"/>
        <v>11050331</v>
      </c>
      <c r="N22" s="190">
        <f t="shared" si="0"/>
        <v>40131741</v>
      </c>
      <c r="O22" s="190">
        <f t="shared" si="0"/>
        <v>5963369</v>
      </c>
      <c r="P22" s="190">
        <f t="shared" si="0"/>
        <v>2610590</v>
      </c>
      <c r="Q22" s="190">
        <f t="shared" si="0"/>
        <v>9127656</v>
      </c>
      <c r="R22" s="190">
        <f t="shared" si="0"/>
        <v>17701615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69823502</v>
      </c>
      <c r="X22" s="190">
        <f t="shared" si="0"/>
        <v>55314231</v>
      </c>
      <c r="Y22" s="190">
        <f t="shared" si="0"/>
        <v>14509271</v>
      </c>
      <c r="Z22" s="191">
        <f>+IF(X22&lt;&gt;0,+(Y22/X22)*100,0)</f>
        <v>26.230629510152642</v>
      </c>
      <c r="AA22" s="188">
        <f>SUM(AA5:AA21)</f>
        <v>77582436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31503901</v>
      </c>
      <c r="D25" s="155">
        <v>0</v>
      </c>
      <c r="E25" s="156">
        <v>16760237</v>
      </c>
      <c r="F25" s="60">
        <v>17527466</v>
      </c>
      <c r="G25" s="60">
        <v>794757</v>
      </c>
      <c r="H25" s="60">
        <v>0</v>
      </c>
      <c r="I25" s="60">
        <v>897926</v>
      </c>
      <c r="J25" s="60">
        <v>1692683</v>
      </c>
      <c r="K25" s="60">
        <v>1192246</v>
      </c>
      <c r="L25" s="60">
        <v>3812815</v>
      </c>
      <c r="M25" s="60">
        <v>2226625</v>
      </c>
      <c r="N25" s="60">
        <v>7231686</v>
      </c>
      <c r="O25" s="60">
        <v>1420936</v>
      </c>
      <c r="P25" s="60">
        <v>1431047</v>
      </c>
      <c r="Q25" s="60">
        <v>1471587</v>
      </c>
      <c r="R25" s="60">
        <v>4323570</v>
      </c>
      <c r="S25" s="60">
        <v>0</v>
      </c>
      <c r="T25" s="60">
        <v>0</v>
      </c>
      <c r="U25" s="60">
        <v>0</v>
      </c>
      <c r="V25" s="60">
        <v>0</v>
      </c>
      <c r="W25" s="60">
        <v>13247939</v>
      </c>
      <c r="X25" s="60">
        <v>12570174</v>
      </c>
      <c r="Y25" s="60">
        <v>677765</v>
      </c>
      <c r="Z25" s="140">
        <v>5.39</v>
      </c>
      <c r="AA25" s="155">
        <v>17527466</v>
      </c>
    </row>
    <row r="26" spans="1:27" ht="12.75">
      <c r="A26" s="183" t="s">
        <v>38</v>
      </c>
      <c r="B26" s="182"/>
      <c r="C26" s="155">
        <v>3109524</v>
      </c>
      <c r="D26" s="155">
        <v>0</v>
      </c>
      <c r="E26" s="156">
        <v>3668014</v>
      </c>
      <c r="F26" s="60">
        <v>3498014</v>
      </c>
      <c r="G26" s="60">
        <v>240343</v>
      </c>
      <c r="H26" s="60">
        <v>0</v>
      </c>
      <c r="I26" s="60">
        <v>285553</v>
      </c>
      <c r="J26" s="60">
        <v>525896</v>
      </c>
      <c r="K26" s="60">
        <v>272133</v>
      </c>
      <c r="L26" s="60">
        <v>1309584</v>
      </c>
      <c r="M26" s="60">
        <v>270209</v>
      </c>
      <c r="N26" s="60">
        <v>1851926</v>
      </c>
      <c r="O26" s="60">
        <v>270209</v>
      </c>
      <c r="P26" s="60">
        <v>270209</v>
      </c>
      <c r="Q26" s="60">
        <v>269073</v>
      </c>
      <c r="R26" s="60">
        <v>809491</v>
      </c>
      <c r="S26" s="60">
        <v>0</v>
      </c>
      <c r="T26" s="60">
        <v>0</v>
      </c>
      <c r="U26" s="60">
        <v>0</v>
      </c>
      <c r="V26" s="60">
        <v>0</v>
      </c>
      <c r="W26" s="60">
        <v>3187313</v>
      </c>
      <c r="X26" s="60">
        <v>2751012</v>
      </c>
      <c r="Y26" s="60">
        <v>436301</v>
      </c>
      <c r="Z26" s="140">
        <v>15.86</v>
      </c>
      <c r="AA26" s="155">
        <v>3498014</v>
      </c>
    </row>
    <row r="27" spans="1:27" ht="12.75">
      <c r="A27" s="183" t="s">
        <v>118</v>
      </c>
      <c r="B27" s="182"/>
      <c r="C27" s="155">
        <v>17613</v>
      </c>
      <c r="D27" s="155">
        <v>0</v>
      </c>
      <c r="E27" s="156">
        <v>0</v>
      </c>
      <c r="F27" s="60">
        <v>0</v>
      </c>
      <c r="G27" s="60">
        <v>3169</v>
      </c>
      <c r="H27" s="60">
        <v>0</v>
      </c>
      <c r="I27" s="60">
        <v>10709</v>
      </c>
      <c r="J27" s="60">
        <v>13878</v>
      </c>
      <c r="K27" s="60">
        <v>8002</v>
      </c>
      <c r="L27" s="60">
        <v>30629</v>
      </c>
      <c r="M27" s="60">
        <v>1026</v>
      </c>
      <c r="N27" s="60">
        <v>39657</v>
      </c>
      <c r="O27" s="60">
        <v>0</v>
      </c>
      <c r="P27" s="60">
        <v>1197</v>
      </c>
      <c r="Q27" s="60">
        <v>262</v>
      </c>
      <c r="R27" s="60">
        <v>1459</v>
      </c>
      <c r="S27" s="60">
        <v>0</v>
      </c>
      <c r="T27" s="60">
        <v>0</v>
      </c>
      <c r="U27" s="60">
        <v>0</v>
      </c>
      <c r="V27" s="60">
        <v>0</v>
      </c>
      <c r="W27" s="60">
        <v>54994</v>
      </c>
      <c r="X27" s="60"/>
      <c r="Y27" s="60">
        <v>54994</v>
      </c>
      <c r="Z27" s="140">
        <v>0</v>
      </c>
      <c r="AA27" s="155">
        <v>0</v>
      </c>
    </row>
    <row r="28" spans="1:27" ht="12.75">
      <c r="A28" s="183" t="s">
        <v>39</v>
      </c>
      <c r="B28" s="182"/>
      <c r="C28" s="155">
        <v>262196</v>
      </c>
      <c r="D28" s="155">
        <v>0</v>
      </c>
      <c r="E28" s="156">
        <v>254904</v>
      </c>
      <c r="F28" s="60">
        <v>254904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191178</v>
      </c>
      <c r="Y28" s="60">
        <v>-191178</v>
      </c>
      <c r="Z28" s="140">
        <v>-100</v>
      </c>
      <c r="AA28" s="155">
        <v>254904</v>
      </c>
    </row>
    <row r="29" spans="1:27" ht="12.75">
      <c r="A29" s="183" t="s">
        <v>40</v>
      </c>
      <c r="B29" s="182"/>
      <c r="C29" s="155">
        <v>786521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240488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/>
      <c r="Y32" s="60">
        <v>0</v>
      </c>
      <c r="Z32" s="140">
        <v>0</v>
      </c>
      <c r="AA32" s="155">
        <v>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43126308</v>
      </c>
      <c r="D34" s="155">
        <v>0</v>
      </c>
      <c r="E34" s="156">
        <v>56146509</v>
      </c>
      <c r="F34" s="60">
        <v>56024610</v>
      </c>
      <c r="G34" s="60">
        <v>5230630</v>
      </c>
      <c r="H34" s="60">
        <v>0</v>
      </c>
      <c r="I34" s="60">
        <v>4276385</v>
      </c>
      <c r="J34" s="60">
        <v>9507015</v>
      </c>
      <c r="K34" s="60">
        <v>3756369</v>
      </c>
      <c r="L34" s="60">
        <v>20693889</v>
      </c>
      <c r="M34" s="60">
        <v>4739656</v>
      </c>
      <c r="N34" s="60">
        <v>29189914</v>
      </c>
      <c r="O34" s="60">
        <v>2512419</v>
      </c>
      <c r="P34" s="60">
        <v>3507374</v>
      </c>
      <c r="Q34" s="60">
        <v>5096194</v>
      </c>
      <c r="R34" s="60">
        <v>11115987</v>
      </c>
      <c r="S34" s="60">
        <v>0</v>
      </c>
      <c r="T34" s="60">
        <v>0</v>
      </c>
      <c r="U34" s="60">
        <v>0</v>
      </c>
      <c r="V34" s="60">
        <v>0</v>
      </c>
      <c r="W34" s="60">
        <v>49812916</v>
      </c>
      <c r="X34" s="60">
        <v>42109884</v>
      </c>
      <c r="Y34" s="60">
        <v>7703032</v>
      </c>
      <c r="Z34" s="140">
        <v>18.29</v>
      </c>
      <c r="AA34" s="155">
        <v>56024610</v>
      </c>
    </row>
    <row r="35" spans="1:27" ht="12.75">
      <c r="A35" s="181" t="s">
        <v>122</v>
      </c>
      <c r="B35" s="185"/>
      <c r="C35" s="155">
        <v>55779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79102330</v>
      </c>
      <c r="D36" s="188">
        <f>SUM(D25:D35)</f>
        <v>0</v>
      </c>
      <c r="E36" s="189">
        <f t="shared" si="1"/>
        <v>76829664</v>
      </c>
      <c r="F36" s="190">
        <f t="shared" si="1"/>
        <v>77304994</v>
      </c>
      <c r="G36" s="190">
        <f t="shared" si="1"/>
        <v>6268899</v>
      </c>
      <c r="H36" s="190">
        <f t="shared" si="1"/>
        <v>0</v>
      </c>
      <c r="I36" s="190">
        <f t="shared" si="1"/>
        <v>5470573</v>
      </c>
      <c r="J36" s="190">
        <f t="shared" si="1"/>
        <v>11739472</v>
      </c>
      <c r="K36" s="190">
        <f t="shared" si="1"/>
        <v>5228750</v>
      </c>
      <c r="L36" s="190">
        <f t="shared" si="1"/>
        <v>25846917</v>
      </c>
      <c r="M36" s="190">
        <f t="shared" si="1"/>
        <v>7237516</v>
      </c>
      <c r="N36" s="190">
        <f t="shared" si="1"/>
        <v>38313183</v>
      </c>
      <c r="O36" s="190">
        <f t="shared" si="1"/>
        <v>4203564</v>
      </c>
      <c r="P36" s="190">
        <f t="shared" si="1"/>
        <v>5209827</v>
      </c>
      <c r="Q36" s="190">
        <f t="shared" si="1"/>
        <v>6837116</v>
      </c>
      <c r="R36" s="190">
        <f t="shared" si="1"/>
        <v>16250507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66303162</v>
      </c>
      <c r="X36" s="190">
        <f t="shared" si="1"/>
        <v>57622248</v>
      </c>
      <c r="Y36" s="190">
        <f t="shared" si="1"/>
        <v>8680914</v>
      </c>
      <c r="Z36" s="191">
        <f>+IF(X36&lt;&gt;0,+(Y36/X36)*100,0)</f>
        <v>15.065212311744588</v>
      </c>
      <c r="AA36" s="188">
        <f>SUM(AA25:AA35)</f>
        <v>77304994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1718042</v>
      </c>
      <c r="D38" s="199">
        <f>+D22-D36</f>
        <v>0</v>
      </c>
      <c r="E38" s="200">
        <f t="shared" si="2"/>
        <v>230720</v>
      </c>
      <c r="F38" s="106">
        <f t="shared" si="2"/>
        <v>277442</v>
      </c>
      <c r="G38" s="106">
        <f t="shared" si="2"/>
        <v>5263459</v>
      </c>
      <c r="H38" s="106">
        <f t="shared" si="2"/>
        <v>0</v>
      </c>
      <c r="I38" s="106">
        <f t="shared" si="2"/>
        <v>-5012785</v>
      </c>
      <c r="J38" s="106">
        <f t="shared" si="2"/>
        <v>250674</v>
      </c>
      <c r="K38" s="106">
        <f t="shared" si="2"/>
        <v>115246</v>
      </c>
      <c r="L38" s="106">
        <f t="shared" si="2"/>
        <v>-2109503</v>
      </c>
      <c r="M38" s="106">
        <f t="shared" si="2"/>
        <v>3812815</v>
      </c>
      <c r="N38" s="106">
        <f t="shared" si="2"/>
        <v>1818558</v>
      </c>
      <c r="O38" s="106">
        <f t="shared" si="2"/>
        <v>1759805</v>
      </c>
      <c r="P38" s="106">
        <f t="shared" si="2"/>
        <v>-2599237</v>
      </c>
      <c r="Q38" s="106">
        <f t="shared" si="2"/>
        <v>2290540</v>
      </c>
      <c r="R38" s="106">
        <f t="shared" si="2"/>
        <v>1451108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3520340</v>
      </c>
      <c r="X38" s="106">
        <f>IF(F22=F36,0,X22-X36)</f>
        <v>-2308017</v>
      </c>
      <c r="Y38" s="106">
        <f t="shared" si="2"/>
        <v>5828357</v>
      </c>
      <c r="Z38" s="201">
        <f>+IF(X38&lt;&gt;0,+(Y38/X38)*100,0)</f>
        <v>-252.5266061731781</v>
      </c>
      <c r="AA38" s="199">
        <f>+AA22-AA36</f>
        <v>277442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1300000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1300000</v>
      </c>
      <c r="Q39" s="60">
        <v>0</v>
      </c>
      <c r="R39" s="60">
        <v>1300000</v>
      </c>
      <c r="S39" s="60">
        <v>0</v>
      </c>
      <c r="T39" s="60">
        <v>0</v>
      </c>
      <c r="U39" s="60">
        <v>0</v>
      </c>
      <c r="V39" s="60">
        <v>0</v>
      </c>
      <c r="W39" s="60">
        <v>1300000</v>
      </c>
      <c r="X39" s="60"/>
      <c r="Y39" s="60">
        <v>1300000</v>
      </c>
      <c r="Z39" s="140">
        <v>0</v>
      </c>
      <c r="AA39" s="155">
        <v>1300000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1718042</v>
      </c>
      <c r="D42" s="206">
        <f>SUM(D38:D41)</f>
        <v>0</v>
      </c>
      <c r="E42" s="207">
        <f t="shared" si="3"/>
        <v>230720</v>
      </c>
      <c r="F42" s="88">
        <f t="shared" si="3"/>
        <v>1577442</v>
      </c>
      <c r="G42" s="88">
        <f t="shared" si="3"/>
        <v>5263459</v>
      </c>
      <c r="H42" s="88">
        <f t="shared" si="3"/>
        <v>0</v>
      </c>
      <c r="I42" s="88">
        <f t="shared" si="3"/>
        <v>-5012785</v>
      </c>
      <c r="J42" s="88">
        <f t="shared" si="3"/>
        <v>250674</v>
      </c>
      <c r="K42" s="88">
        <f t="shared" si="3"/>
        <v>115246</v>
      </c>
      <c r="L42" s="88">
        <f t="shared" si="3"/>
        <v>-2109503</v>
      </c>
      <c r="M42" s="88">
        <f t="shared" si="3"/>
        <v>3812815</v>
      </c>
      <c r="N42" s="88">
        <f t="shared" si="3"/>
        <v>1818558</v>
      </c>
      <c r="O42" s="88">
        <f t="shared" si="3"/>
        <v>1759805</v>
      </c>
      <c r="P42" s="88">
        <f t="shared" si="3"/>
        <v>-1299237</v>
      </c>
      <c r="Q42" s="88">
        <f t="shared" si="3"/>
        <v>2290540</v>
      </c>
      <c r="R42" s="88">
        <f t="shared" si="3"/>
        <v>2751108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4820340</v>
      </c>
      <c r="X42" s="88">
        <f t="shared" si="3"/>
        <v>-2308017</v>
      </c>
      <c r="Y42" s="88">
        <f t="shared" si="3"/>
        <v>7128357</v>
      </c>
      <c r="Z42" s="208">
        <f>+IF(X42&lt;&gt;0,+(Y42/X42)*100,0)</f>
        <v>-308.85201452155684</v>
      </c>
      <c r="AA42" s="206">
        <f>SUM(AA38:AA41)</f>
        <v>1577442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1718042</v>
      </c>
      <c r="D44" s="210">
        <f>+D42-D43</f>
        <v>0</v>
      </c>
      <c r="E44" s="211">
        <f t="shared" si="4"/>
        <v>230720</v>
      </c>
      <c r="F44" s="77">
        <f t="shared" si="4"/>
        <v>1577442</v>
      </c>
      <c r="G44" s="77">
        <f t="shared" si="4"/>
        <v>5263459</v>
      </c>
      <c r="H44" s="77">
        <f t="shared" si="4"/>
        <v>0</v>
      </c>
      <c r="I44" s="77">
        <f t="shared" si="4"/>
        <v>-5012785</v>
      </c>
      <c r="J44" s="77">
        <f t="shared" si="4"/>
        <v>250674</v>
      </c>
      <c r="K44" s="77">
        <f t="shared" si="4"/>
        <v>115246</v>
      </c>
      <c r="L44" s="77">
        <f t="shared" si="4"/>
        <v>-2109503</v>
      </c>
      <c r="M44" s="77">
        <f t="shared" si="4"/>
        <v>3812815</v>
      </c>
      <c r="N44" s="77">
        <f t="shared" si="4"/>
        <v>1818558</v>
      </c>
      <c r="O44" s="77">
        <f t="shared" si="4"/>
        <v>1759805</v>
      </c>
      <c r="P44" s="77">
        <f t="shared" si="4"/>
        <v>-1299237</v>
      </c>
      <c r="Q44" s="77">
        <f t="shared" si="4"/>
        <v>2290540</v>
      </c>
      <c r="R44" s="77">
        <f t="shared" si="4"/>
        <v>2751108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4820340</v>
      </c>
      <c r="X44" s="77">
        <f t="shared" si="4"/>
        <v>-2308017</v>
      </c>
      <c r="Y44" s="77">
        <f t="shared" si="4"/>
        <v>7128357</v>
      </c>
      <c r="Z44" s="212">
        <f>+IF(X44&lt;&gt;0,+(Y44/X44)*100,0)</f>
        <v>-308.85201452155684</v>
      </c>
      <c r="AA44" s="210">
        <f>+AA42-AA43</f>
        <v>1577442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1718042</v>
      </c>
      <c r="D46" s="206">
        <f>SUM(D44:D45)</f>
        <v>0</v>
      </c>
      <c r="E46" s="207">
        <f t="shared" si="5"/>
        <v>230720</v>
      </c>
      <c r="F46" s="88">
        <f t="shared" si="5"/>
        <v>1577442</v>
      </c>
      <c r="G46" s="88">
        <f t="shared" si="5"/>
        <v>5263459</v>
      </c>
      <c r="H46" s="88">
        <f t="shared" si="5"/>
        <v>0</v>
      </c>
      <c r="I46" s="88">
        <f t="shared" si="5"/>
        <v>-5012785</v>
      </c>
      <c r="J46" s="88">
        <f t="shared" si="5"/>
        <v>250674</v>
      </c>
      <c r="K46" s="88">
        <f t="shared" si="5"/>
        <v>115246</v>
      </c>
      <c r="L46" s="88">
        <f t="shared" si="5"/>
        <v>-2109503</v>
      </c>
      <c r="M46" s="88">
        <f t="shared" si="5"/>
        <v>3812815</v>
      </c>
      <c r="N46" s="88">
        <f t="shared" si="5"/>
        <v>1818558</v>
      </c>
      <c r="O46" s="88">
        <f t="shared" si="5"/>
        <v>1759805</v>
      </c>
      <c r="P46" s="88">
        <f t="shared" si="5"/>
        <v>-1299237</v>
      </c>
      <c r="Q46" s="88">
        <f t="shared" si="5"/>
        <v>2290540</v>
      </c>
      <c r="R46" s="88">
        <f t="shared" si="5"/>
        <v>2751108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4820340</v>
      </c>
      <c r="X46" s="88">
        <f t="shared" si="5"/>
        <v>-2308017</v>
      </c>
      <c r="Y46" s="88">
        <f t="shared" si="5"/>
        <v>7128357</v>
      </c>
      <c r="Z46" s="208">
        <f>+IF(X46&lt;&gt;0,+(Y46/X46)*100,0)</f>
        <v>-308.85201452155684</v>
      </c>
      <c r="AA46" s="206">
        <f>SUM(AA44:AA45)</f>
        <v>1577442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1718042</v>
      </c>
      <c r="D48" s="217">
        <f>SUM(D46:D47)</f>
        <v>0</v>
      </c>
      <c r="E48" s="218">
        <f t="shared" si="6"/>
        <v>230720</v>
      </c>
      <c r="F48" s="219">
        <f t="shared" si="6"/>
        <v>1577442</v>
      </c>
      <c r="G48" s="219">
        <f t="shared" si="6"/>
        <v>5263459</v>
      </c>
      <c r="H48" s="220">
        <f t="shared" si="6"/>
        <v>0</v>
      </c>
      <c r="I48" s="220">
        <f t="shared" si="6"/>
        <v>-5012785</v>
      </c>
      <c r="J48" s="220">
        <f t="shared" si="6"/>
        <v>250674</v>
      </c>
      <c r="K48" s="220">
        <f t="shared" si="6"/>
        <v>115246</v>
      </c>
      <c r="L48" s="220">
        <f t="shared" si="6"/>
        <v>-2109503</v>
      </c>
      <c r="M48" s="219">
        <f t="shared" si="6"/>
        <v>3812815</v>
      </c>
      <c r="N48" s="219">
        <f t="shared" si="6"/>
        <v>1818558</v>
      </c>
      <c r="O48" s="220">
        <f t="shared" si="6"/>
        <v>1759805</v>
      </c>
      <c r="P48" s="220">
        <f t="shared" si="6"/>
        <v>-1299237</v>
      </c>
      <c r="Q48" s="220">
        <f t="shared" si="6"/>
        <v>2290540</v>
      </c>
      <c r="R48" s="220">
        <f t="shared" si="6"/>
        <v>2751108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4820340</v>
      </c>
      <c r="X48" s="220">
        <f t="shared" si="6"/>
        <v>-2308017</v>
      </c>
      <c r="Y48" s="220">
        <f t="shared" si="6"/>
        <v>7128357</v>
      </c>
      <c r="Z48" s="221">
        <f>+IF(X48&lt;&gt;0,+(Y48/X48)*100,0)</f>
        <v>-308.85201452155684</v>
      </c>
      <c r="AA48" s="222">
        <f>SUM(AA46:AA47)</f>
        <v>1577442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724070</v>
      </c>
      <c r="D5" s="153">
        <f>SUM(D6:D8)</f>
        <v>0</v>
      </c>
      <c r="E5" s="154">
        <f t="shared" si="0"/>
        <v>230000</v>
      </c>
      <c r="F5" s="100">
        <f t="shared" si="0"/>
        <v>1562000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30712</v>
      </c>
      <c r="R5" s="100">
        <f t="shared" si="0"/>
        <v>30712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30712</v>
      </c>
      <c r="X5" s="100">
        <f t="shared" si="0"/>
        <v>172503</v>
      </c>
      <c r="Y5" s="100">
        <f t="shared" si="0"/>
        <v>-141791</v>
      </c>
      <c r="Z5" s="137">
        <f>+IF(X5&lt;&gt;0,+(Y5/X5)*100,0)</f>
        <v>-82.19625165939142</v>
      </c>
      <c r="AA5" s="153">
        <f>SUM(AA6:AA8)</f>
        <v>1562000</v>
      </c>
    </row>
    <row r="6" spans="1:27" ht="12.75">
      <c r="A6" s="138" t="s">
        <v>75</v>
      </c>
      <c r="B6" s="136"/>
      <c r="C6" s="155">
        <v>724070</v>
      </c>
      <c r="D6" s="155"/>
      <c r="E6" s="156"/>
      <c r="F6" s="60">
        <v>1562000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>
        <v>1562000</v>
      </c>
    </row>
    <row r="7" spans="1:27" ht="12.7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2.75">
      <c r="A8" s="138" t="s">
        <v>77</v>
      </c>
      <c r="B8" s="136"/>
      <c r="C8" s="155"/>
      <c r="D8" s="155"/>
      <c r="E8" s="156">
        <v>230000</v>
      </c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>
        <v>30712</v>
      </c>
      <c r="R8" s="60">
        <v>30712</v>
      </c>
      <c r="S8" s="60"/>
      <c r="T8" s="60"/>
      <c r="U8" s="60"/>
      <c r="V8" s="60"/>
      <c r="W8" s="60">
        <v>30712</v>
      </c>
      <c r="X8" s="60">
        <v>172503</v>
      </c>
      <c r="Y8" s="60">
        <v>-141791</v>
      </c>
      <c r="Z8" s="140">
        <v>-82.2</v>
      </c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02">
        <f>SUM(AA16:AA18)</f>
        <v>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724070</v>
      </c>
      <c r="D25" s="217">
        <f>+D5+D9+D15+D19+D24</f>
        <v>0</v>
      </c>
      <c r="E25" s="230">
        <f t="shared" si="4"/>
        <v>230000</v>
      </c>
      <c r="F25" s="219">
        <f t="shared" si="4"/>
        <v>1562000</v>
      </c>
      <c r="G25" s="219">
        <f t="shared" si="4"/>
        <v>0</v>
      </c>
      <c r="H25" s="219">
        <f t="shared" si="4"/>
        <v>0</v>
      </c>
      <c r="I25" s="219">
        <f t="shared" si="4"/>
        <v>0</v>
      </c>
      <c r="J25" s="219">
        <f t="shared" si="4"/>
        <v>0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30712</v>
      </c>
      <c r="R25" s="219">
        <f t="shared" si="4"/>
        <v>30712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30712</v>
      </c>
      <c r="X25" s="219">
        <f t="shared" si="4"/>
        <v>172503</v>
      </c>
      <c r="Y25" s="219">
        <f t="shared" si="4"/>
        <v>-141791</v>
      </c>
      <c r="Z25" s="231">
        <f>+IF(X25&lt;&gt;0,+(Y25/X25)*100,0)</f>
        <v>-82.19625165939142</v>
      </c>
      <c r="AA25" s="232">
        <f>+AA5+AA9+AA15+AA19+AA24</f>
        <v>1562000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/>
    </row>
    <row r="29" spans="1:27" ht="12.75">
      <c r="A29" s="234" t="s">
        <v>134</v>
      </c>
      <c r="B29" s="136"/>
      <c r="C29" s="155"/>
      <c r="D29" s="155"/>
      <c r="E29" s="156"/>
      <c r="F29" s="60">
        <v>1300000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>
        <v>1300000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1300000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1300000</v>
      </c>
    </row>
    <row r="33" spans="1:27" ht="12.75">
      <c r="A33" s="237" t="s">
        <v>51</v>
      </c>
      <c r="B33" s="136" t="s">
        <v>137</v>
      </c>
      <c r="C33" s="155">
        <v>724070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>
        <v>30712</v>
      </c>
      <c r="R33" s="60">
        <v>30712</v>
      </c>
      <c r="S33" s="60"/>
      <c r="T33" s="60"/>
      <c r="U33" s="60"/>
      <c r="V33" s="60"/>
      <c r="W33" s="60">
        <v>30712</v>
      </c>
      <c r="X33" s="60"/>
      <c r="Y33" s="60">
        <v>30712</v>
      </c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>
        <v>230000</v>
      </c>
      <c r="F35" s="60">
        <v>262000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172503</v>
      </c>
      <c r="Y35" s="60">
        <v>-172503</v>
      </c>
      <c r="Z35" s="140">
        <v>-100</v>
      </c>
      <c r="AA35" s="62">
        <v>262000</v>
      </c>
    </row>
    <row r="36" spans="1:27" ht="12.75">
      <c r="A36" s="238" t="s">
        <v>139</v>
      </c>
      <c r="B36" s="149"/>
      <c r="C36" s="222">
        <f aca="true" t="shared" si="6" ref="C36:Y36">SUM(C32:C35)</f>
        <v>724070</v>
      </c>
      <c r="D36" s="222">
        <f>SUM(D32:D35)</f>
        <v>0</v>
      </c>
      <c r="E36" s="218">
        <f t="shared" si="6"/>
        <v>230000</v>
      </c>
      <c r="F36" s="220">
        <f t="shared" si="6"/>
        <v>1562000</v>
      </c>
      <c r="G36" s="220">
        <f t="shared" si="6"/>
        <v>0</v>
      </c>
      <c r="H36" s="220">
        <f t="shared" si="6"/>
        <v>0</v>
      </c>
      <c r="I36" s="220">
        <f t="shared" si="6"/>
        <v>0</v>
      </c>
      <c r="J36" s="220">
        <f t="shared" si="6"/>
        <v>0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30712</v>
      </c>
      <c r="R36" s="220">
        <f t="shared" si="6"/>
        <v>30712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30712</v>
      </c>
      <c r="X36" s="220">
        <f t="shared" si="6"/>
        <v>172503</v>
      </c>
      <c r="Y36" s="220">
        <f t="shared" si="6"/>
        <v>-141791</v>
      </c>
      <c r="Z36" s="221">
        <f>+IF(X36&lt;&gt;0,+(Y36/X36)*100,0)</f>
        <v>-82.19625165939142</v>
      </c>
      <c r="AA36" s="239">
        <f>SUM(AA32:AA35)</f>
        <v>1562000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6098686</v>
      </c>
      <c r="D6" s="155"/>
      <c r="E6" s="59">
        <v>4368156</v>
      </c>
      <c r="F6" s="60">
        <v>4382879</v>
      </c>
      <c r="G6" s="60">
        <v>12886115</v>
      </c>
      <c r="H6" s="60">
        <v>10732466</v>
      </c>
      <c r="I6" s="60">
        <v>7432889</v>
      </c>
      <c r="J6" s="60">
        <v>7432889</v>
      </c>
      <c r="K6" s="60">
        <v>7190524</v>
      </c>
      <c r="L6" s="60">
        <v>6803660</v>
      </c>
      <c r="M6" s="60">
        <v>5517215</v>
      </c>
      <c r="N6" s="60">
        <v>5517215</v>
      </c>
      <c r="O6" s="60">
        <v>7343862</v>
      </c>
      <c r="P6" s="60">
        <v>9135618</v>
      </c>
      <c r="Q6" s="60">
        <v>7769810</v>
      </c>
      <c r="R6" s="60">
        <v>7769810</v>
      </c>
      <c r="S6" s="60"/>
      <c r="T6" s="60"/>
      <c r="U6" s="60"/>
      <c r="V6" s="60"/>
      <c r="W6" s="60">
        <v>7769810</v>
      </c>
      <c r="X6" s="60">
        <v>3287159</v>
      </c>
      <c r="Y6" s="60">
        <v>4482651</v>
      </c>
      <c r="Z6" s="140">
        <v>136.37</v>
      </c>
      <c r="AA6" s="62">
        <v>4382879</v>
      </c>
    </row>
    <row r="7" spans="1:27" ht="12.75">
      <c r="A7" s="249" t="s">
        <v>144</v>
      </c>
      <c r="B7" s="182"/>
      <c r="C7" s="155"/>
      <c r="D7" s="155"/>
      <c r="E7" s="59">
        <v>4000000</v>
      </c>
      <c r="F7" s="60">
        <v>4000000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3000000</v>
      </c>
      <c r="Y7" s="60">
        <v>-3000000</v>
      </c>
      <c r="Z7" s="140">
        <v>-100</v>
      </c>
      <c r="AA7" s="62">
        <v>4000000</v>
      </c>
    </row>
    <row r="8" spans="1:27" ht="12.75">
      <c r="A8" s="249" t="s">
        <v>145</v>
      </c>
      <c r="B8" s="182"/>
      <c r="C8" s="155"/>
      <c r="D8" s="155"/>
      <c r="E8" s="59">
        <v>440851</v>
      </c>
      <c r="F8" s="60">
        <v>440851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330638</v>
      </c>
      <c r="Y8" s="60">
        <v>-330638</v>
      </c>
      <c r="Z8" s="140">
        <v>-100</v>
      </c>
      <c r="AA8" s="62">
        <v>440851</v>
      </c>
    </row>
    <row r="9" spans="1:27" ht="12.75">
      <c r="A9" s="249" t="s">
        <v>146</v>
      </c>
      <c r="B9" s="182"/>
      <c r="C9" s="155">
        <v>1869156</v>
      </c>
      <c r="D9" s="155"/>
      <c r="E9" s="59">
        <v>1108040</v>
      </c>
      <c r="F9" s="60">
        <v>1108040</v>
      </c>
      <c r="G9" s="60">
        <v>424824</v>
      </c>
      <c r="H9" s="60">
        <v>638556</v>
      </c>
      <c r="I9" s="60">
        <v>929411</v>
      </c>
      <c r="J9" s="60">
        <v>929411</v>
      </c>
      <c r="K9" s="60">
        <v>950986</v>
      </c>
      <c r="L9" s="60">
        <v>836594</v>
      </c>
      <c r="M9" s="60">
        <v>1158411</v>
      </c>
      <c r="N9" s="60">
        <v>1158411</v>
      </c>
      <c r="O9" s="60">
        <v>1240718</v>
      </c>
      <c r="P9" s="60">
        <v>1840403</v>
      </c>
      <c r="Q9" s="60">
        <v>1742610</v>
      </c>
      <c r="R9" s="60">
        <v>1742610</v>
      </c>
      <c r="S9" s="60"/>
      <c r="T9" s="60"/>
      <c r="U9" s="60"/>
      <c r="V9" s="60"/>
      <c r="W9" s="60">
        <v>1742610</v>
      </c>
      <c r="X9" s="60">
        <v>831030</v>
      </c>
      <c r="Y9" s="60">
        <v>911580</v>
      </c>
      <c r="Z9" s="140">
        <v>109.69</v>
      </c>
      <c r="AA9" s="62">
        <v>1108040</v>
      </c>
    </row>
    <row r="10" spans="1:27" ht="12.75">
      <c r="A10" s="249" t="s">
        <v>147</v>
      </c>
      <c r="B10" s="182"/>
      <c r="C10" s="155">
        <v>724877</v>
      </c>
      <c r="D10" s="155"/>
      <c r="E10" s="59">
        <v>844920</v>
      </c>
      <c r="F10" s="60">
        <v>844920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633690</v>
      </c>
      <c r="Y10" s="159">
        <v>-633690</v>
      </c>
      <c r="Z10" s="141">
        <v>-100</v>
      </c>
      <c r="AA10" s="225">
        <v>844920</v>
      </c>
    </row>
    <row r="11" spans="1:27" ht="12.75">
      <c r="A11" s="249" t="s">
        <v>148</v>
      </c>
      <c r="B11" s="182"/>
      <c r="C11" s="155">
        <v>812546</v>
      </c>
      <c r="D11" s="155"/>
      <c r="E11" s="59">
        <v>999984</v>
      </c>
      <c r="F11" s="60">
        <v>999984</v>
      </c>
      <c r="G11" s="60">
        <v>875362</v>
      </c>
      <c r="H11" s="60">
        <v>854805</v>
      </c>
      <c r="I11" s="60">
        <v>865580</v>
      </c>
      <c r="J11" s="60">
        <v>865580</v>
      </c>
      <c r="K11" s="60">
        <v>1110872</v>
      </c>
      <c r="L11" s="60">
        <v>956173</v>
      </c>
      <c r="M11" s="60">
        <v>1038834</v>
      </c>
      <c r="N11" s="60">
        <v>1038834</v>
      </c>
      <c r="O11" s="60">
        <v>1277795</v>
      </c>
      <c r="P11" s="60">
        <v>1378143</v>
      </c>
      <c r="Q11" s="60">
        <v>833306</v>
      </c>
      <c r="R11" s="60">
        <v>833306</v>
      </c>
      <c r="S11" s="60"/>
      <c r="T11" s="60"/>
      <c r="U11" s="60"/>
      <c r="V11" s="60"/>
      <c r="W11" s="60">
        <v>833306</v>
      </c>
      <c r="X11" s="60">
        <v>749988</v>
      </c>
      <c r="Y11" s="60">
        <v>83318</v>
      </c>
      <c r="Z11" s="140">
        <v>11.11</v>
      </c>
      <c r="AA11" s="62">
        <v>999984</v>
      </c>
    </row>
    <row r="12" spans="1:27" ht="12.75">
      <c r="A12" s="250" t="s">
        <v>56</v>
      </c>
      <c r="B12" s="251"/>
      <c r="C12" s="168">
        <f aca="true" t="shared" si="0" ref="C12:Y12">SUM(C6:C11)</f>
        <v>9505265</v>
      </c>
      <c r="D12" s="168">
        <f>SUM(D6:D11)</f>
        <v>0</v>
      </c>
      <c r="E12" s="72">
        <f t="shared" si="0"/>
        <v>11761951</v>
      </c>
      <c r="F12" s="73">
        <f t="shared" si="0"/>
        <v>11776674</v>
      </c>
      <c r="G12" s="73">
        <f t="shared" si="0"/>
        <v>14186301</v>
      </c>
      <c r="H12" s="73">
        <f t="shared" si="0"/>
        <v>12225827</v>
      </c>
      <c r="I12" s="73">
        <f t="shared" si="0"/>
        <v>9227880</v>
      </c>
      <c r="J12" s="73">
        <f t="shared" si="0"/>
        <v>9227880</v>
      </c>
      <c r="K12" s="73">
        <f t="shared" si="0"/>
        <v>9252382</v>
      </c>
      <c r="L12" s="73">
        <f t="shared" si="0"/>
        <v>8596427</v>
      </c>
      <c r="M12" s="73">
        <f t="shared" si="0"/>
        <v>7714460</v>
      </c>
      <c r="N12" s="73">
        <f t="shared" si="0"/>
        <v>7714460</v>
      </c>
      <c r="O12" s="73">
        <f t="shared" si="0"/>
        <v>9862375</v>
      </c>
      <c r="P12" s="73">
        <f t="shared" si="0"/>
        <v>12354164</v>
      </c>
      <c r="Q12" s="73">
        <f t="shared" si="0"/>
        <v>10345726</v>
      </c>
      <c r="R12" s="73">
        <f t="shared" si="0"/>
        <v>10345726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10345726</v>
      </c>
      <c r="X12" s="73">
        <f t="shared" si="0"/>
        <v>8832505</v>
      </c>
      <c r="Y12" s="73">
        <f t="shared" si="0"/>
        <v>1513221</v>
      </c>
      <c r="Z12" s="170">
        <f>+IF(X12&lt;&gt;0,+(Y12/X12)*100,0)</f>
        <v>17.132410341120668</v>
      </c>
      <c r="AA12" s="74">
        <f>SUM(AA6:AA11)</f>
        <v>11776674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9954597</v>
      </c>
      <c r="D15" s="155"/>
      <c r="E15" s="59">
        <v>9869960</v>
      </c>
      <c r="F15" s="60">
        <v>9869960</v>
      </c>
      <c r="G15" s="60">
        <v>10236268</v>
      </c>
      <c r="H15" s="60">
        <v>10679474</v>
      </c>
      <c r="I15" s="60">
        <v>10679474</v>
      </c>
      <c r="J15" s="60">
        <v>10679474</v>
      </c>
      <c r="K15" s="60">
        <v>10679474</v>
      </c>
      <c r="L15" s="60">
        <v>10679474</v>
      </c>
      <c r="M15" s="60">
        <v>10679474</v>
      </c>
      <c r="N15" s="60">
        <v>10679474</v>
      </c>
      <c r="O15" s="60">
        <v>10679474</v>
      </c>
      <c r="P15" s="60">
        <v>10977412</v>
      </c>
      <c r="Q15" s="60">
        <v>10252535</v>
      </c>
      <c r="R15" s="60">
        <v>10252535</v>
      </c>
      <c r="S15" s="60"/>
      <c r="T15" s="60"/>
      <c r="U15" s="60"/>
      <c r="V15" s="60"/>
      <c r="W15" s="60">
        <v>10252535</v>
      </c>
      <c r="X15" s="60">
        <v>7402470</v>
      </c>
      <c r="Y15" s="60">
        <v>2850065</v>
      </c>
      <c r="Z15" s="140">
        <v>38.5</v>
      </c>
      <c r="AA15" s="62">
        <v>9869960</v>
      </c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6368395</v>
      </c>
      <c r="D19" s="155"/>
      <c r="E19" s="59">
        <v>3726879</v>
      </c>
      <c r="F19" s="60">
        <v>5058879</v>
      </c>
      <c r="G19" s="60">
        <v>4825408</v>
      </c>
      <c r="H19" s="60">
        <v>6368395</v>
      </c>
      <c r="I19" s="60">
        <v>6368395</v>
      </c>
      <c r="J19" s="60">
        <v>6368395</v>
      </c>
      <c r="K19" s="60">
        <v>6368395</v>
      </c>
      <c r="L19" s="60">
        <v>6369095</v>
      </c>
      <c r="M19" s="60">
        <v>6368395</v>
      </c>
      <c r="N19" s="60">
        <v>6368395</v>
      </c>
      <c r="O19" s="60">
        <v>6368395</v>
      </c>
      <c r="P19" s="60">
        <v>6388096</v>
      </c>
      <c r="Q19" s="60">
        <v>6418109</v>
      </c>
      <c r="R19" s="60">
        <v>6418109</v>
      </c>
      <c r="S19" s="60"/>
      <c r="T19" s="60"/>
      <c r="U19" s="60"/>
      <c r="V19" s="60"/>
      <c r="W19" s="60">
        <v>6418109</v>
      </c>
      <c r="X19" s="60">
        <v>3794159</v>
      </c>
      <c r="Y19" s="60">
        <v>2623950</v>
      </c>
      <c r="Z19" s="140">
        <v>69.16</v>
      </c>
      <c r="AA19" s="62">
        <v>5058879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57348</v>
      </c>
      <c r="D22" s="155"/>
      <c r="E22" s="59">
        <v>12474</v>
      </c>
      <c r="F22" s="60">
        <v>12474</v>
      </c>
      <c r="G22" s="60">
        <v>71182</v>
      </c>
      <c r="H22" s="60">
        <v>57349</v>
      </c>
      <c r="I22" s="60">
        <v>57349</v>
      </c>
      <c r="J22" s="60">
        <v>57349</v>
      </c>
      <c r="K22" s="60">
        <v>57349</v>
      </c>
      <c r="L22" s="60">
        <v>57349</v>
      </c>
      <c r="M22" s="60">
        <v>57349</v>
      </c>
      <c r="N22" s="60">
        <v>57349</v>
      </c>
      <c r="O22" s="60">
        <v>57349</v>
      </c>
      <c r="P22" s="60">
        <v>57349</v>
      </c>
      <c r="Q22" s="60">
        <v>57349</v>
      </c>
      <c r="R22" s="60">
        <v>57349</v>
      </c>
      <c r="S22" s="60"/>
      <c r="T22" s="60"/>
      <c r="U22" s="60"/>
      <c r="V22" s="60"/>
      <c r="W22" s="60">
        <v>57349</v>
      </c>
      <c r="X22" s="60">
        <v>9356</v>
      </c>
      <c r="Y22" s="60">
        <v>47993</v>
      </c>
      <c r="Z22" s="140">
        <v>512.96</v>
      </c>
      <c r="AA22" s="62">
        <v>12474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16380340</v>
      </c>
      <c r="D24" s="168">
        <f>SUM(D15:D23)</f>
        <v>0</v>
      </c>
      <c r="E24" s="76">
        <f t="shared" si="1"/>
        <v>13609313</v>
      </c>
      <c r="F24" s="77">
        <f t="shared" si="1"/>
        <v>14941313</v>
      </c>
      <c r="G24" s="77">
        <f t="shared" si="1"/>
        <v>15132858</v>
      </c>
      <c r="H24" s="77">
        <f t="shared" si="1"/>
        <v>17105218</v>
      </c>
      <c r="I24" s="77">
        <f t="shared" si="1"/>
        <v>17105218</v>
      </c>
      <c r="J24" s="77">
        <f t="shared" si="1"/>
        <v>17105218</v>
      </c>
      <c r="K24" s="77">
        <f t="shared" si="1"/>
        <v>17105218</v>
      </c>
      <c r="L24" s="77">
        <f t="shared" si="1"/>
        <v>17105918</v>
      </c>
      <c r="M24" s="77">
        <f t="shared" si="1"/>
        <v>17105218</v>
      </c>
      <c r="N24" s="77">
        <f t="shared" si="1"/>
        <v>17105218</v>
      </c>
      <c r="O24" s="77">
        <f t="shared" si="1"/>
        <v>17105218</v>
      </c>
      <c r="P24" s="77">
        <f t="shared" si="1"/>
        <v>17422857</v>
      </c>
      <c r="Q24" s="77">
        <f t="shared" si="1"/>
        <v>16727993</v>
      </c>
      <c r="R24" s="77">
        <f t="shared" si="1"/>
        <v>16727993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16727993</v>
      </c>
      <c r="X24" s="77">
        <f t="shared" si="1"/>
        <v>11205985</v>
      </c>
      <c r="Y24" s="77">
        <f t="shared" si="1"/>
        <v>5522008</v>
      </c>
      <c r="Z24" s="212">
        <f>+IF(X24&lt;&gt;0,+(Y24/X24)*100,0)</f>
        <v>49.27731029445426</v>
      </c>
      <c r="AA24" s="79">
        <f>SUM(AA15:AA23)</f>
        <v>14941313</v>
      </c>
    </row>
    <row r="25" spans="1:27" ht="12.75">
      <c r="A25" s="250" t="s">
        <v>159</v>
      </c>
      <c r="B25" s="251"/>
      <c r="C25" s="168">
        <f aca="true" t="shared" si="2" ref="C25:Y25">+C12+C24</f>
        <v>25885605</v>
      </c>
      <c r="D25" s="168">
        <f>+D12+D24</f>
        <v>0</v>
      </c>
      <c r="E25" s="72">
        <f t="shared" si="2"/>
        <v>25371264</v>
      </c>
      <c r="F25" s="73">
        <f t="shared" si="2"/>
        <v>26717987</v>
      </c>
      <c r="G25" s="73">
        <f t="shared" si="2"/>
        <v>29319159</v>
      </c>
      <c r="H25" s="73">
        <f t="shared" si="2"/>
        <v>29331045</v>
      </c>
      <c r="I25" s="73">
        <f t="shared" si="2"/>
        <v>26333098</v>
      </c>
      <c r="J25" s="73">
        <f t="shared" si="2"/>
        <v>26333098</v>
      </c>
      <c r="K25" s="73">
        <f t="shared" si="2"/>
        <v>26357600</v>
      </c>
      <c r="L25" s="73">
        <f t="shared" si="2"/>
        <v>25702345</v>
      </c>
      <c r="M25" s="73">
        <f t="shared" si="2"/>
        <v>24819678</v>
      </c>
      <c r="N25" s="73">
        <f t="shared" si="2"/>
        <v>24819678</v>
      </c>
      <c r="O25" s="73">
        <f t="shared" si="2"/>
        <v>26967593</v>
      </c>
      <c r="P25" s="73">
        <f t="shared" si="2"/>
        <v>29777021</v>
      </c>
      <c r="Q25" s="73">
        <f t="shared" si="2"/>
        <v>27073719</v>
      </c>
      <c r="R25" s="73">
        <f t="shared" si="2"/>
        <v>27073719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27073719</v>
      </c>
      <c r="X25" s="73">
        <f t="shared" si="2"/>
        <v>20038490</v>
      </c>
      <c r="Y25" s="73">
        <f t="shared" si="2"/>
        <v>7035229</v>
      </c>
      <c r="Z25" s="170">
        <f>+IF(X25&lt;&gt;0,+(Y25/X25)*100,0)</f>
        <v>35.108578540598614</v>
      </c>
      <c r="AA25" s="74">
        <f>+AA12+AA24</f>
        <v>26717987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42442</v>
      </c>
      <c r="D30" s="155"/>
      <c r="E30" s="59">
        <v>13000</v>
      </c>
      <c r="F30" s="60">
        <v>13000</v>
      </c>
      <c r="G30" s="60"/>
      <c r="H30" s="60">
        <v>182809</v>
      </c>
      <c r="I30" s="60">
        <v>182809</v>
      </c>
      <c r="J30" s="60">
        <v>182809</v>
      </c>
      <c r="K30" s="60">
        <v>182809</v>
      </c>
      <c r="L30" s="60">
        <v>182809</v>
      </c>
      <c r="M30" s="60">
        <v>182809</v>
      </c>
      <c r="N30" s="60">
        <v>182809</v>
      </c>
      <c r="O30" s="60">
        <v>182809</v>
      </c>
      <c r="P30" s="60">
        <v>182809</v>
      </c>
      <c r="Q30" s="60">
        <v>182809</v>
      </c>
      <c r="R30" s="60">
        <v>182809</v>
      </c>
      <c r="S30" s="60"/>
      <c r="T30" s="60"/>
      <c r="U30" s="60"/>
      <c r="V30" s="60"/>
      <c r="W30" s="60">
        <v>182809</v>
      </c>
      <c r="X30" s="60">
        <v>9750</v>
      </c>
      <c r="Y30" s="60">
        <v>173059</v>
      </c>
      <c r="Z30" s="140">
        <v>1774.96</v>
      </c>
      <c r="AA30" s="62">
        <v>13000</v>
      </c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5302576</v>
      </c>
      <c r="D32" s="155"/>
      <c r="E32" s="59">
        <v>8421976</v>
      </c>
      <c r="F32" s="60">
        <v>8421976</v>
      </c>
      <c r="G32" s="60">
        <v>9354904</v>
      </c>
      <c r="H32" s="60">
        <v>3430390</v>
      </c>
      <c r="I32" s="60">
        <v>5445227</v>
      </c>
      <c r="J32" s="60">
        <v>5445227</v>
      </c>
      <c r="K32" s="60">
        <v>5354484</v>
      </c>
      <c r="L32" s="60">
        <v>7093563</v>
      </c>
      <c r="M32" s="60">
        <v>2398783</v>
      </c>
      <c r="N32" s="60">
        <v>2398783</v>
      </c>
      <c r="O32" s="60">
        <v>2785187</v>
      </c>
      <c r="P32" s="60">
        <v>8502334</v>
      </c>
      <c r="Q32" s="60">
        <v>3508496</v>
      </c>
      <c r="R32" s="60">
        <v>3508496</v>
      </c>
      <c r="S32" s="60"/>
      <c r="T32" s="60"/>
      <c r="U32" s="60"/>
      <c r="V32" s="60"/>
      <c r="W32" s="60">
        <v>3508496</v>
      </c>
      <c r="X32" s="60">
        <v>6316482</v>
      </c>
      <c r="Y32" s="60">
        <v>-2807986</v>
      </c>
      <c r="Z32" s="140">
        <v>-44.45</v>
      </c>
      <c r="AA32" s="62">
        <v>8421976</v>
      </c>
    </row>
    <row r="33" spans="1:27" ht="12.75">
      <c r="A33" s="249" t="s">
        <v>165</v>
      </c>
      <c r="B33" s="182"/>
      <c r="C33" s="155">
        <v>3408862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8753880</v>
      </c>
      <c r="D34" s="168">
        <f>SUM(D29:D33)</f>
        <v>0</v>
      </c>
      <c r="E34" s="72">
        <f t="shared" si="3"/>
        <v>8434976</v>
      </c>
      <c r="F34" s="73">
        <f t="shared" si="3"/>
        <v>8434976</v>
      </c>
      <c r="G34" s="73">
        <f t="shared" si="3"/>
        <v>9354904</v>
      </c>
      <c r="H34" s="73">
        <f t="shared" si="3"/>
        <v>3613199</v>
      </c>
      <c r="I34" s="73">
        <f t="shared" si="3"/>
        <v>5628036</v>
      </c>
      <c r="J34" s="73">
        <f t="shared" si="3"/>
        <v>5628036</v>
      </c>
      <c r="K34" s="73">
        <f t="shared" si="3"/>
        <v>5537293</v>
      </c>
      <c r="L34" s="73">
        <f t="shared" si="3"/>
        <v>7276372</v>
      </c>
      <c r="M34" s="73">
        <f t="shared" si="3"/>
        <v>2581592</v>
      </c>
      <c r="N34" s="73">
        <f t="shared" si="3"/>
        <v>2581592</v>
      </c>
      <c r="O34" s="73">
        <f t="shared" si="3"/>
        <v>2967996</v>
      </c>
      <c r="P34" s="73">
        <f t="shared" si="3"/>
        <v>8685143</v>
      </c>
      <c r="Q34" s="73">
        <f t="shared" si="3"/>
        <v>3691305</v>
      </c>
      <c r="R34" s="73">
        <f t="shared" si="3"/>
        <v>3691305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3691305</v>
      </c>
      <c r="X34" s="73">
        <f t="shared" si="3"/>
        <v>6326232</v>
      </c>
      <c r="Y34" s="73">
        <f t="shared" si="3"/>
        <v>-2634927</v>
      </c>
      <c r="Z34" s="170">
        <f>+IF(X34&lt;&gt;0,+(Y34/X34)*100,0)</f>
        <v>-41.650812047360894</v>
      </c>
      <c r="AA34" s="74">
        <f>SUM(AA29:AA33)</f>
        <v>8434976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140367</v>
      </c>
      <c r="D37" s="155"/>
      <c r="E37" s="59">
        <v>1000</v>
      </c>
      <c r="F37" s="60">
        <v>1000</v>
      </c>
      <c r="G37" s="60">
        <v>182809</v>
      </c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750</v>
      </c>
      <c r="Y37" s="60">
        <v>-750</v>
      </c>
      <c r="Z37" s="140">
        <v>-100</v>
      </c>
      <c r="AA37" s="62">
        <v>1000</v>
      </c>
    </row>
    <row r="38" spans="1:27" ht="12.75">
      <c r="A38" s="249" t="s">
        <v>165</v>
      </c>
      <c r="B38" s="182"/>
      <c r="C38" s="155">
        <v>17527260</v>
      </c>
      <c r="D38" s="155"/>
      <c r="E38" s="59">
        <v>22068220</v>
      </c>
      <c r="F38" s="60">
        <v>22068220</v>
      </c>
      <c r="G38" s="60">
        <v>20448165</v>
      </c>
      <c r="H38" s="60">
        <v>20936122</v>
      </c>
      <c r="I38" s="60">
        <v>20936122</v>
      </c>
      <c r="J38" s="60">
        <v>20936122</v>
      </c>
      <c r="K38" s="60">
        <v>20936122</v>
      </c>
      <c r="L38" s="60">
        <v>20936122</v>
      </c>
      <c r="M38" s="60">
        <v>20936122</v>
      </c>
      <c r="N38" s="60">
        <v>20936122</v>
      </c>
      <c r="O38" s="60">
        <v>20936122</v>
      </c>
      <c r="P38" s="60">
        <v>21274079</v>
      </c>
      <c r="Q38" s="60">
        <v>21274079</v>
      </c>
      <c r="R38" s="60">
        <v>21274079</v>
      </c>
      <c r="S38" s="60"/>
      <c r="T38" s="60"/>
      <c r="U38" s="60"/>
      <c r="V38" s="60"/>
      <c r="W38" s="60">
        <v>21274079</v>
      </c>
      <c r="X38" s="60">
        <v>16551165</v>
      </c>
      <c r="Y38" s="60">
        <v>4722914</v>
      </c>
      <c r="Z38" s="140">
        <v>28.54</v>
      </c>
      <c r="AA38" s="62">
        <v>22068220</v>
      </c>
    </row>
    <row r="39" spans="1:27" ht="12.75">
      <c r="A39" s="250" t="s">
        <v>59</v>
      </c>
      <c r="B39" s="253"/>
      <c r="C39" s="168">
        <f aca="true" t="shared" si="4" ref="C39:Y39">SUM(C37:C38)</f>
        <v>17667627</v>
      </c>
      <c r="D39" s="168">
        <f>SUM(D37:D38)</f>
        <v>0</v>
      </c>
      <c r="E39" s="76">
        <f t="shared" si="4"/>
        <v>22069220</v>
      </c>
      <c r="F39" s="77">
        <f t="shared" si="4"/>
        <v>22069220</v>
      </c>
      <c r="G39" s="77">
        <f t="shared" si="4"/>
        <v>20630974</v>
      </c>
      <c r="H39" s="77">
        <f t="shared" si="4"/>
        <v>20936122</v>
      </c>
      <c r="I39" s="77">
        <f t="shared" si="4"/>
        <v>20936122</v>
      </c>
      <c r="J39" s="77">
        <f t="shared" si="4"/>
        <v>20936122</v>
      </c>
      <c r="K39" s="77">
        <f t="shared" si="4"/>
        <v>20936122</v>
      </c>
      <c r="L39" s="77">
        <f t="shared" si="4"/>
        <v>20936122</v>
      </c>
      <c r="M39" s="77">
        <f t="shared" si="4"/>
        <v>20936122</v>
      </c>
      <c r="N39" s="77">
        <f t="shared" si="4"/>
        <v>20936122</v>
      </c>
      <c r="O39" s="77">
        <f t="shared" si="4"/>
        <v>20936122</v>
      </c>
      <c r="P39" s="77">
        <f t="shared" si="4"/>
        <v>21274079</v>
      </c>
      <c r="Q39" s="77">
        <f t="shared" si="4"/>
        <v>21274079</v>
      </c>
      <c r="R39" s="77">
        <f t="shared" si="4"/>
        <v>21274079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21274079</v>
      </c>
      <c r="X39" s="77">
        <f t="shared" si="4"/>
        <v>16551915</v>
      </c>
      <c r="Y39" s="77">
        <f t="shared" si="4"/>
        <v>4722164</v>
      </c>
      <c r="Z39" s="212">
        <f>+IF(X39&lt;&gt;0,+(Y39/X39)*100,0)</f>
        <v>28.5294118535529</v>
      </c>
      <c r="AA39" s="79">
        <f>SUM(AA37:AA38)</f>
        <v>22069220</v>
      </c>
    </row>
    <row r="40" spans="1:27" ht="12.75">
      <c r="A40" s="250" t="s">
        <v>167</v>
      </c>
      <c r="B40" s="251"/>
      <c r="C40" s="168">
        <f aca="true" t="shared" si="5" ref="C40:Y40">+C34+C39</f>
        <v>26421507</v>
      </c>
      <c r="D40" s="168">
        <f>+D34+D39</f>
        <v>0</v>
      </c>
      <c r="E40" s="72">
        <f t="shared" si="5"/>
        <v>30504196</v>
      </c>
      <c r="F40" s="73">
        <f t="shared" si="5"/>
        <v>30504196</v>
      </c>
      <c r="G40" s="73">
        <f t="shared" si="5"/>
        <v>29985878</v>
      </c>
      <c r="H40" s="73">
        <f t="shared" si="5"/>
        <v>24549321</v>
      </c>
      <c r="I40" s="73">
        <f t="shared" si="5"/>
        <v>26564158</v>
      </c>
      <c r="J40" s="73">
        <f t="shared" si="5"/>
        <v>26564158</v>
      </c>
      <c r="K40" s="73">
        <f t="shared" si="5"/>
        <v>26473415</v>
      </c>
      <c r="L40" s="73">
        <f t="shared" si="5"/>
        <v>28212494</v>
      </c>
      <c r="M40" s="73">
        <f t="shared" si="5"/>
        <v>23517714</v>
      </c>
      <c r="N40" s="73">
        <f t="shared" si="5"/>
        <v>23517714</v>
      </c>
      <c r="O40" s="73">
        <f t="shared" si="5"/>
        <v>23904118</v>
      </c>
      <c r="P40" s="73">
        <f t="shared" si="5"/>
        <v>29959222</v>
      </c>
      <c r="Q40" s="73">
        <f t="shared" si="5"/>
        <v>24965384</v>
      </c>
      <c r="R40" s="73">
        <f t="shared" si="5"/>
        <v>24965384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24965384</v>
      </c>
      <c r="X40" s="73">
        <f t="shared" si="5"/>
        <v>22878147</v>
      </c>
      <c r="Y40" s="73">
        <f t="shared" si="5"/>
        <v>2087237</v>
      </c>
      <c r="Z40" s="170">
        <f>+IF(X40&lt;&gt;0,+(Y40/X40)*100,0)</f>
        <v>9.1232782095508</v>
      </c>
      <c r="AA40" s="74">
        <f>+AA34+AA39</f>
        <v>30504196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-535902</v>
      </c>
      <c r="D42" s="257">
        <f>+D25-D40</f>
        <v>0</v>
      </c>
      <c r="E42" s="258">
        <f t="shared" si="6"/>
        <v>-5132932</v>
      </c>
      <c r="F42" s="259">
        <f t="shared" si="6"/>
        <v>-3786209</v>
      </c>
      <c r="G42" s="259">
        <f t="shared" si="6"/>
        <v>-666719</v>
      </c>
      <c r="H42" s="259">
        <f t="shared" si="6"/>
        <v>4781724</v>
      </c>
      <c r="I42" s="259">
        <f t="shared" si="6"/>
        <v>-231060</v>
      </c>
      <c r="J42" s="259">
        <f t="shared" si="6"/>
        <v>-231060</v>
      </c>
      <c r="K42" s="259">
        <f t="shared" si="6"/>
        <v>-115815</v>
      </c>
      <c r="L42" s="259">
        <f t="shared" si="6"/>
        <v>-2510149</v>
      </c>
      <c r="M42" s="259">
        <f t="shared" si="6"/>
        <v>1301964</v>
      </c>
      <c r="N42" s="259">
        <f t="shared" si="6"/>
        <v>1301964</v>
      </c>
      <c r="O42" s="259">
        <f t="shared" si="6"/>
        <v>3063475</v>
      </c>
      <c r="P42" s="259">
        <f t="shared" si="6"/>
        <v>-182201</v>
      </c>
      <c r="Q42" s="259">
        <f t="shared" si="6"/>
        <v>2108335</v>
      </c>
      <c r="R42" s="259">
        <f t="shared" si="6"/>
        <v>2108335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2108335</v>
      </c>
      <c r="X42" s="259">
        <f t="shared" si="6"/>
        <v>-2839657</v>
      </c>
      <c r="Y42" s="259">
        <f t="shared" si="6"/>
        <v>4947992</v>
      </c>
      <c r="Z42" s="260">
        <f>+IF(X42&lt;&gt;0,+(Y42/X42)*100,0)</f>
        <v>-174.2461149357123</v>
      </c>
      <c r="AA42" s="261">
        <f>+AA25-AA40</f>
        <v>-3786209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-535902</v>
      </c>
      <c r="D45" s="155"/>
      <c r="E45" s="59">
        <v>-5132932</v>
      </c>
      <c r="F45" s="60">
        <v>-3786209</v>
      </c>
      <c r="G45" s="60">
        <v>-666719</v>
      </c>
      <c r="H45" s="60">
        <v>4781724</v>
      </c>
      <c r="I45" s="60">
        <v>-231060</v>
      </c>
      <c r="J45" s="60">
        <v>-231060</v>
      </c>
      <c r="K45" s="60">
        <v>-115815</v>
      </c>
      <c r="L45" s="60">
        <v>-2510149</v>
      </c>
      <c r="M45" s="60">
        <v>1301964</v>
      </c>
      <c r="N45" s="60">
        <v>1301964</v>
      </c>
      <c r="O45" s="60">
        <v>3063475</v>
      </c>
      <c r="P45" s="60">
        <v>-182201</v>
      </c>
      <c r="Q45" s="60">
        <v>2108335</v>
      </c>
      <c r="R45" s="60">
        <v>2108335</v>
      </c>
      <c r="S45" s="60"/>
      <c r="T45" s="60"/>
      <c r="U45" s="60"/>
      <c r="V45" s="60"/>
      <c r="W45" s="60">
        <v>2108335</v>
      </c>
      <c r="X45" s="60">
        <v>-2839657</v>
      </c>
      <c r="Y45" s="60">
        <v>4947992</v>
      </c>
      <c r="Z45" s="139">
        <v>-174.25</v>
      </c>
      <c r="AA45" s="62">
        <v>-3786209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-535902</v>
      </c>
      <c r="D48" s="217">
        <f>SUM(D45:D47)</f>
        <v>0</v>
      </c>
      <c r="E48" s="264">
        <f t="shared" si="7"/>
        <v>-5132932</v>
      </c>
      <c r="F48" s="219">
        <f t="shared" si="7"/>
        <v>-3786209</v>
      </c>
      <c r="G48" s="219">
        <f t="shared" si="7"/>
        <v>-666719</v>
      </c>
      <c r="H48" s="219">
        <f t="shared" si="7"/>
        <v>4781724</v>
      </c>
      <c r="I48" s="219">
        <f t="shared" si="7"/>
        <v>-231060</v>
      </c>
      <c r="J48" s="219">
        <f t="shared" si="7"/>
        <v>-231060</v>
      </c>
      <c r="K48" s="219">
        <f t="shared" si="7"/>
        <v>-115815</v>
      </c>
      <c r="L48" s="219">
        <f t="shared" si="7"/>
        <v>-2510149</v>
      </c>
      <c r="M48" s="219">
        <f t="shared" si="7"/>
        <v>1301964</v>
      </c>
      <c r="N48" s="219">
        <f t="shared" si="7"/>
        <v>1301964</v>
      </c>
      <c r="O48" s="219">
        <f t="shared" si="7"/>
        <v>3063475</v>
      </c>
      <c r="P48" s="219">
        <f t="shared" si="7"/>
        <v>-182201</v>
      </c>
      <c r="Q48" s="219">
        <f t="shared" si="7"/>
        <v>2108335</v>
      </c>
      <c r="R48" s="219">
        <f t="shared" si="7"/>
        <v>2108335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2108335</v>
      </c>
      <c r="X48" s="219">
        <f t="shared" si="7"/>
        <v>-2839657</v>
      </c>
      <c r="Y48" s="219">
        <f t="shared" si="7"/>
        <v>4947992</v>
      </c>
      <c r="Z48" s="265">
        <f>+IF(X48&lt;&gt;0,+(Y48/X48)*100,0)</f>
        <v>-174.2461149357123</v>
      </c>
      <c r="AA48" s="232">
        <f>SUM(AA45:AA47)</f>
        <v>-3786209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76548464</v>
      </c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>
        <v>692915</v>
      </c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178</v>
      </c>
      <c r="B8" s="182"/>
      <c r="C8" s="155"/>
      <c r="D8" s="155"/>
      <c r="E8" s="59">
        <v>43951632</v>
      </c>
      <c r="F8" s="60">
        <v>43219654</v>
      </c>
      <c r="G8" s="60">
        <v>3402614</v>
      </c>
      <c r="H8" s="60">
        <v>3093668</v>
      </c>
      <c r="I8" s="60">
        <v>427328</v>
      </c>
      <c r="J8" s="60">
        <v>6923610</v>
      </c>
      <c r="K8" s="60">
        <v>5273478</v>
      </c>
      <c r="L8" s="60">
        <v>3248308</v>
      </c>
      <c r="M8" s="60">
        <v>463025</v>
      </c>
      <c r="N8" s="60">
        <v>8984811</v>
      </c>
      <c r="O8" s="60">
        <v>7371052</v>
      </c>
      <c r="P8" s="60">
        <v>2253921</v>
      </c>
      <c r="Q8" s="60">
        <v>2163948</v>
      </c>
      <c r="R8" s="60">
        <v>11788921</v>
      </c>
      <c r="S8" s="60"/>
      <c r="T8" s="60"/>
      <c r="U8" s="60"/>
      <c r="V8" s="60"/>
      <c r="W8" s="60">
        <v>27697342</v>
      </c>
      <c r="X8" s="60">
        <v>29289910</v>
      </c>
      <c r="Y8" s="60">
        <v>-1592568</v>
      </c>
      <c r="Z8" s="140">
        <v>-5.44</v>
      </c>
      <c r="AA8" s="62">
        <v>43219654</v>
      </c>
    </row>
    <row r="9" spans="1:27" ht="12.75">
      <c r="A9" s="249" t="s">
        <v>179</v>
      </c>
      <c r="B9" s="182"/>
      <c r="C9" s="155"/>
      <c r="D9" s="155"/>
      <c r="E9" s="59">
        <v>33020772</v>
      </c>
      <c r="F9" s="60">
        <v>34224794</v>
      </c>
      <c r="G9" s="60">
        <v>8090000</v>
      </c>
      <c r="H9" s="60"/>
      <c r="I9" s="60"/>
      <c r="J9" s="60">
        <v>8090000</v>
      </c>
      <c r="K9" s="60"/>
      <c r="L9" s="60"/>
      <c r="M9" s="60">
        <v>10587301</v>
      </c>
      <c r="N9" s="60">
        <v>10587301</v>
      </c>
      <c r="O9" s="60">
        <v>-1486973</v>
      </c>
      <c r="P9" s="60">
        <v>300000</v>
      </c>
      <c r="Q9" s="60">
        <v>6929968</v>
      </c>
      <c r="R9" s="60">
        <v>5742995</v>
      </c>
      <c r="S9" s="60"/>
      <c r="T9" s="60"/>
      <c r="U9" s="60"/>
      <c r="V9" s="60"/>
      <c r="W9" s="60">
        <v>24420296</v>
      </c>
      <c r="X9" s="60">
        <v>10654322</v>
      </c>
      <c r="Y9" s="60">
        <v>13765974</v>
      </c>
      <c r="Z9" s="140">
        <v>129.21</v>
      </c>
      <c r="AA9" s="62">
        <v>34224794</v>
      </c>
    </row>
    <row r="10" spans="1:27" ht="12.75">
      <c r="A10" s="249" t="s">
        <v>180</v>
      </c>
      <c r="B10" s="182"/>
      <c r="C10" s="155"/>
      <c r="D10" s="155"/>
      <c r="E10" s="59"/>
      <c r="F10" s="60">
        <v>1300002</v>
      </c>
      <c r="G10" s="60"/>
      <c r="H10" s="60"/>
      <c r="I10" s="60"/>
      <c r="J10" s="60"/>
      <c r="K10" s="60"/>
      <c r="L10" s="60"/>
      <c r="M10" s="60"/>
      <c r="N10" s="60"/>
      <c r="O10" s="60"/>
      <c r="P10" s="60">
        <v>1300000</v>
      </c>
      <c r="Q10" s="60"/>
      <c r="R10" s="60">
        <v>1300000</v>
      </c>
      <c r="S10" s="60"/>
      <c r="T10" s="60"/>
      <c r="U10" s="60"/>
      <c r="V10" s="60"/>
      <c r="W10" s="60">
        <v>1300000</v>
      </c>
      <c r="X10" s="60">
        <v>650001</v>
      </c>
      <c r="Y10" s="60">
        <v>649999</v>
      </c>
      <c r="Z10" s="140">
        <v>100</v>
      </c>
      <c r="AA10" s="62">
        <v>1300002</v>
      </c>
    </row>
    <row r="11" spans="1:27" ht="12.75">
      <c r="A11" s="249" t="s">
        <v>181</v>
      </c>
      <c r="B11" s="182"/>
      <c r="C11" s="155"/>
      <c r="D11" s="155"/>
      <c r="E11" s="59">
        <v>500004</v>
      </c>
      <c r="F11" s="60">
        <v>549997</v>
      </c>
      <c r="G11" s="60">
        <v>39744</v>
      </c>
      <c r="H11" s="60">
        <v>30415</v>
      </c>
      <c r="I11" s="60">
        <v>30460</v>
      </c>
      <c r="J11" s="60">
        <v>100619</v>
      </c>
      <c r="K11" s="60">
        <v>70519</v>
      </c>
      <c r="L11" s="60">
        <v>29281</v>
      </c>
      <c r="M11" s="60"/>
      <c r="N11" s="60">
        <v>99800</v>
      </c>
      <c r="O11" s="60">
        <v>79290</v>
      </c>
      <c r="P11" s="60">
        <v>56669</v>
      </c>
      <c r="Q11" s="60">
        <v>33737</v>
      </c>
      <c r="R11" s="60">
        <v>169696</v>
      </c>
      <c r="S11" s="60"/>
      <c r="T11" s="60"/>
      <c r="U11" s="60"/>
      <c r="V11" s="60"/>
      <c r="W11" s="60">
        <v>370115</v>
      </c>
      <c r="X11" s="60">
        <v>375208</v>
      </c>
      <c r="Y11" s="60">
        <v>-5093</v>
      </c>
      <c r="Z11" s="140">
        <v>-1.36</v>
      </c>
      <c r="AA11" s="62">
        <v>549997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-77580225</v>
      </c>
      <c r="D14" s="155"/>
      <c r="E14" s="59">
        <v>-80654664</v>
      </c>
      <c r="F14" s="60">
        <v>-81129985</v>
      </c>
      <c r="G14" s="60">
        <v>-6067941</v>
      </c>
      <c r="H14" s="60">
        <v>-3124083</v>
      </c>
      <c r="I14" s="60">
        <v>-3757367</v>
      </c>
      <c r="J14" s="60">
        <v>-12949391</v>
      </c>
      <c r="K14" s="60">
        <v>-5343997</v>
      </c>
      <c r="L14" s="60">
        <v>-1250556</v>
      </c>
      <c r="M14" s="60">
        <v>-12335513</v>
      </c>
      <c r="N14" s="60">
        <v>-18930066</v>
      </c>
      <c r="O14" s="60">
        <v>-4135819</v>
      </c>
      <c r="P14" s="60">
        <v>-2119593</v>
      </c>
      <c r="Q14" s="60">
        <v>-10523473</v>
      </c>
      <c r="R14" s="60">
        <v>-16778885</v>
      </c>
      <c r="S14" s="60"/>
      <c r="T14" s="60"/>
      <c r="U14" s="60"/>
      <c r="V14" s="60"/>
      <c r="W14" s="60">
        <v>-48658342</v>
      </c>
      <c r="X14" s="60">
        <v>-51987628</v>
      </c>
      <c r="Y14" s="60">
        <v>3329286</v>
      </c>
      <c r="Z14" s="140">
        <v>-6.4</v>
      </c>
      <c r="AA14" s="62">
        <v>-81129985</v>
      </c>
    </row>
    <row r="15" spans="1:27" ht="12.75">
      <c r="A15" s="249" t="s">
        <v>40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>
        <v>-2774307</v>
      </c>
      <c r="M16" s="60"/>
      <c r="N16" s="60">
        <v>-2774307</v>
      </c>
      <c r="O16" s="60"/>
      <c r="P16" s="60"/>
      <c r="Q16" s="60"/>
      <c r="R16" s="60"/>
      <c r="S16" s="60"/>
      <c r="T16" s="60"/>
      <c r="U16" s="60"/>
      <c r="V16" s="60"/>
      <c r="W16" s="60">
        <v>-2774307</v>
      </c>
      <c r="X16" s="60"/>
      <c r="Y16" s="60">
        <v>-2774307</v>
      </c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-338846</v>
      </c>
      <c r="D17" s="168">
        <f t="shared" si="0"/>
        <v>0</v>
      </c>
      <c r="E17" s="72">
        <f t="shared" si="0"/>
        <v>-3182256</v>
      </c>
      <c r="F17" s="73">
        <f t="shared" si="0"/>
        <v>-1835538</v>
      </c>
      <c r="G17" s="73">
        <f t="shared" si="0"/>
        <v>5464417</v>
      </c>
      <c r="H17" s="73">
        <f t="shared" si="0"/>
        <v>0</v>
      </c>
      <c r="I17" s="73">
        <f t="shared" si="0"/>
        <v>-3299579</v>
      </c>
      <c r="J17" s="73">
        <f t="shared" si="0"/>
        <v>2164838</v>
      </c>
      <c r="K17" s="73">
        <f t="shared" si="0"/>
        <v>0</v>
      </c>
      <c r="L17" s="73">
        <f t="shared" si="0"/>
        <v>-747274</v>
      </c>
      <c r="M17" s="73">
        <f t="shared" si="0"/>
        <v>-1285187</v>
      </c>
      <c r="N17" s="73">
        <f t="shared" si="0"/>
        <v>-2032461</v>
      </c>
      <c r="O17" s="73">
        <f t="shared" si="0"/>
        <v>1827550</v>
      </c>
      <c r="P17" s="73">
        <f t="shared" si="0"/>
        <v>1790997</v>
      </c>
      <c r="Q17" s="73">
        <f t="shared" si="0"/>
        <v>-1395820</v>
      </c>
      <c r="R17" s="73">
        <f t="shared" si="0"/>
        <v>2222727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2355104</v>
      </c>
      <c r="X17" s="73">
        <f t="shared" si="0"/>
        <v>-11018187</v>
      </c>
      <c r="Y17" s="73">
        <f t="shared" si="0"/>
        <v>13373291</v>
      </c>
      <c r="Z17" s="170">
        <f>+IF(X17&lt;&gt;0,+(Y17/X17)*100,0)</f>
        <v>-121.37469621817093</v>
      </c>
      <c r="AA17" s="74">
        <f>SUM(AA6:AA16)</f>
        <v>-1835538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>
        <v>-693528</v>
      </c>
      <c r="F23" s="60">
        <v>-693524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>
        <v>-693524</v>
      </c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-724070</v>
      </c>
      <c r="D26" s="155"/>
      <c r="E26" s="59">
        <v>-230004</v>
      </c>
      <c r="F26" s="60">
        <v>-1562002</v>
      </c>
      <c r="G26" s="60"/>
      <c r="H26" s="60"/>
      <c r="I26" s="60"/>
      <c r="J26" s="60"/>
      <c r="K26" s="60"/>
      <c r="L26" s="60">
        <v>700</v>
      </c>
      <c r="M26" s="60"/>
      <c r="N26" s="60">
        <v>700</v>
      </c>
      <c r="O26" s="60">
        <v>-1</v>
      </c>
      <c r="P26" s="60"/>
      <c r="Q26" s="60">
        <v>30012</v>
      </c>
      <c r="R26" s="60">
        <v>30011</v>
      </c>
      <c r="S26" s="60"/>
      <c r="T26" s="60"/>
      <c r="U26" s="60"/>
      <c r="V26" s="60"/>
      <c r="W26" s="60">
        <v>30711</v>
      </c>
      <c r="X26" s="60">
        <v>-781351</v>
      </c>
      <c r="Y26" s="60">
        <v>812062</v>
      </c>
      <c r="Z26" s="140">
        <v>-103.93</v>
      </c>
      <c r="AA26" s="62">
        <v>-1562002</v>
      </c>
    </row>
    <row r="27" spans="1:27" ht="12.75">
      <c r="A27" s="250" t="s">
        <v>192</v>
      </c>
      <c r="B27" s="251"/>
      <c r="C27" s="168">
        <f aca="true" t="shared" si="1" ref="C27:Y27">SUM(C21:C26)</f>
        <v>-724070</v>
      </c>
      <c r="D27" s="168">
        <f>SUM(D21:D26)</f>
        <v>0</v>
      </c>
      <c r="E27" s="72">
        <f t="shared" si="1"/>
        <v>-923532</v>
      </c>
      <c r="F27" s="73">
        <f t="shared" si="1"/>
        <v>-2255526</v>
      </c>
      <c r="G27" s="73">
        <f t="shared" si="1"/>
        <v>0</v>
      </c>
      <c r="H27" s="73">
        <f t="shared" si="1"/>
        <v>0</v>
      </c>
      <c r="I27" s="73">
        <f t="shared" si="1"/>
        <v>0</v>
      </c>
      <c r="J27" s="73">
        <f t="shared" si="1"/>
        <v>0</v>
      </c>
      <c r="K27" s="73">
        <f t="shared" si="1"/>
        <v>0</v>
      </c>
      <c r="L27" s="73">
        <f t="shared" si="1"/>
        <v>700</v>
      </c>
      <c r="M27" s="73">
        <f t="shared" si="1"/>
        <v>0</v>
      </c>
      <c r="N27" s="73">
        <f t="shared" si="1"/>
        <v>700</v>
      </c>
      <c r="O27" s="73">
        <f t="shared" si="1"/>
        <v>-1</v>
      </c>
      <c r="P27" s="73">
        <f t="shared" si="1"/>
        <v>0</v>
      </c>
      <c r="Q27" s="73">
        <f t="shared" si="1"/>
        <v>30012</v>
      </c>
      <c r="R27" s="73">
        <f t="shared" si="1"/>
        <v>30011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30711</v>
      </c>
      <c r="X27" s="73">
        <f t="shared" si="1"/>
        <v>-781351</v>
      </c>
      <c r="Y27" s="73">
        <f t="shared" si="1"/>
        <v>812062</v>
      </c>
      <c r="Z27" s="170">
        <f>+IF(X27&lt;&gt;0,+(Y27/X27)*100,0)</f>
        <v>-103.93049986497746</v>
      </c>
      <c r="AA27" s="74">
        <f>SUM(AA21:AA26)</f>
        <v>-2255526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128839</v>
      </c>
      <c r="D35" s="155"/>
      <c r="E35" s="59">
        <v>-66000</v>
      </c>
      <c r="F35" s="60">
        <v>-66000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>
        <v>-66000</v>
      </c>
    </row>
    <row r="36" spans="1:27" ht="12.75">
      <c r="A36" s="250" t="s">
        <v>198</v>
      </c>
      <c r="B36" s="251"/>
      <c r="C36" s="168">
        <f aca="true" t="shared" si="2" ref="C36:Y36">SUM(C31:C35)</f>
        <v>128839</v>
      </c>
      <c r="D36" s="168">
        <f>SUM(D31:D35)</f>
        <v>0</v>
      </c>
      <c r="E36" s="72">
        <f t="shared" si="2"/>
        <v>-66000</v>
      </c>
      <c r="F36" s="73">
        <f t="shared" si="2"/>
        <v>-66000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-66000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-934077</v>
      </c>
      <c r="D38" s="153">
        <f>+D17+D27+D36</f>
        <v>0</v>
      </c>
      <c r="E38" s="99">
        <f t="shared" si="3"/>
        <v>-4171788</v>
      </c>
      <c r="F38" s="100">
        <f t="shared" si="3"/>
        <v>-4157064</v>
      </c>
      <c r="G38" s="100">
        <f t="shared" si="3"/>
        <v>5464417</v>
      </c>
      <c r="H38" s="100">
        <f t="shared" si="3"/>
        <v>0</v>
      </c>
      <c r="I38" s="100">
        <f t="shared" si="3"/>
        <v>-3299579</v>
      </c>
      <c r="J38" s="100">
        <f t="shared" si="3"/>
        <v>2164838</v>
      </c>
      <c r="K38" s="100">
        <f t="shared" si="3"/>
        <v>0</v>
      </c>
      <c r="L38" s="100">
        <f t="shared" si="3"/>
        <v>-746574</v>
      </c>
      <c r="M38" s="100">
        <f t="shared" si="3"/>
        <v>-1285187</v>
      </c>
      <c r="N38" s="100">
        <f t="shared" si="3"/>
        <v>-2031761</v>
      </c>
      <c r="O38" s="100">
        <f t="shared" si="3"/>
        <v>1827549</v>
      </c>
      <c r="P38" s="100">
        <f t="shared" si="3"/>
        <v>1790997</v>
      </c>
      <c r="Q38" s="100">
        <f t="shared" si="3"/>
        <v>-1365808</v>
      </c>
      <c r="R38" s="100">
        <f t="shared" si="3"/>
        <v>2252738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2385815</v>
      </c>
      <c r="X38" s="100">
        <f t="shared" si="3"/>
        <v>-11799538</v>
      </c>
      <c r="Y38" s="100">
        <f t="shared" si="3"/>
        <v>14185353</v>
      </c>
      <c r="Z38" s="137">
        <f>+IF(X38&lt;&gt;0,+(Y38/X38)*100,0)</f>
        <v>-120.2195628337313</v>
      </c>
      <c r="AA38" s="102">
        <f>+AA17+AA27+AA36</f>
        <v>-4157064</v>
      </c>
    </row>
    <row r="39" spans="1:27" ht="12.75">
      <c r="A39" s="249" t="s">
        <v>200</v>
      </c>
      <c r="B39" s="182"/>
      <c r="C39" s="153">
        <v>7032764</v>
      </c>
      <c r="D39" s="153"/>
      <c r="E39" s="99">
        <v>12539945</v>
      </c>
      <c r="F39" s="100">
        <v>12539945</v>
      </c>
      <c r="G39" s="100">
        <v>6912522</v>
      </c>
      <c r="H39" s="100">
        <v>12376939</v>
      </c>
      <c r="I39" s="100">
        <v>12376939</v>
      </c>
      <c r="J39" s="100">
        <v>6912522</v>
      </c>
      <c r="K39" s="100">
        <v>9077360</v>
      </c>
      <c r="L39" s="100">
        <v>9077360</v>
      </c>
      <c r="M39" s="100">
        <v>8330786</v>
      </c>
      <c r="N39" s="100">
        <v>9077360</v>
      </c>
      <c r="O39" s="100">
        <v>7045599</v>
      </c>
      <c r="P39" s="100">
        <v>8873148</v>
      </c>
      <c r="Q39" s="100">
        <v>10664145</v>
      </c>
      <c r="R39" s="100">
        <v>7045599</v>
      </c>
      <c r="S39" s="100"/>
      <c r="T39" s="100"/>
      <c r="U39" s="100"/>
      <c r="V39" s="100"/>
      <c r="W39" s="100">
        <v>6912522</v>
      </c>
      <c r="X39" s="100">
        <v>12539945</v>
      </c>
      <c r="Y39" s="100">
        <v>-5627423</v>
      </c>
      <c r="Z39" s="137">
        <v>-44.88</v>
      </c>
      <c r="AA39" s="102">
        <v>12539945</v>
      </c>
    </row>
    <row r="40" spans="1:27" ht="12.75">
      <c r="A40" s="269" t="s">
        <v>201</v>
      </c>
      <c r="B40" s="256"/>
      <c r="C40" s="257">
        <v>6098686</v>
      </c>
      <c r="D40" s="257"/>
      <c r="E40" s="258">
        <v>8368157</v>
      </c>
      <c r="F40" s="259">
        <v>8382881</v>
      </c>
      <c r="G40" s="259">
        <v>12376939</v>
      </c>
      <c r="H40" s="259">
        <v>12376939</v>
      </c>
      <c r="I40" s="259">
        <v>9077360</v>
      </c>
      <c r="J40" s="259">
        <v>9077360</v>
      </c>
      <c r="K40" s="259">
        <v>9077360</v>
      </c>
      <c r="L40" s="259">
        <v>8330786</v>
      </c>
      <c r="M40" s="259">
        <v>7045599</v>
      </c>
      <c r="N40" s="259">
        <v>7045599</v>
      </c>
      <c r="O40" s="259">
        <v>8873148</v>
      </c>
      <c r="P40" s="259">
        <v>10664145</v>
      </c>
      <c r="Q40" s="259">
        <v>9298337</v>
      </c>
      <c r="R40" s="259">
        <v>9298337</v>
      </c>
      <c r="S40" s="259"/>
      <c r="T40" s="259"/>
      <c r="U40" s="259"/>
      <c r="V40" s="259"/>
      <c r="W40" s="259">
        <v>9298337</v>
      </c>
      <c r="X40" s="259">
        <v>740407</v>
      </c>
      <c r="Y40" s="259">
        <v>8557930</v>
      </c>
      <c r="Z40" s="260">
        <v>1155.84</v>
      </c>
      <c r="AA40" s="261">
        <v>8382881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724070</v>
      </c>
      <c r="D5" s="200">
        <f t="shared" si="0"/>
        <v>0</v>
      </c>
      <c r="E5" s="106">
        <f t="shared" si="0"/>
        <v>230000</v>
      </c>
      <c r="F5" s="106">
        <f t="shared" si="0"/>
        <v>1562000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30712</v>
      </c>
      <c r="R5" s="106">
        <f t="shared" si="0"/>
        <v>30712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30712</v>
      </c>
      <c r="X5" s="106">
        <f t="shared" si="0"/>
        <v>1171500</v>
      </c>
      <c r="Y5" s="106">
        <f t="shared" si="0"/>
        <v>-1140788</v>
      </c>
      <c r="Z5" s="201">
        <f>+IF(X5&lt;&gt;0,+(Y5/X5)*100,0)</f>
        <v>-97.37840375586855</v>
      </c>
      <c r="AA5" s="199">
        <f>SUM(AA11:AA18)</f>
        <v>1562000</v>
      </c>
    </row>
    <row r="6" spans="1:27" ht="12.75">
      <c r="A6" s="291" t="s">
        <v>205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2.75">
      <c r="A12" s="298" t="s">
        <v>211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714015</v>
      </c>
      <c r="D15" s="156"/>
      <c r="E15" s="60">
        <v>230000</v>
      </c>
      <c r="F15" s="60">
        <v>1562000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>
        <v>30712</v>
      </c>
      <c r="R15" s="60">
        <v>30712</v>
      </c>
      <c r="S15" s="60"/>
      <c r="T15" s="60"/>
      <c r="U15" s="60"/>
      <c r="V15" s="60"/>
      <c r="W15" s="60">
        <v>30712</v>
      </c>
      <c r="X15" s="60">
        <v>1171500</v>
      </c>
      <c r="Y15" s="60">
        <v>-1140788</v>
      </c>
      <c r="Z15" s="140">
        <v>-97.38</v>
      </c>
      <c r="AA15" s="155">
        <v>1562000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10055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714015</v>
      </c>
      <c r="D45" s="129">
        <f t="shared" si="7"/>
        <v>0</v>
      </c>
      <c r="E45" s="54">
        <f t="shared" si="7"/>
        <v>230000</v>
      </c>
      <c r="F45" s="54">
        <f t="shared" si="7"/>
        <v>1562000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30712</v>
      </c>
      <c r="R45" s="54">
        <f t="shared" si="7"/>
        <v>30712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30712</v>
      </c>
      <c r="X45" s="54">
        <f t="shared" si="7"/>
        <v>1171500</v>
      </c>
      <c r="Y45" s="54">
        <f t="shared" si="7"/>
        <v>-1140788</v>
      </c>
      <c r="Z45" s="184">
        <f t="shared" si="5"/>
        <v>-97.37840375586855</v>
      </c>
      <c r="AA45" s="130">
        <f t="shared" si="8"/>
        <v>1562000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10055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724070</v>
      </c>
      <c r="D49" s="218">
        <f t="shared" si="9"/>
        <v>0</v>
      </c>
      <c r="E49" s="220">
        <f t="shared" si="9"/>
        <v>230000</v>
      </c>
      <c r="F49" s="220">
        <f t="shared" si="9"/>
        <v>1562000</v>
      </c>
      <c r="G49" s="220">
        <f t="shared" si="9"/>
        <v>0</v>
      </c>
      <c r="H49" s="220">
        <f t="shared" si="9"/>
        <v>0</v>
      </c>
      <c r="I49" s="220">
        <f t="shared" si="9"/>
        <v>0</v>
      </c>
      <c r="J49" s="220">
        <f t="shared" si="9"/>
        <v>0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30712</v>
      </c>
      <c r="R49" s="220">
        <f t="shared" si="9"/>
        <v>30712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30712</v>
      </c>
      <c r="X49" s="220">
        <f t="shared" si="9"/>
        <v>1171500</v>
      </c>
      <c r="Y49" s="220">
        <f t="shared" si="9"/>
        <v>-1140788</v>
      </c>
      <c r="Z49" s="221">
        <f t="shared" si="5"/>
        <v>-97.37840375586855</v>
      </c>
      <c r="AA49" s="222">
        <f>SUM(AA41:AA48)</f>
        <v>1562000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879348</v>
      </c>
      <c r="D51" s="129">
        <f t="shared" si="10"/>
        <v>0</v>
      </c>
      <c r="E51" s="54">
        <f t="shared" si="10"/>
        <v>135800</v>
      </c>
      <c r="F51" s="54">
        <f t="shared" si="10"/>
        <v>95500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71625</v>
      </c>
      <c r="Y51" s="54">
        <f t="shared" si="10"/>
        <v>-71625</v>
      </c>
      <c r="Z51" s="184">
        <f>+IF(X51&lt;&gt;0,+(Y51/X51)*100,0)</f>
        <v>-100</v>
      </c>
      <c r="AA51" s="130">
        <f>SUM(AA57:AA61)</f>
        <v>95500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879348</v>
      </c>
      <c r="D61" s="156"/>
      <c r="E61" s="60">
        <v>135800</v>
      </c>
      <c r="F61" s="60">
        <v>95500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71625</v>
      </c>
      <c r="Y61" s="60">
        <v>-71625</v>
      </c>
      <c r="Z61" s="140">
        <v>-100</v>
      </c>
      <c r="AA61" s="155">
        <v>95500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75000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>
        <v>224000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135800</v>
      </c>
      <c r="F68" s="60"/>
      <c r="G68" s="60">
        <v>100477</v>
      </c>
      <c r="H68" s="60">
        <v>119306</v>
      </c>
      <c r="I68" s="60">
        <v>67085</v>
      </c>
      <c r="J68" s="60">
        <v>286868</v>
      </c>
      <c r="K68" s="60">
        <v>67085</v>
      </c>
      <c r="L68" s="60">
        <v>244930</v>
      </c>
      <c r="M68" s="60">
        <v>104307</v>
      </c>
      <c r="N68" s="60">
        <v>416322</v>
      </c>
      <c r="O68" s="60">
        <v>27210</v>
      </c>
      <c r="P68" s="60">
        <v>94946</v>
      </c>
      <c r="Q68" s="60">
        <v>150840</v>
      </c>
      <c r="R68" s="60">
        <v>272996</v>
      </c>
      <c r="S68" s="60"/>
      <c r="T68" s="60"/>
      <c r="U68" s="60"/>
      <c r="V68" s="60"/>
      <c r="W68" s="60">
        <v>976186</v>
      </c>
      <c r="X68" s="60"/>
      <c r="Y68" s="60">
        <v>976186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434800</v>
      </c>
      <c r="F69" s="220">
        <f t="shared" si="12"/>
        <v>0</v>
      </c>
      <c r="G69" s="220">
        <f t="shared" si="12"/>
        <v>100477</v>
      </c>
      <c r="H69" s="220">
        <f t="shared" si="12"/>
        <v>119306</v>
      </c>
      <c r="I69" s="220">
        <f t="shared" si="12"/>
        <v>67085</v>
      </c>
      <c r="J69" s="220">
        <f t="shared" si="12"/>
        <v>286868</v>
      </c>
      <c r="K69" s="220">
        <f t="shared" si="12"/>
        <v>67085</v>
      </c>
      <c r="L69" s="220">
        <f t="shared" si="12"/>
        <v>244930</v>
      </c>
      <c r="M69" s="220">
        <f t="shared" si="12"/>
        <v>104307</v>
      </c>
      <c r="N69" s="220">
        <f t="shared" si="12"/>
        <v>416322</v>
      </c>
      <c r="O69" s="220">
        <f t="shared" si="12"/>
        <v>27210</v>
      </c>
      <c r="P69" s="220">
        <f t="shared" si="12"/>
        <v>94946</v>
      </c>
      <c r="Q69" s="220">
        <f t="shared" si="12"/>
        <v>150840</v>
      </c>
      <c r="R69" s="220">
        <f t="shared" si="12"/>
        <v>272996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976186</v>
      </c>
      <c r="X69" s="220">
        <f t="shared" si="12"/>
        <v>0</v>
      </c>
      <c r="Y69" s="220">
        <f t="shared" si="12"/>
        <v>976186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714015</v>
      </c>
      <c r="D40" s="344">
        <f t="shared" si="9"/>
        <v>0</v>
      </c>
      <c r="E40" s="343">
        <f t="shared" si="9"/>
        <v>230000</v>
      </c>
      <c r="F40" s="345">
        <f t="shared" si="9"/>
        <v>1562000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30712</v>
      </c>
      <c r="R40" s="345">
        <f t="shared" si="9"/>
        <v>30712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30712</v>
      </c>
      <c r="X40" s="343">
        <f t="shared" si="9"/>
        <v>1171500</v>
      </c>
      <c r="Y40" s="345">
        <f t="shared" si="9"/>
        <v>-1140788</v>
      </c>
      <c r="Z40" s="336">
        <f>+IF(X40&lt;&gt;0,+(Y40/X40)*100,0)</f>
        <v>-97.37840375586855</v>
      </c>
      <c r="AA40" s="350">
        <f>SUM(AA41:AA49)</f>
        <v>1562000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643545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47915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22555</v>
      </c>
      <c r="D49" s="368"/>
      <c r="E49" s="54">
        <v>230000</v>
      </c>
      <c r="F49" s="53">
        <v>1562000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>
        <v>30712</v>
      </c>
      <c r="R49" s="53">
        <v>30712</v>
      </c>
      <c r="S49" s="53"/>
      <c r="T49" s="54"/>
      <c r="U49" s="54"/>
      <c r="V49" s="53"/>
      <c r="W49" s="53">
        <v>30712</v>
      </c>
      <c r="X49" s="54">
        <v>1171500</v>
      </c>
      <c r="Y49" s="53">
        <v>-1140788</v>
      </c>
      <c r="Z49" s="94">
        <v>-97.38</v>
      </c>
      <c r="AA49" s="95">
        <v>1562000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10055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>
        <v>10055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724070</v>
      </c>
      <c r="D60" s="346">
        <f t="shared" si="14"/>
        <v>0</v>
      </c>
      <c r="E60" s="219">
        <f t="shared" si="14"/>
        <v>230000</v>
      </c>
      <c r="F60" s="264">
        <f t="shared" si="14"/>
        <v>1562000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30712</v>
      </c>
      <c r="R60" s="264">
        <f t="shared" si="14"/>
        <v>30712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30712</v>
      </c>
      <c r="X60" s="219">
        <f t="shared" si="14"/>
        <v>1171500</v>
      </c>
      <c r="Y60" s="264">
        <f t="shared" si="14"/>
        <v>-1140788</v>
      </c>
      <c r="Z60" s="337">
        <f>+IF(X60&lt;&gt;0,+(Y60/X60)*100,0)</f>
        <v>-97.37840375586855</v>
      </c>
      <c r="AA60" s="232">
        <f>+AA57+AA54+AA51+AA40+AA37+AA34+AA22+AA5</f>
        <v>1562000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2017-05-05T08:36:48Z</dcterms:created>
  <dcterms:modified xsi:type="dcterms:W3CDTF">2017-05-05T08:36:51Z</dcterms:modified>
  <cp:category/>
  <cp:version/>
  <cp:contentType/>
  <cp:contentStatus/>
</cp:coreProperties>
</file>