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<sst xmlns="http://schemas.openxmlformats.org/spreadsheetml/2006/main" count="857" uniqueCount="303">
  <si>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Frances Baard(DC9)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</si>
  <si>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</si>
  <si>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</si>
  <si>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</si>
  <si>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</si>
  <si>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</si>
  <si>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</si>
  <si>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</si>
  <si>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</si>
  <si>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</si>
  <si>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</si>
  <si>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</si>
  <si>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</si>
  <si>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</si>
  <si>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</si>
  <si>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</si>
  <si>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</si>
  <si>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</si>
  <si>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</si>
  <si>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</si>
  <si>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</si>
  <si>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</si>
  <si>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</si>
  <si>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</si>
  <si>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</si>
  <si>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</si>
  <si>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</si>
  <si>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</si>
  <si>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</si>
  <si>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</si>
  <si>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</si>
  <si>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</si>
  <si>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</si>
  <si>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</si>
  <si>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</si>
  <si>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</si>
  <si>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</si>
  <si>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</si>
  <si>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</si>
  <si>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</si>
  <si>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</si>
  <si>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</si>
  <si>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</si>
  <si>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</si>
  <si>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</si>
  <si>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</si>
  <si>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</si>
  <si>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</si>
  <si>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</si>
  <si>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</si>
  <si>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</si>
  <si>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</si>
  <si>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</si>
  <si>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</si>
  <si>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</si>
  <si>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</si>
  <si>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</si>
  <si>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</si>
  <si>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</si>
  <si>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</si>
  <si>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</si>
  <si>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</si>
  <si>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</si>
  <si>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</si>
  <si>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</si>
  <si>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</si>
  <si>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</si>
  <si>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</si>
  <si>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</si>
  <si>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</si>
  <si>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Frances Baard(DC9)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</si>
  <si>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</si>
  <si>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</si>
  <si>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</si>
  <si>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</si>
  <si>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</si>
  <si>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</si>
  <si>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</si>
  <si>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</si>
  <si>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</si>
  <si>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</si>
  <si>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</si>
  <si>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</si>
  <si>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</si>
  <si>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</si>
  <si>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</si>
  <si>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</si>
  <si>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</si>
  <si>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</si>
  <si>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</si>
  <si>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</si>
  <si>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</si>
  <si>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</si>
  <si>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</si>
  <si>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</si>
  <si>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</si>
  <si>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</si>
  <si>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</si>
  <si>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</si>
  <si>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</si>
  <si>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Frances Baard(DC9)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</si>
  <si>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</si>
  <si>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</si>
  <si>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</si>
  <si>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</si>
  <si>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</si>
  <si>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</si>
  <si>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</si>
  <si>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</si>
  <si>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</si>
  <si>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</si>
  <si>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</si>
  <si>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</si>
  <si>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</si>
  <si>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</si>
  <si>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</si>
  <si>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</si>
  <si>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</si>
  <si>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</si>
  <si>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</si>
  <si>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</si>
  <si>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</si>
  <si>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</si>
  <si>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</si>
  <si>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</si>
  <si>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</si>
  <si>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</si>
  <si>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</si>
  <si>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</si>
  <si>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Frances Baard(DC9)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</si>
  <si>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</si>
  <si>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</si>
  <si>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</si>
  <si>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</si>
  <si>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</si>
  <si>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</si>
  <si>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</si>
  <si>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</si>
  <si>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</si>
  <si>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</si>
  <si>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Frances Baard(DC9)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</si>
  <si>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</si>
  <si>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</si>
  <si>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</si>
  <si>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</si>
  <si>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</si>
  <si>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</si>
  <si>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</si>
  <si>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</si>
  <si>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</si>
  <si>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</si>
  <si>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</si>
  <si>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</si>
  <si>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</si>
  <si>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</si>
  <si>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</si>
  <si>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</si>
  <si>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</si>
  <si>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</si>
  <si>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</si>
  <si>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</si>
  <si>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</si>
  <si>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</si>
  <si>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</si>
  <si>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</si>
  <si>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</si>
  <si>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</si>
  <si>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</si>
  <si>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</si>
  <si>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</si>
  <si>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</si>
  <si>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</si>
  <si>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</si>
  <si>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</si>
  <si>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Frances Baard(DC9)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</si>
  <si>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</si>
  <si>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</si>
  <si>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</si>
  <si>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</si>
  <si>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</si>
  <si>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</si>
  <si>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</si>
  <si>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</si>
  <si>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</si>
  <si>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</si>
  <si>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</si>
  <si>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</si>
  <si>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</si>
  <si>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</si>
  <si>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</si>
  <si>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</si>
  <si>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</si>
  <si>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</si>
  <si>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</si>
  <si>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</si>
  <si>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</si>
  <si>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</si>
  <si>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</si>
  <si>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</si>
  <si>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</si>
  <si>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</si>
  <si>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</si>
  <si>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Frances Baard(DC9)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</si>
  <si>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</si>
  <si>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</si>
  <si>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</si>
  <si>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</si>
  <si>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</si>
  <si>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</si>
  <si>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</si>
  <si>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</si>
  <si>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</si>
  <si>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</si>
  <si>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</si>
  <si>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</si>
  <si>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</si>
  <si>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</si>
  <si>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</si>
  <si>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</si>
  <si>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</si>
  <si>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</si>
  <si>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</si>
  <si>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</si>
  <si>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</si>
  <si>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</si>
  <si>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</si>
  <si>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</si>
  <si>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Frances Baard(DC9)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</si>
  <si>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</si>
  <si>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</si>
  <si>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</si>
  <si>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</si>
  <si>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</si>
  <si>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</si>
  <si>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</si>
  <si>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</si>
  <si>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</si>
  <si>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</si>
  <si>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</si>
  <si>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</si>
  <si>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</si>
  <si>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</si>
  <si>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</si>
  <si>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</si>
  <si>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</si>
  <si>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</si>
  <si>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</si>
  <si>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</si>
  <si>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</si>
  <si>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</si>
  <si>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</si>
  <si>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</si>
  <si>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</si>
  <si>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</si>
  <si>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</si>
  <si>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</si>
  <si>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</si>
  <si>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</si>
  <si>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</si>
  <si>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</si>
  <si>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</si>
  <si>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</si>
  <si>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</si>
  <si>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Frances Baard(DC9)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</si>
  <si>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</si>
  <si>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</si>
  <si>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Northern Cape: Frances Baard(DC9)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</si>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</sst>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7866135</v>
      </c>
      <c r="C7" s="19">
        <v>0</v>
      </c>
      <c r="D7" s="59">
        <v>5443350</v>
      </c>
      <c r="E7" s="60">
        <v>5743350</v>
      </c>
      <c r="F7" s="60">
        <v>351170</v>
      </c>
      <c r="G7" s="60">
        <v>590952</v>
      </c>
      <c r="H7" s="60">
        <v>654418</v>
      </c>
      <c r="I7" s="60">
        <v>1596540</v>
      </c>
      <c r="J7" s="60">
        <v>544495</v>
      </c>
      <c r="K7" s="60">
        <v>499393</v>
      </c>
      <c r="L7" s="60">
        <v>384022</v>
      </c>
      <c r="M7" s="60">
        <v>1427910</v>
      </c>
      <c r="N7" s="60">
        <v>561080</v>
      </c>
      <c r="O7" s="60">
        <v>350332</v>
      </c>
      <c r="P7" s="60">
        <v>5682289</v>
      </c>
      <c r="Q7" s="60">
        <v>6593701</v>
      </c>
      <c r="R7" s="60">
        <v>0</v>
      </c>
      <c r="S7" s="60">
        <v>0</v>
      </c>
      <c r="T7" s="60">
        <v>0</v>
      </c>
      <c r="U7" s="60">
        <v>0</v>
      </c>
      <c r="V7" s="60">
        <v>9618151</v>
      </c>
      <c r="W7" s="60">
        <v>4082247</v>
      </c>
      <c r="X7" s="60">
        <v>5535904</v>
      </c>
      <c r="Y7" s="61">
        <v>135.61</v>
      </c>
      <c r="Z7" s="62">
        <v>5743350</v>
      </c>
    </row>
    <row r="8" spans="1:26" ht="12.75">
      <c r="A8" s="58" t="s">
        <v>34</v>
      </c>
      <c r="B8" s="19">
        <v>110413265</v>
      </c>
      <c r="C8" s="19">
        <v>0</v>
      </c>
      <c r="D8" s="59">
        <v>112990522</v>
      </c>
      <c r="E8" s="60">
        <v>113190522</v>
      </c>
      <c r="F8" s="60">
        <v>39286792</v>
      </c>
      <c r="G8" s="60">
        <v>0</v>
      </c>
      <c r="H8" s="60">
        <v>7079072</v>
      </c>
      <c r="I8" s="60">
        <v>46365864</v>
      </c>
      <c r="J8" s="60">
        <v>-336003</v>
      </c>
      <c r="K8" s="60">
        <v>-518987</v>
      </c>
      <c r="L8" s="60">
        <v>31628031</v>
      </c>
      <c r="M8" s="60">
        <v>30773041</v>
      </c>
      <c r="N8" s="60">
        <v>2354269</v>
      </c>
      <c r="O8" s="60">
        <v>206205</v>
      </c>
      <c r="P8" s="60">
        <v>28078142</v>
      </c>
      <c r="Q8" s="60">
        <v>30638616</v>
      </c>
      <c r="R8" s="60">
        <v>0</v>
      </c>
      <c r="S8" s="60">
        <v>0</v>
      </c>
      <c r="T8" s="60">
        <v>0</v>
      </c>
      <c r="U8" s="60">
        <v>0</v>
      </c>
      <c r="V8" s="60">
        <v>107777521</v>
      </c>
      <c r="W8" s="60">
        <v>105416001</v>
      </c>
      <c r="X8" s="60">
        <v>2361520</v>
      </c>
      <c r="Y8" s="61">
        <v>2.24</v>
      </c>
      <c r="Z8" s="62">
        <v>113190522</v>
      </c>
    </row>
    <row r="9" spans="1:26" ht="12.75">
      <c r="A9" s="58" t="s">
        <v>35</v>
      </c>
      <c r="B9" s="19">
        <v>2778699</v>
      </c>
      <c r="C9" s="19">
        <v>0</v>
      </c>
      <c r="D9" s="59">
        <v>1211113</v>
      </c>
      <c r="E9" s="60">
        <v>1211113</v>
      </c>
      <c r="F9" s="60">
        <v>39032</v>
      </c>
      <c r="G9" s="60">
        <v>25648</v>
      </c>
      <c r="H9" s="60">
        <v>13959</v>
      </c>
      <c r="I9" s="60">
        <v>78639</v>
      </c>
      <c r="J9" s="60">
        <v>9871</v>
      </c>
      <c r="K9" s="60">
        <v>15057</v>
      </c>
      <c r="L9" s="60">
        <v>803168</v>
      </c>
      <c r="M9" s="60">
        <v>828096</v>
      </c>
      <c r="N9" s="60">
        <v>38286</v>
      </c>
      <c r="O9" s="60">
        <v>20667</v>
      </c>
      <c r="P9" s="60">
        <v>56244</v>
      </c>
      <c r="Q9" s="60">
        <v>115197</v>
      </c>
      <c r="R9" s="60">
        <v>0</v>
      </c>
      <c r="S9" s="60">
        <v>0</v>
      </c>
      <c r="T9" s="60">
        <v>0</v>
      </c>
      <c r="U9" s="60">
        <v>0</v>
      </c>
      <c r="V9" s="60">
        <v>1021932</v>
      </c>
      <c r="W9" s="60">
        <v>878697</v>
      </c>
      <c r="X9" s="60">
        <v>143235</v>
      </c>
      <c r="Y9" s="61">
        <v>16.3</v>
      </c>
      <c r="Z9" s="62">
        <v>1211113</v>
      </c>
    </row>
    <row r="10" spans="1:26" ht="22.5">
      <c r="A10" s="63" t="s">
        <v>278</v>
      </c>
      <c r="B10" s="64">
        <f>SUM(B5:B9)</f>
        <v>121058099</v>
      </c>
      <c r="C10" s="64">
        <f>SUM(C5:C9)</f>
        <v>0</v>
      </c>
      <c r="D10" s="65">
        <f aca="true" t="shared" si="0" ref="D10:Z10">SUM(D5:D9)</f>
        <v>119644985</v>
      </c>
      <c r="E10" s="66">
        <f t="shared" si="0"/>
        <v>120144985</v>
      </c>
      <c r="F10" s="66">
        <f t="shared" si="0"/>
        <v>39676994</v>
      </c>
      <c r="G10" s="66">
        <f t="shared" si="0"/>
        <v>616600</v>
      </c>
      <c r="H10" s="66">
        <f t="shared" si="0"/>
        <v>7747449</v>
      </c>
      <c r="I10" s="66">
        <f t="shared" si="0"/>
        <v>48041043</v>
      </c>
      <c r="J10" s="66">
        <f t="shared" si="0"/>
        <v>218363</v>
      </c>
      <c r="K10" s="66">
        <f t="shared" si="0"/>
        <v>-4537</v>
      </c>
      <c r="L10" s="66">
        <f t="shared" si="0"/>
        <v>32815221</v>
      </c>
      <c r="M10" s="66">
        <f t="shared" si="0"/>
        <v>33029047</v>
      </c>
      <c r="N10" s="66">
        <f t="shared" si="0"/>
        <v>2953635</v>
      </c>
      <c r="O10" s="66">
        <f t="shared" si="0"/>
        <v>577204</v>
      </c>
      <c r="P10" s="66">
        <f t="shared" si="0"/>
        <v>33816675</v>
      </c>
      <c r="Q10" s="66">
        <f t="shared" si="0"/>
        <v>37347514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118417604</v>
      </c>
      <c r="W10" s="66">
        <f t="shared" si="0"/>
        <v>110376945</v>
      </c>
      <c r="X10" s="66">
        <f t="shared" si="0"/>
        <v>8040659</v>
      </c>
      <c r="Y10" s="67">
        <f>+IF(W10&lt;&gt;0,(X10/W10)*100,0)</f>
        <v>7.284726896545289</v>
      </c>
      <c r="Z10" s="68">
        <f t="shared" si="0"/>
        <v>120144985</v>
      </c>
    </row>
    <row r="11" spans="1:26" ht="12.75">
      <c r="A11" s="58" t="s">
        <v>37</v>
      </c>
      <c r="B11" s="19">
        <v>52743677</v>
      </c>
      <c r="C11" s="19">
        <v>0</v>
      </c>
      <c r="D11" s="59">
        <v>61214626</v>
      </c>
      <c r="E11" s="60">
        <v>61214916</v>
      </c>
      <c r="F11" s="60">
        <v>4103785</v>
      </c>
      <c r="G11" s="60">
        <v>3993926</v>
      </c>
      <c r="H11" s="60">
        <v>4164661</v>
      </c>
      <c r="I11" s="60">
        <v>12262372</v>
      </c>
      <c r="J11" s="60">
        <v>4006893</v>
      </c>
      <c r="K11" s="60">
        <v>4106207</v>
      </c>
      <c r="L11" s="60">
        <v>4045536</v>
      </c>
      <c r="M11" s="60">
        <v>12158636</v>
      </c>
      <c r="N11" s="60">
        <v>3098745</v>
      </c>
      <c r="O11" s="60">
        <v>4124875</v>
      </c>
      <c r="P11" s="60">
        <v>4143680</v>
      </c>
      <c r="Q11" s="60">
        <v>11367300</v>
      </c>
      <c r="R11" s="60">
        <v>0</v>
      </c>
      <c r="S11" s="60">
        <v>0</v>
      </c>
      <c r="T11" s="60">
        <v>0</v>
      </c>
      <c r="U11" s="60">
        <v>0</v>
      </c>
      <c r="V11" s="60">
        <v>35788308</v>
      </c>
      <c r="W11" s="60">
        <v>44295280</v>
      </c>
      <c r="X11" s="60">
        <v>-8506972</v>
      </c>
      <c r="Y11" s="61">
        <v>-19.21</v>
      </c>
      <c r="Z11" s="62">
        <v>61214916</v>
      </c>
    </row>
    <row r="12" spans="1:26" ht="12.75">
      <c r="A12" s="58" t="s">
        <v>38</v>
      </c>
      <c r="B12" s="19">
        <v>5987653</v>
      </c>
      <c r="C12" s="19">
        <v>0</v>
      </c>
      <c r="D12" s="59">
        <v>6714580</v>
      </c>
      <c r="E12" s="60">
        <v>6714630</v>
      </c>
      <c r="F12" s="60">
        <v>504930</v>
      </c>
      <c r="G12" s="60">
        <v>206855</v>
      </c>
      <c r="H12" s="60">
        <v>608077</v>
      </c>
      <c r="I12" s="60">
        <v>1319862</v>
      </c>
      <c r="J12" s="60">
        <v>497657</v>
      </c>
      <c r="K12" s="60">
        <v>502158</v>
      </c>
      <c r="L12" s="60">
        <v>502158</v>
      </c>
      <c r="M12" s="60">
        <v>1501973</v>
      </c>
      <c r="N12" s="60">
        <v>501196</v>
      </c>
      <c r="O12" s="60">
        <v>517550</v>
      </c>
      <c r="P12" s="60">
        <v>504082</v>
      </c>
      <c r="Q12" s="60">
        <v>1522828</v>
      </c>
      <c r="R12" s="60">
        <v>0</v>
      </c>
      <c r="S12" s="60">
        <v>0</v>
      </c>
      <c r="T12" s="60">
        <v>0</v>
      </c>
      <c r="U12" s="60">
        <v>0</v>
      </c>
      <c r="V12" s="60">
        <v>4344663</v>
      </c>
      <c r="W12" s="60">
        <v>4901643</v>
      </c>
      <c r="X12" s="60">
        <v>-556980</v>
      </c>
      <c r="Y12" s="61">
        <v>-11.36</v>
      </c>
      <c r="Z12" s="62">
        <v>6714630</v>
      </c>
    </row>
    <row r="13" spans="1:26" ht="12.75">
      <c r="A13" s="58" t="s">
        <v>279</v>
      </c>
      <c r="B13" s="19">
        <v>3960968</v>
      </c>
      <c r="C13" s="19">
        <v>0</v>
      </c>
      <c r="D13" s="59">
        <v>3826620</v>
      </c>
      <c r="E13" s="60">
        <v>3826620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2961442</v>
      </c>
      <c r="P13" s="60">
        <v>0</v>
      </c>
      <c r="Q13" s="60">
        <v>2961442</v>
      </c>
      <c r="R13" s="60">
        <v>0</v>
      </c>
      <c r="S13" s="60">
        <v>0</v>
      </c>
      <c r="T13" s="60">
        <v>0</v>
      </c>
      <c r="U13" s="60">
        <v>0</v>
      </c>
      <c r="V13" s="60">
        <v>2961442</v>
      </c>
      <c r="W13" s="60">
        <v>2755167</v>
      </c>
      <c r="X13" s="60">
        <v>206275</v>
      </c>
      <c r="Y13" s="61">
        <v>7.49</v>
      </c>
      <c r="Z13" s="62">
        <v>3826620</v>
      </c>
    </row>
    <row r="14" spans="1:26" ht="12.75">
      <c r="A14" s="58" t="s">
        <v>40</v>
      </c>
      <c r="B14" s="19">
        <v>2397250</v>
      </c>
      <c r="C14" s="19">
        <v>0</v>
      </c>
      <c r="D14" s="59">
        <v>2165810</v>
      </c>
      <c r="E14" s="60">
        <v>2166000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365355</v>
      </c>
      <c r="M14" s="60">
        <v>365355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365355</v>
      </c>
      <c r="W14" s="60">
        <v>385500</v>
      </c>
      <c r="X14" s="60">
        <v>-20145</v>
      </c>
      <c r="Y14" s="61">
        <v>-5.23</v>
      </c>
      <c r="Z14" s="62">
        <v>2166000</v>
      </c>
    </row>
    <row r="15" spans="1:26" ht="12.75">
      <c r="A15" s="58" t="s">
        <v>41</v>
      </c>
      <c r="B15" s="19">
        <v>3520613</v>
      </c>
      <c r="C15" s="19">
        <v>0</v>
      </c>
      <c r="D15" s="59">
        <v>4406400</v>
      </c>
      <c r="E15" s="60">
        <v>4850717</v>
      </c>
      <c r="F15" s="60">
        <v>61865</v>
      </c>
      <c r="G15" s="60">
        <v>725628</v>
      </c>
      <c r="H15" s="60">
        <v>643144</v>
      </c>
      <c r="I15" s="60">
        <v>1430637</v>
      </c>
      <c r="J15" s="60">
        <v>368193</v>
      </c>
      <c r="K15" s="60">
        <v>609654</v>
      </c>
      <c r="L15" s="60">
        <v>345063</v>
      </c>
      <c r="M15" s="60">
        <v>1322910</v>
      </c>
      <c r="N15" s="60">
        <v>325748</v>
      </c>
      <c r="O15" s="60">
        <v>324414</v>
      </c>
      <c r="P15" s="60">
        <v>391493</v>
      </c>
      <c r="Q15" s="60">
        <v>1041655</v>
      </c>
      <c r="R15" s="60">
        <v>0</v>
      </c>
      <c r="S15" s="60">
        <v>0</v>
      </c>
      <c r="T15" s="60">
        <v>0</v>
      </c>
      <c r="U15" s="60">
        <v>0</v>
      </c>
      <c r="V15" s="60">
        <v>3795202</v>
      </c>
      <c r="W15" s="60">
        <v>2753578</v>
      </c>
      <c r="X15" s="60">
        <v>1041624</v>
      </c>
      <c r="Y15" s="61">
        <v>37.83</v>
      </c>
      <c r="Z15" s="62">
        <v>4850717</v>
      </c>
    </row>
    <row r="16" spans="1:26" ht="12.75">
      <c r="A16" s="69" t="s">
        <v>42</v>
      </c>
      <c r="B16" s="19">
        <v>54621446</v>
      </c>
      <c r="C16" s="19">
        <v>0</v>
      </c>
      <c r="D16" s="59">
        <v>61335440</v>
      </c>
      <c r="E16" s="60">
        <v>61635000</v>
      </c>
      <c r="F16" s="60">
        <v>1195941</v>
      </c>
      <c r="G16" s="60">
        <v>17641</v>
      </c>
      <c r="H16" s="60">
        <v>761201</v>
      </c>
      <c r="I16" s="60">
        <v>1974783</v>
      </c>
      <c r="J16" s="60">
        <v>3339504</v>
      </c>
      <c r="K16" s="60">
        <v>623284</v>
      </c>
      <c r="L16" s="60">
        <v>10140565</v>
      </c>
      <c r="M16" s="60">
        <v>14103353</v>
      </c>
      <c r="N16" s="60">
        <v>451537</v>
      </c>
      <c r="O16" s="60">
        <v>3682188</v>
      </c>
      <c r="P16" s="60">
        <v>2213624</v>
      </c>
      <c r="Q16" s="60">
        <v>6347349</v>
      </c>
      <c r="R16" s="60">
        <v>0</v>
      </c>
      <c r="S16" s="60">
        <v>0</v>
      </c>
      <c r="T16" s="60">
        <v>0</v>
      </c>
      <c r="U16" s="60">
        <v>0</v>
      </c>
      <c r="V16" s="60">
        <v>22425485</v>
      </c>
      <c r="W16" s="60">
        <v>41624771</v>
      </c>
      <c r="X16" s="60">
        <v>-19199286</v>
      </c>
      <c r="Y16" s="61">
        <v>-46.12</v>
      </c>
      <c r="Z16" s="62">
        <v>61635000</v>
      </c>
    </row>
    <row r="17" spans="1:26" ht="12.75">
      <c r="A17" s="58" t="s">
        <v>43</v>
      </c>
      <c r="B17" s="19">
        <v>14323378</v>
      </c>
      <c r="C17" s="19">
        <v>0</v>
      </c>
      <c r="D17" s="59">
        <v>20605144</v>
      </c>
      <c r="E17" s="60">
        <v>20483728</v>
      </c>
      <c r="F17" s="60">
        <v>283840</v>
      </c>
      <c r="G17" s="60">
        <v>1983600</v>
      </c>
      <c r="H17" s="60">
        <v>1785006</v>
      </c>
      <c r="I17" s="60">
        <v>4052446</v>
      </c>
      <c r="J17" s="60">
        <v>1836090</v>
      </c>
      <c r="K17" s="60">
        <v>1747368</v>
      </c>
      <c r="L17" s="60">
        <v>2560506</v>
      </c>
      <c r="M17" s="60">
        <v>6143964</v>
      </c>
      <c r="N17" s="60">
        <v>1541110</v>
      </c>
      <c r="O17" s="60">
        <v>1444154</v>
      </c>
      <c r="P17" s="60">
        <v>1764315</v>
      </c>
      <c r="Q17" s="60">
        <v>4749579</v>
      </c>
      <c r="R17" s="60">
        <v>0</v>
      </c>
      <c r="S17" s="60">
        <v>0</v>
      </c>
      <c r="T17" s="60">
        <v>0</v>
      </c>
      <c r="U17" s="60">
        <v>0</v>
      </c>
      <c r="V17" s="60">
        <v>14945989</v>
      </c>
      <c r="W17" s="60">
        <v>15612632</v>
      </c>
      <c r="X17" s="60">
        <v>-666643</v>
      </c>
      <c r="Y17" s="61">
        <v>-4.27</v>
      </c>
      <c r="Z17" s="62">
        <v>20483728</v>
      </c>
    </row>
    <row r="18" spans="1:26" ht="12.75">
      <c r="A18" s="70" t="s">
        <v>44</v>
      </c>
      <c r="B18" s="71">
        <f>SUM(B11:B17)</f>
        <v>137554985</v>
      </c>
      <c r="C18" s="71">
        <f>SUM(C11:C17)</f>
        <v>0</v>
      </c>
      <c r="D18" s="72">
        <f aca="true" t="shared" si="1" ref="D18:Z18">SUM(D11:D17)</f>
        <v>160268620</v>
      </c>
      <c r="E18" s="73">
        <f t="shared" si="1"/>
        <v>160891611</v>
      </c>
      <c r="F18" s="73">
        <f t="shared" si="1"/>
        <v>6150361</v>
      </c>
      <c r="G18" s="73">
        <f t="shared" si="1"/>
        <v>6927650</v>
      </c>
      <c r="H18" s="73">
        <f t="shared" si="1"/>
        <v>7962089</v>
      </c>
      <c r="I18" s="73">
        <f t="shared" si="1"/>
        <v>21040100</v>
      </c>
      <c r="J18" s="73">
        <f t="shared" si="1"/>
        <v>10048337</v>
      </c>
      <c r="K18" s="73">
        <f t="shared" si="1"/>
        <v>7588671</v>
      </c>
      <c r="L18" s="73">
        <f t="shared" si="1"/>
        <v>17959183</v>
      </c>
      <c r="M18" s="73">
        <f t="shared" si="1"/>
        <v>35596191</v>
      </c>
      <c r="N18" s="73">
        <f t="shared" si="1"/>
        <v>5918336</v>
      </c>
      <c r="O18" s="73">
        <f t="shared" si="1"/>
        <v>13054623</v>
      </c>
      <c r="P18" s="73">
        <f t="shared" si="1"/>
        <v>9017194</v>
      </c>
      <c r="Q18" s="73">
        <f t="shared" si="1"/>
        <v>27990153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84626444</v>
      </c>
      <c r="W18" s="73">
        <f t="shared" si="1"/>
        <v>112328571</v>
      </c>
      <c r="X18" s="73">
        <f t="shared" si="1"/>
        <v>-27702127</v>
      </c>
      <c r="Y18" s="67">
        <f>+IF(W18&lt;&gt;0,(X18/W18)*100,0)</f>
        <v>-24.661692705055422</v>
      </c>
      <c r="Z18" s="74">
        <f t="shared" si="1"/>
        <v>160891611</v>
      </c>
    </row>
    <row r="19" spans="1:26" ht="12.75">
      <c r="A19" s="70" t="s">
        <v>45</v>
      </c>
      <c r="B19" s="75">
        <f>+B10-B18</f>
        <v>-16496886</v>
      </c>
      <c r="C19" s="75">
        <f>+C10-C18</f>
        <v>0</v>
      </c>
      <c r="D19" s="76">
        <f aca="true" t="shared" si="2" ref="D19:Z19">+D10-D18</f>
        <v>-40623635</v>
      </c>
      <c r="E19" s="77">
        <f t="shared" si="2"/>
        <v>-40746626</v>
      </c>
      <c r="F19" s="77">
        <f t="shared" si="2"/>
        <v>33526633</v>
      </c>
      <c r="G19" s="77">
        <f t="shared" si="2"/>
        <v>-6311050</v>
      </c>
      <c r="H19" s="77">
        <f t="shared" si="2"/>
        <v>-214640</v>
      </c>
      <c r="I19" s="77">
        <f t="shared" si="2"/>
        <v>27000943</v>
      </c>
      <c r="J19" s="77">
        <f t="shared" si="2"/>
        <v>-9829974</v>
      </c>
      <c r="K19" s="77">
        <f t="shared" si="2"/>
        <v>-7593208</v>
      </c>
      <c r="L19" s="77">
        <f t="shared" si="2"/>
        <v>14856038</v>
      </c>
      <c r="M19" s="77">
        <f t="shared" si="2"/>
        <v>-2567144</v>
      </c>
      <c r="N19" s="77">
        <f t="shared" si="2"/>
        <v>-2964701</v>
      </c>
      <c r="O19" s="77">
        <f t="shared" si="2"/>
        <v>-12477419</v>
      </c>
      <c r="P19" s="77">
        <f t="shared" si="2"/>
        <v>24799481</v>
      </c>
      <c r="Q19" s="77">
        <f t="shared" si="2"/>
        <v>9357361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33791160</v>
      </c>
      <c r="W19" s="77">
        <f>IF(E10=E18,0,W10-W18)</f>
        <v>-1951626</v>
      </c>
      <c r="X19" s="77">
        <f t="shared" si="2"/>
        <v>35742786</v>
      </c>
      <c r="Y19" s="78">
        <f>+IF(W19&lt;&gt;0,(X19/W19)*100,0)</f>
        <v>-1831.4362485435222</v>
      </c>
      <c r="Z19" s="79">
        <f t="shared" si="2"/>
        <v>-40746626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-28752</v>
      </c>
      <c r="L20" s="60">
        <v>12466</v>
      </c>
      <c r="M20" s="60">
        <v>-16286</v>
      </c>
      <c r="N20" s="60">
        <v>0</v>
      </c>
      <c r="O20" s="60">
        <v>0</v>
      </c>
      <c r="P20" s="60">
        <v>-270872</v>
      </c>
      <c r="Q20" s="60">
        <v>-270872</v>
      </c>
      <c r="R20" s="60">
        <v>0</v>
      </c>
      <c r="S20" s="60">
        <v>0</v>
      </c>
      <c r="T20" s="60">
        <v>0</v>
      </c>
      <c r="U20" s="60">
        <v>0</v>
      </c>
      <c r="V20" s="60">
        <v>-287158</v>
      </c>
      <c r="W20" s="60"/>
      <c r="X20" s="60">
        <v>-287158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-16496886</v>
      </c>
      <c r="C22" s="86">
        <f>SUM(C19:C21)</f>
        <v>0</v>
      </c>
      <c r="D22" s="87">
        <f aca="true" t="shared" si="3" ref="D22:Z22">SUM(D19:D21)</f>
        <v>-40623635</v>
      </c>
      <c r="E22" s="88">
        <f t="shared" si="3"/>
        <v>-40746626</v>
      </c>
      <c r="F22" s="88">
        <f t="shared" si="3"/>
        <v>33526633</v>
      </c>
      <c r="G22" s="88">
        <f t="shared" si="3"/>
        <v>-6311050</v>
      </c>
      <c r="H22" s="88">
        <f t="shared" si="3"/>
        <v>-214640</v>
      </c>
      <c r="I22" s="88">
        <f t="shared" si="3"/>
        <v>27000943</v>
      </c>
      <c r="J22" s="88">
        <f t="shared" si="3"/>
        <v>-9829974</v>
      </c>
      <c r="K22" s="88">
        <f t="shared" si="3"/>
        <v>-7621960</v>
      </c>
      <c r="L22" s="88">
        <f t="shared" si="3"/>
        <v>14868504</v>
      </c>
      <c r="M22" s="88">
        <f t="shared" si="3"/>
        <v>-2583430</v>
      </c>
      <c r="N22" s="88">
        <f t="shared" si="3"/>
        <v>-2964701</v>
      </c>
      <c r="O22" s="88">
        <f t="shared" si="3"/>
        <v>-12477419</v>
      </c>
      <c r="P22" s="88">
        <f t="shared" si="3"/>
        <v>24528609</v>
      </c>
      <c r="Q22" s="88">
        <f t="shared" si="3"/>
        <v>9086489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33504002</v>
      </c>
      <c r="W22" s="88">
        <f t="shared" si="3"/>
        <v>-1951626</v>
      </c>
      <c r="X22" s="88">
        <f t="shared" si="3"/>
        <v>35455628</v>
      </c>
      <c r="Y22" s="89">
        <f>+IF(W22&lt;&gt;0,(X22/W22)*100,0)</f>
        <v>-1816.7224662922094</v>
      </c>
      <c r="Z22" s="90">
        <f t="shared" si="3"/>
        <v>-40746626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-16496886</v>
      </c>
      <c r="C24" s="75">
        <f>SUM(C22:C23)</f>
        <v>0</v>
      </c>
      <c r="D24" s="76">
        <f aca="true" t="shared" si="4" ref="D24:Z24">SUM(D22:D23)</f>
        <v>-40623635</v>
      </c>
      <c r="E24" s="77">
        <f t="shared" si="4"/>
        <v>-40746626</v>
      </c>
      <c r="F24" s="77">
        <f t="shared" si="4"/>
        <v>33526633</v>
      </c>
      <c r="G24" s="77">
        <f t="shared" si="4"/>
        <v>-6311050</v>
      </c>
      <c r="H24" s="77">
        <f t="shared" si="4"/>
        <v>-214640</v>
      </c>
      <c r="I24" s="77">
        <f t="shared" si="4"/>
        <v>27000943</v>
      </c>
      <c r="J24" s="77">
        <f t="shared" si="4"/>
        <v>-9829974</v>
      </c>
      <c r="K24" s="77">
        <f t="shared" si="4"/>
        <v>-7621960</v>
      </c>
      <c r="L24" s="77">
        <f t="shared" si="4"/>
        <v>14868504</v>
      </c>
      <c r="M24" s="77">
        <f t="shared" si="4"/>
        <v>-2583430</v>
      </c>
      <c r="N24" s="77">
        <f t="shared" si="4"/>
        <v>-2964701</v>
      </c>
      <c r="O24" s="77">
        <f t="shared" si="4"/>
        <v>-12477419</v>
      </c>
      <c r="P24" s="77">
        <f t="shared" si="4"/>
        <v>24528609</v>
      </c>
      <c r="Q24" s="77">
        <f t="shared" si="4"/>
        <v>9086489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33504002</v>
      </c>
      <c r="W24" s="77">
        <f t="shared" si="4"/>
        <v>-1951626</v>
      </c>
      <c r="X24" s="77">
        <f t="shared" si="4"/>
        <v>35455628</v>
      </c>
      <c r="Y24" s="78">
        <f>+IF(W24&lt;&gt;0,(X24/W24)*100,0)</f>
        <v>-1816.7224662922094</v>
      </c>
      <c r="Z24" s="79">
        <f t="shared" si="4"/>
        <v>-40746626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5582005</v>
      </c>
      <c r="C27" s="22">
        <v>0</v>
      </c>
      <c r="D27" s="99">
        <v>19036000</v>
      </c>
      <c r="E27" s="100">
        <v>12848020</v>
      </c>
      <c r="F27" s="100">
        <v>6364</v>
      </c>
      <c r="G27" s="100">
        <v>12654</v>
      </c>
      <c r="H27" s="100">
        <v>146362</v>
      </c>
      <c r="I27" s="100">
        <v>165380</v>
      </c>
      <c r="J27" s="100">
        <v>1759223</v>
      </c>
      <c r="K27" s="100">
        <v>116805</v>
      </c>
      <c r="L27" s="100">
        <v>53414</v>
      </c>
      <c r="M27" s="100">
        <v>1929442</v>
      </c>
      <c r="N27" s="100">
        <v>479460</v>
      </c>
      <c r="O27" s="100">
        <v>114371</v>
      </c>
      <c r="P27" s="100">
        <v>468743</v>
      </c>
      <c r="Q27" s="100">
        <v>1062574</v>
      </c>
      <c r="R27" s="100">
        <v>0</v>
      </c>
      <c r="S27" s="100">
        <v>0</v>
      </c>
      <c r="T27" s="100">
        <v>0</v>
      </c>
      <c r="U27" s="100">
        <v>0</v>
      </c>
      <c r="V27" s="100">
        <v>3157396</v>
      </c>
      <c r="W27" s="100">
        <v>9636015</v>
      </c>
      <c r="X27" s="100">
        <v>-6478619</v>
      </c>
      <c r="Y27" s="101">
        <v>-67.23</v>
      </c>
      <c r="Z27" s="102">
        <v>12848020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5582005</v>
      </c>
      <c r="C31" s="19">
        <v>0</v>
      </c>
      <c r="D31" s="59">
        <v>19036000</v>
      </c>
      <c r="E31" s="60">
        <v>12848020</v>
      </c>
      <c r="F31" s="60">
        <v>6364</v>
      </c>
      <c r="G31" s="60">
        <v>12654</v>
      </c>
      <c r="H31" s="60">
        <v>146362</v>
      </c>
      <c r="I31" s="60">
        <v>165380</v>
      </c>
      <c r="J31" s="60">
        <v>1759223</v>
      </c>
      <c r="K31" s="60">
        <v>116805</v>
      </c>
      <c r="L31" s="60">
        <v>53414</v>
      </c>
      <c r="M31" s="60">
        <v>1929442</v>
      </c>
      <c r="N31" s="60">
        <v>479460</v>
      </c>
      <c r="O31" s="60">
        <v>114371</v>
      </c>
      <c r="P31" s="60">
        <v>468743</v>
      </c>
      <c r="Q31" s="60">
        <v>1062574</v>
      </c>
      <c r="R31" s="60">
        <v>0</v>
      </c>
      <c r="S31" s="60">
        <v>0</v>
      </c>
      <c r="T31" s="60">
        <v>0</v>
      </c>
      <c r="U31" s="60">
        <v>0</v>
      </c>
      <c r="V31" s="60">
        <v>3157396</v>
      </c>
      <c r="W31" s="60">
        <v>9636015</v>
      </c>
      <c r="X31" s="60">
        <v>-6478619</v>
      </c>
      <c r="Y31" s="61">
        <v>-67.23</v>
      </c>
      <c r="Z31" s="62">
        <v>12848020</v>
      </c>
    </row>
    <row r="32" spans="1:26" ht="12.75">
      <c r="A32" s="70" t="s">
        <v>54</v>
      </c>
      <c r="B32" s="22">
        <f>SUM(B28:B31)</f>
        <v>5582005</v>
      </c>
      <c r="C32" s="22">
        <f>SUM(C28:C31)</f>
        <v>0</v>
      </c>
      <c r="D32" s="99">
        <f aca="true" t="shared" si="5" ref="D32:Z32">SUM(D28:D31)</f>
        <v>19036000</v>
      </c>
      <c r="E32" s="100">
        <f t="shared" si="5"/>
        <v>12848020</v>
      </c>
      <c r="F32" s="100">
        <f t="shared" si="5"/>
        <v>6364</v>
      </c>
      <c r="G32" s="100">
        <f t="shared" si="5"/>
        <v>12654</v>
      </c>
      <c r="H32" s="100">
        <f t="shared" si="5"/>
        <v>146362</v>
      </c>
      <c r="I32" s="100">
        <f t="shared" si="5"/>
        <v>165380</v>
      </c>
      <c r="J32" s="100">
        <f t="shared" si="5"/>
        <v>1759223</v>
      </c>
      <c r="K32" s="100">
        <f t="shared" si="5"/>
        <v>116805</v>
      </c>
      <c r="L32" s="100">
        <f t="shared" si="5"/>
        <v>53414</v>
      </c>
      <c r="M32" s="100">
        <f t="shared" si="5"/>
        <v>1929442</v>
      </c>
      <c r="N32" s="100">
        <f t="shared" si="5"/>
        <v>479460</v>
      </c>
      <c r="O32" s="100">
        <f t="shared" si="5"/>
        <v>114371</v>
      </c>
      <c r="P32" s="100">
        <f t="shared" si="5"/>
        <v>468743</v>
      </c>
      <c r="Q32" s="100">
        <f t="shared" si="5"/>
        <v>1062574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3157396</v>
      </c>
      <c r="W32" s="100">
        <f t="shared" si="5"/>
        <v>9636015</v>
      </c>
      <c r="X32" s="100">
        <f t="shared" si="5"/>
        <v>-6478619</v>
      </c>
      <c r="Y32" s="101">
        <f>+IF(W32&lt;&gt;0,(X32/W32)*100,0)</f>
        <v>-67.2333843398957</v>
      </c>
      <c r="Z32" s="102">
        <f t="shared" si="5"/>
        <v>12848020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77475957</v>
      </c>
      <c r="C35" s="19">
        <v>0</v>
      </c>
      <c r="D35" s="59">
        <v>44836701</v>
      </c>
      <c r="E35" s="60">
        <v>44229719</v>
      </c>
      <c r="F35" s="60">
        <v>77245564</v>
      </c>
      <c r="G35" s="60">
        <v>104672523</v>
      </c>
      <c r="H35" s="60">
        <v>104875777</v>
      </c>
      <c r="I35" s="60">
        <v>104875777</v>
      </c>
      <c r="J35" s="60">
        <v>88447930</v>
      </c>
      <c r="K35" s="60">
        <v>77746934</v>
      </c>
      <c r="L35" s="60">
        <v>84153832</v>
      </c>
      <c r="M35" s="60">
        <v>84153832</v>
      </c>
      <c r="N35" s="60">
        <v>83745925</v>
      </c>
      <c r="O35" s="60">
        <v>73823338</v>
      </c>
      <c r="P35" s="60">
        <v>97308378</v>
      </c>
      <c r="Q35" s="60">
        <v>97308378</v>
      </c>
      <c r="R35" s="60">
        <v>0</v>
      </c>
      <c r="S35" s="60">
        <v>0</v>
      </c>
      <c r="T35" s="60">
        <v>0</v>
      </c>
      <c r="U35" s="60">
        <v>0</v>
      </c>
      <c r="V35" s="60">
        <v>97308378</v>
      </c>
      <c r="W35" s="60">
        <v>33172289</v>
      </c>
      <c r="X35" s="60">
        <v>64136089</v>
      </c>
      <c r="Y35" s="61">
        <v>193.34</v>
      </c>
      <c r="Z35" s="62">
        <v>44229719</v>
      </c>
    </row>
    <row r="36" spans="1:26" ht="12.75">
      <c r="A36" s="58" t="s">
        <v>57</v>
      </c>
      <c r="B36" s="19">
        <v>61616741</v>
      </c>
      <c r="C36" s="19">
        <v>0</v>
      </c>
      <c r="D36" s="59">
        <v>67065799</v>
      </c>
      <c r="E36" s="60">
        <v>70418740</v>
      </c>
      <c r="F36" s="60">
        <v>53921120</v>
      </c>
      <c r="G36" s="60">
        <v>61635759</v>
      </c>
      <c r="H36" s="60">
        <v>61782120</v>
      </c>
      <c r="I36" s="60">
        <v>61782120</v>
      </c>
      <c r="J36" s="60">
        <v>63691768</v>
      </c>
      <c r="K36" s="60">
        <v>62972496</v>
      </c>
      <c r="L36" s="60">
        <v>63636513</v>
      </c>
      <c r="M36" s="60">
        <v>63636513</v>
      </c>
      <c r="N36" s="60">
        <v>64115975</v>
      </c>
      <c r="O36" s="60">
        <v>61268905</v>
      </c>
      <c r="P36" s="60">
        <v>61737649</v>
      </c>
      <c r="Q36" s="60">
        <v>61737649</v>
      </c>
      <c r="R36" s="60">
        <v>0</v>
      </c>
      <c r="S36" s="60">
        <v>0</v>
      </c>
      <c r="T36" s="60">
        <v>0</v>
      </c>
      <c r="U36" s="60">
        <v>0</v>
      </c>
      <c r="V36" s="60">
        <v>61737649</v>
      </c>
      <c r="W36" s="60">
        <v>52814055</v>
      </c>
      <c r="X36" s="60">
        <v>8923594</v>
      </c>
      <c r="Y36" s="61">
        <v>16.9</v>
      </c>
      <c r="Z36" s="62">
        <v>70418740</v>
      </c>
    </row>
    <row r="37" spans="1:26" ht="12.75">
      <c r="A37" s="58" t="s">
        <v>58</v>
      </c>
      <c r="B37" s="19">
        <v>22960945</v>
      </c>
      <c r="C37" s="19">
        <v>0</v>
      </c>
      <c r="D37" s="59">
        <v>25486846</v>
      </c>
      <c r="E37" s="60">
        <v>25487205</v>
      </c>
      <c r="F37" s="60">
        <v>20155637</v>
      </c>
      <c r="G37" s="60">
        <v>22757770</v>
      </c>
      <c r="H37" s="60">
        <v>23322999</v>
      </c>
      <c r="I37" s="60">
        <v>23322999</v>
      </c>
      <c r="J37" s="60">
        <v>18811997</v>
      </c>
      <c r="K37" s="60">
        <v>14638988</v>
      </c>
      <c r="L37" s="60">
        <v>15902387</v>
      </c>
      <c r="M37" s="60">
        <v>15902387</v>
      </c>
      <c r="N37" s="60">
        <v>11322161</v>
      </c>
      <c r="O37" s="60">
        <v>11108987</v>
      </c>
      <c r="P37" s="60">
        <v>10619211</v>
      </c>
      <c r="Q37" s="60">
        <v>10619211</v>
      </c>
      <c r="R37" s="60">
        <v>0</v>
      </c>
      <c r="S37" s="60">
        <v>0</v>
      </c>
      <c r="T37" s="60">
        <v>0</v>
      </c>
      <c r="U37" s="60">
        <v>0</v>
      </c>
      <c r="V37" s="60">
        <v>10619211</v>
      </c>
      <c r="W37" s="60">
        <v>19115404</v>
      </c>
      <c r="X37" s="60">
        <v>-8496193</v>
      </c>
      <c r="Y37" s="61">
        <v>-44.45</v>
      </c>
      <c r="Z37" s="62">
        <v>25487205</v>
      </c>
    </row>
    <row r="38" spans="1:26" ht="12.75">
      <c r="A38" s="58" t="s">
        <v>59</v>
      </c>
      <c r="B38" s="19">
        <v>32374633</v>
      </c>
      <c r="C38" s="19">
        <v>0</v>
      </c>
      <c r="D38" s="59">
        <v>34730350</v>
      </c>
      <c r="E38" s="60">
        <v>34730150</v>
      </c>
      <c r="F38" s="60">
        <v>31341355</v>
      </c>
      <c r="G38" s="60">
        <v>32577808</v>
      </c>
      <c r="H38" s="60">
        <v>32577808</v>
      </c>
      <c r="I38" s="60">
        <v>32577808</v>
      </c>
      <c r="J38" s="60">
        <v>32374633</v>
      </c>
      <c r="K38" s="60">
        <v>32374633</v>
      </c>
      <c r="L38" s="60">
        <v>31410330</v>
      </c>
      <c r="M38" s="60">
        <v>31410330</v>
      </c>
      <c r="N38" s="60">
        <v>31329343</v>
      </c>
      <c r="O38" s="60">
        <v>31250274</v>
      </c>
      <c r="P38" s="60">
        <v>31165220</v>
      </c>
      <c r="Q38" s="60">
        <v>31165220</v>
      </c>
      <c r="R38" s="60">
        <v>0</v>
      </c>
      <c r="S38" s="60">
        <v>0</v>
      </c>
      <c r="T38" s="60">
        <v>0</v>
      </c>
      <c r="U38" s="60">
        <v>0</v>
      </c>
      <c r="V38" s="60">
        <v>31165220</v>
      </c>
      <c r="W38" s="60">
        <v>26047613</v>
      </c>
      <c r="X38" s="60">
        <v>5117607</v>
      </c>
      <c r="Y38" s="61">
        <v>19.65</v>
      </c>
      <c r="Z38" s="62">
        <v>34730150</v>
      </c>
    </row>
    <row r="39" spans="1:26" ht="12.75">
      <c r="A39" s="58" t="s">
        <v>60</v>
      </c>
      <c r="B39" s="19">
        <v>83757120</v>
      </c>
      <c r="C39" s="19">
        <v>0</v>
      </c>
      <c r="D39" s="59">
        <v>51685304</v>
      </c>
      <c r="E39" s="60">
        <v>54431104</v>
      </c>
      <c r="F39" s="60">
        <v>79669692</v>
      </c>
      <c r="G39" s="60">
        <v>110972704</v>
      </c>
      <c r="H39" s="60">
        <v>110757090</v>
      </c>
      <c r="I39" s="60">
        <v>110757090</v>
      </c>
      <c r="J39" s="60">
        <v>100953068</v>
      </c>
      <c r="K39" s="60">
        <v>93705809</v>
      </c>
      <c r="L39" s="60">
        <v>100477628</v>
      </c>
      <c r="M39" s="60">
        <v>100477628</v>
      </c>
      <c r="N39" s="60">
        <v>105210396</v>
      </c>
      <c r="O39" s="60">
        <v>92732982</v>
      </c>
      <c r="P39" s="60">
        <v>117261596</v>
      </c>
      <c r="Q39" s="60">
        <v>117261596</v>
      </c>
      <c r="R39" s="60">
        <v>0</v>
      </c>
      <c r="S39" s="60">
        <v>0</v>
      </c>
      <c r="T39" s="60">
        <v>0</v>
      </c>
      <c r="U39" s="60">
        <v>0</v>
      </c>
      <c r="V39" s="60">
        <v>117261596</v>
      </c>
      <c r="W39" s="60">
        <v>40823328</v>
      </c>
      <c r="X39" s="60">
        <v>76438268</v>
      </c>
      <c r="Y39" s="61">
        <v>187.24</v>
      </c>
      <c r="Z39" s="62">
        <v>54431104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-11669671</v>
      </c>
      <c r="C42" s="19">
        <v>0</v>
      </c>
      <c r="D42" s="59">
        <v>-20103696</v>
      </c>
      <c r="E42" s="60">
        <v>-20227476</v>
      </c>
      <c r="F42" s="60">
        <v>38801146</v>
      </c>
      <c r="G42" s="60">
        <v>-11546624</v>
      </c>
      <c r="H42" s="60">
        <v>-8183560</v>
      </c>
      <c r="I42" s="60">
        <v>19070962</v>
      </c>
      <c r="J42" s="60">
        <v>-7637219</v>
      </c>
      <c r="K42" s="60">
        <v>-7420352</v>
      </c>
      <c r="L42" s="60">
        <v>11643396</v>
      </c>
      <c r="M42" s="60">
        <v>-3414175</v>
      </c>
      <c r="N42" s="60">
        <v>-5505241</v>
      </c>
      <c r="O42" s="60">
        <v>-9959926</v>
      </c>
      <c r="P42" s="60">
        <v>23010582</v>
      </c>
      <c r="Q42" s="60">
        <v>7545415</v>
      </c>
      <c r="R42" s="60">
        <v>0</v>
      </c>
      <c r="S42" s="60">
        <v>0</v>
      </c>
      <c r="T42" s="60">
        <v>0</v>
      </c>
      <c r="U42" s="60">
        <v>0</v>
      </c>
      <c r="V42" s="60">
        <v>23202202</v>
      </c>
      <c r="W42" s="60">
        <v>16526604</v>
      </c>
      <c r="X42" s="60">
        <v>6675598</v>
      </c>
      <c r="Y42" s="61">
        <v>40.39</v>
      </c>
      <c r="Z42" s="62">
        <v>-20227476</v>
      </c>
    </row>
    <row r="43" spans="1:26" ht="12.75">
      <c r="A43" s="58" t="s">
        <v>63</v>
      </c>
      <c r="B43" s="19">
        <v>-4782288</v>
      </c>
      <c r="C43" s="19">
        <v>0</v>
      </c>
      <c r="D43" s="59">
        <v>-15228800</v>
      </c>
      <c r="E43" s="60">
        <v>-7298013</v>
      </c>
      <c r="F43" s="60">
        <v>-6364</v>
      </c>
      <c r="G43" s="60">
        <v>-12654</v>
      </c>
      <c r="H43" s="60">
        <v>-146361</v>
      </c>
      <c r="I43" s="60">
        <v>-165379</v>
      </c>
      <c r="J43" s="60">
        <v>-1759223</v>
      </c>
      <c r="K43" s="60">
        <v>-116804</v>
      </c>
      <c r="L43" s="60">
        <v>-53414</v>
      </c>
      <c r="M43" s="60">
        <v>-1929441</v>
      </c>
      <c r="N43" s="60">
        <v>-448687</v>
      </c>
      <c r="O43" s="60">
        <v>-114371</v>
      </c>
      <c r="P43" s="60">
        <v>-468744</v>
      </c>
      <c r="Q43" s="60">
        <v>-1031802</v>
      </c>
      <c r="R43" s="60">
        <v>0</v>
      </c>
      <c r="S43" s="60">
        <v>0</v>
      </c>
      <c r="T43" s="60">
        <v>0</v>
      </c>
      <c r="U43" s="60">
        <v>0</v>
      </c>
      <c r="V43" s="60">
        <v>-3126622</v>
      </c>
      <c r="W43" s="60">
        <v>-9664880</v>
      </c>
      <c r="X43" s="60">
        <v>6538258</v>
      </c>
      <c r="Y43" s="61">
        <v>-67.65</v>
      </c>
      <c r="Z43" s="62">
        <v>-7298013</v>
      </c>
    </row>
    <row r="44" spans="1:26" ht="12.75">
      <c r="A44" s="58" t="s">
        <v>64</v>
      </c>
      <c r="B44" s="19">
        <v>-1784602</v>
      </c>
      <c r="C44" s="19">
        <v>0</v>
      </c>
      <c r="D44" s="59">
        <v>-1800000</v>
      </c>
      <c r="E44" s="60">
        <v>-720000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-964302</v>
      </c>
      <c r="M44" s="60">
        <v>-964302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-964302</v>
      </c>
      <c r="W44" s="60">
        <v>-900000</v>
      </c>
      <c r="X44" s="60">
        <v>-64302</v>
      </c>
      <c r="Y44" s="61">
        <v>7.14</v>
      </c>
      <c r="Z44" s="62">
        <v>-720000</v>
      </c>
    </row>
    <row r="45" spans="1:26" ht="12.75">
      <c r="A45" s="70" t="s">
        <v>65</v>
      </c>
      <c r="B45" s="22">
        <v>69246012</v>
      </c>
      <c r="C45" s="22">
        <v>0</v>
      </c>
      <c r="D45" s="99">
        <v>41636697</v>
      </c>
      <c r="E45" s="100">
        <v>41029565</v>
      </c>
      <c r="F45" s="100">
        <v>108069782</v>
      </c>
      <c r="G45" s="100">
        <v>96510504</v>
      </c>
      <c r="H45" s="100">
        <v>88180583</v>
      </c>
      <c r="I45" s="100">
        <v>88180583</v>
      </c>
      <c r="J45" s="100">
        <v>78784141</v>
      </c>
      <c r="K45" s="100">
        <v>71246985</v>
      </c>
      <c r="L45" s="100">
        <v>81872665</v>
      </c>
      <c r="M45" s="100">
        <v>81872665</v>
      </c>
      <c r="N45" s="100">
        <v>75918737</v>
      </c>
      <c r="O45" s="100">
        <v>65844440</v>
      </c>
      <c r="P45" s="100">
        <v>88386278</v>
      </c>
      <c r="Q45" s="100">
        <v>88386278</v>
      </c>
      <c r="R45" s="100">
        <v>0</v>
      </c>
      <c r="S45" s="100">
        <v>0</v>
      </c>
      <c r="T45" s="100">
        <v>0</v>
      </c>
      <c r="U45" s="100">
        <v>0</v>
      </c>
      <c r="V45" s="100">
        <v>88386278</v>
      </c>
      <c r="W45" s="100">
        <v>75236778</v>
      </c>
      <c r="X45" s="100">
        <v>13149500</v>
      </c>
      <c r="Y45" s="101">
        <v>17.48</v>
      </c>
      <c r="Z45" s="102">
        <v>41029565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111760</v>
      </c>
      <c r="C49" s="52">
        <v>0</v>
      </c>
      <c r="D49" s="129">
        <v>73846</v>
      </c>
      <c r="E49" s="54">
        <v>12445</v>
      </c>
      <c r="F49" s="54">
        <v>0</v>
      </c>
      <c r="G49" s="54">
        <v>0</v>
      </c>
      <c r="H49" s="54">
        <v>0</v>
      </c>
      <c r="I49" s="54">
        <v>4364</v>
      </c>
      <c r="J49" s="54">
        <v>0</v>
      </c>
      <c r="K49" s="54">
        <v>0</v>
      </c>
      <c r="L49" s="54">
        <v>0</v>
      </c>
      <c r="M49" s="54">
        <v>4364</v>
      </c>
      <c r="N49" s="54">
        <v>0</v>
      </c>
      <c r="O49" s="54">
        <v>0</v>
      </c>
      <c r="P49" s="54">
        <v>0</v>
      </c>
      <c r="Q49" s="54">
        <v>4364</v>
      </c>
      <c r="R49" s="54">
        <v>0</v>
      </c>
      <c r="S49" s="54">
        <v>0</v>
      </c>
      <c r="T49" s="54">
        <v>0</v>
      </c>
      <c r="U49" s="54">
        <v>0</v>
      </c>
      <c r="V49" s="54">
        <v>38604</v>
      </c>
      <c r="W49" s="54">
        <v>107095</v>
      </c>
      <c r="X49" s="54">
        <v>356842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3242224</v>
      </c>
      <c r="C51" s="52">
        <v>0</v>
      </c>
      <c r="D51" s="129">
        <v>2006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3244230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16839</v>
      </c>
      <c r="D22" s="344">
        <f t="shared" si="6"/>
        <v>0</v>
      </c>
      <c r="E22" s="343">
        <f t="shared" si="6"/>
        <v>153600</v>
      </c>
      <c r="F22" s="345">
        <f t="shared" si="6"/>
        <v>153600</v>
      </c>
      <c r="G22" s="345">
        <f t="shared" si="6"/>
        <v>2949</v>
      </c>
      <c r="H22" s="343">
        <f t="shared" si="6"/>
        <v>0</v>
      </c>
      <c r="I22" s="343">
        <f t="shared" si="6"/>
        <v>0</v>
      </c>
      <c r="J22" s="345">
        <f t="shared" si="6"/>
        <v>2949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2949</v>
      </c>
      <c r="X22" s="343">
        <f t="shared" si="6"/>
        <v>115200</v>
      </c>
      <c r="Y22" s="345">
        <f t="shared" si="6"/>
        <v>-112251</v>
      </c>
      <c r="Z22" s="336">
        <f>+IF(X22&lt;&gt;0,+(Y22/X22)*100,0)</f>
        <v>-97.44010416666666</v>
      </c>
      <c r="AA22" s="350">
        <f>SUM(AA23:AA32)</f>
        <v>153600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>
        <v>2949</v>
      </c>
      <c r="H28" s="275"/>
      <c r="I28" s="275"/>
      <c r="J28" s="342">
        <v>2949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2949</v>
      </c>
      <c r="X28" s="275"/>
      <c r="Y28" s="342">
        <v>2949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16839</v>
      </c>
      <c r="D32" s="340"/>
      <c r="E32" s="60">
        <v>153600</v>
      </c>
      <c r="F32" s="59">
        <v>153600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115200</v>
      </c>
      <c r="Y32" s="59">
        <v>-115200</v>
      </c>
      <c r="Z32" s="61">
        <v>-100</v>
      </c>
      <c r="AA32" s="62">
        <v>153600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1706798</v>
      </c>
      <c r="D40" s="344">
        <f t="shared" si="9"/>
        <v>0</v>
      </c>
      <c r="E40" s="343">
        <f t="shared" si="9"/>
        <v>4085800</v>
      </c>
      <c r="F40" s="345">
        <f t="shared" si="9"/>
        <v>4530000</v>
      </c>
      <c r="G40" s="345">
        <f t="shared" si="9"/>
        <v>61538</v>
      </c>
      <c r="H40" s="343">
        <f t="shared" si="9"/>
        <v>16651</v>
      </c>
      <c r="I40" s="343">
        <f t="shared" si="9"/>
        <v>109893</v>
      </c>
      <c r="J40" s="345">
        <f t="shared" si="9"/>
        <v>188082</v>
      </c>
      <c r="K40" s="345">
        <f t="shared" si="9"/>
        <v>143064</v>
      </c>
      <c r="L40" s="343">
        <f t="shared" si="9"/>
        <v>127710</v>
      </c>
      <c r="M40" s="343">
        <f t="shared" si="9"/>
        <v>127710</v>
      </c>
      <c r="N40" s="345">
        <f t="shared" si="9"/>
        <v>398484</v>
      </c>
      <c r="O40" s="345">
        <f t="shared" si="9"/>
        <v>166456</v>
      </c>
      <c r="P40" s="343">
        <f t="shared" si="9"/>
        <v>177427</v>
      </c>
      <c r="Q40" s="343">
        <f t="shared" si="9"/>
        <v>247645</v>
      </c>
      <c r="R40" s="345">
        <f t="shared" si="9"/>
        <v>591528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1178094</v>
      </c>
      <c r="X40" s="343">
        <f t="shared" si="9"/>
        <v>3397501</v>
      </c>
      <c r="Y40" s="345">
        <f t="shared" si="9"/>
        <v>-2219407</v>
      </c>
      <c r="Z40" s="336">
        <f>+IF(X40&lt;&gt;0,+(Y40/X40)*100,0)</f>
        <v>-65.32469011782483</v>
      </c>
      <c r="AA40" s="350">
        <f>SUM(AA41:AA49)</f>
        <v>4530000</v>
      </c>
    </row>
    <row r="41" spans="1:27" ht="12.75">
      <c r="A41" s="361" t="s">
        <v>248</v>
      </c>
      <c r="B41" s="142"/>
      <c r="C41" s="362">
        <v>210075</v>
      </c>
      <c r="D41" s="363"/>
      <c r="E41" s="362">
        <v>397100</v>
      </c>
      <c r="F41" s="364">
        <v>633100</v>
      </c>
      <c r="G41" s="364">
        <v>5307</v>
      </c>
      <c r="H41" s="362"/>
      <c r="I41" s="362">
        <v>369</v>
      </c>
      <c r="J41" s="364">
        <v>5676</v>
      </c>
      <c r="K41" s="364">
        <v>22539</v>
      </c>
      <c r="L41" s="362">
        <v>20743</v>
      </c>
      <c r="M41" s="362">
        <v>20743</v>
      </c>
      <c r="N41" s="364">
        <v>64025</v>
      </c>
      <c r="O41" s="364">
        <v>49557</v>
      </c>
      <c r="P41" s="362">
        <v>34318</v>
      </c>
      <c r="Q41" s="362">
        <v>147306</v>
      </c>
      <c r="R41" s="364">
        <v>231181</v>
      </c>
      <c r="S41" s="364"/>
      <c r="T41" s="362"/>
      <c r="U41" s="362"/>
      <c r="V41" s="364"/>
      <c r="W41" s="364">
        <v>300882</v>
      </c>
      <c r="X41" s="362">
        <v>474825</v>
      </c>
      <c r="Y41" s="364">
        <v>-173943</v>
      </c>
      <c r="Z41" s="365">
        <v>-36.63</v>
      </c>
      <c r="AA41" s="366">
        <v>633100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335350</v>
      </c>
      <c r="D43" s="369"/>
      <c r="E43" s="305">
        <v>209500</v>
      </c>
      <c r="F43" s="370">
        <v>152400</v>
      </c>
      <c r="G43" s="370"/>
      <c r="H43" s="305">
        <v>11932</v>
      </c>
      <c r="I43" s="305">
        <v>33768</v>
      </c>
      <c r="J43" s="370">
        <v>45700</v>
      </c>
      <c r="K43" s="370">
        <v>26198</v>
      </c>
      <c r="L43" s="305">
        <v>45857</v>
      </c>
      <c r="M43" s="305">
        <v>45857</v>
      </c>
      <c r="N43" s="370">
        <v>117912</v>
      </c>
      <c r="O43" s="370">
        <v>25598</v>
      </c>
      <c r="P43" s="305">
        <v>26026</v>
      </c>
      <c r="Q43" s="305">
        <v>33654</v>
      </c>
      <c r="R43" s="370">
        <v>85278</v>
      </c>
      <c r="S43" s="370"/>
      <c r="T43" s="305"/>
      <c r="U43" s="305"/>
      <c r="V43" s="370"/>
      <c r="W43" s="370">
        <v>248890</v>
      </c>
      <c r="X43" s="305">
        <v>114300</v>
      </c>
      <c r="Y43" s="370">
        <v>134590</v>
      </c>
      <c r="Z43" s="371">
        <v>117.75</v>
      </c>
      <c r="AA43" s="303">
        <v>152400</v>
      </c>
    </row>
    <row r="44" spans="1:27" ht="12.75">
      <c r="A44" s="361" t="s">
        <v>251</v>
      </c>
      <c r="B44" s="136"/>
      <c r="C44" s="60">
        <v>796485</v>
      </c>
      <c r="D44" s="368"/>
      <c r="E44" s="54">
        <v>3043000</v>
      </c>
      <c r="F44" s="53">
        <v>3319270</v>
      </c>
      <c r="G44" s="53">
        <v>45749</v>
      </c>
      <c r="H44" s="54">
        <v>1146</v>
      </c>
      <c r="I44" s="54">
        <v>51251</v>
      </c>
      <c r="J44" s="53">
        <v>98146</v>
      </c>
      <c r="K44" s="53">
        <v>34099</v>
      </c>
      <c r="L44" s="54">
        <v>25394</v>
      </c>
      <c r="M44" s="54">
        <v>25394</v>
      </c>
      <c r="N44" s="53">
        <v>84887</v>
      </c>
      <c r="O44" s="53">
        <v>51255</v>
      </c>
      <c r="P44" s="54">
        <v>55014</v>
      </c>
      <c r="Q44" s="54">
        <v>33516</v>
      </c>
      <c r="R44" s="53">
        <v>139785</v>
      </c>
      <c r="S44" s="53"/>
      <c r="T44" s="54"/>
      <c r="U44" s="54"/>
      <c r="V44" s="53"/>
      <c r="W44" s="53">
        <v>322818</v>
      </c>
      <c r="X44" s="54">
        <v>2489453</v>
      </c>
      <c r="Y44" s="53">
        <v>-2166635</v>
      </c>
      <c r="Z44" s="94">
        <v>-87.03</v>
      </c>
      <c r="AA44" s="95">
        <v>3319270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>
        <v>2510</v>
      </c>
      <c r="I47" s="54">
        <v>18022</v>
      </c>
      <c r="J47" s="53">
        <v>20532</v>
      </c>
      <c r="K47" s="53">
        <v>54116</v>
      </c>
      <c r="L47" s="54">
        <v>26196</v>
      </c>
      <c r="M47" s="54">
        <v>26196</v>
      </c>
      <c r="N47" s="53">
        <v>106508</v>
      </c>
      <c r="O47" s="53">
        <v>30440</v>
      </c>
      <c r="P47" s="54">
        <v>54142</v>
      </c>
      <c r="Q47" s="54">
        <v>23725</v>
      </c>
      <c r="R47" s="53">
        <v>108307</v>
      </c>
      <c r="S47" s="53"/>
      <c r="T47" s="54"/>
      <c r="U47" s="54"/>
      <c r="V47" s="53"/>
      <c r="W47" s="53">
        <v>235347</v>
      </c>
      <c r="X47" s="54"/>
      <c r="Y47" s="53">
        <v>235347</v>
      </c>
      <c r="Z47" s="94"/>
      <c r="AA47" s="95"/>
    </row>
    <row r="48" spans="1:27" ht="12.75">
      <c r="A48" s="361" t="s">
        <v>255</v>
      </c>
      <c r="B48" s="136"/>
      <c r="C48" s="60">
        <v>328280</v>
      </c>
      <c r="D48" s="368"/>
      <c r="E48" s="54">
        <v>396200</v>
      </c>
      <c r="F48" s="53">
        <v>385230</v>
      </c>
      <c r="G48" s="53">
        <v>10482</v>
      </c>
      <c r="H48" s="54"/>
      <c r="I48" s="54"/>
      <c r="J48" s="53">
        <v>10482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10482</v>
      </c>
      <c r="X48" s="54">
        <v>288923</v>
      </c>
      <c r="Y48" s="53">
        <v>-278441</v>
      </c>
      <c r="Z48" s="94">
        <v>-96.37</v>
      </c>
      <c r="AA48" s="95">
        <v>385230</v>
      </c>
    </row>
    <row r="49" spans="1:27" ht="12.75">
      <c r="A49" s="361" t="s">
        <v>93</v>
      </c>
      <c r="B49" s="136"/>
      <c r="C49" s="54">
        <v>36608</v>
      </c>
      <c r="D49" s="368"/>
      <c r="E49" s="54">
        <v>40000</v>
      </c>
      <c r="F49" s="53">
        <v>40000</v>
      </c>
      <c r="G49" s="53"/>
      <c r="H49" s="54">
        <v>1063</v>
      </c>
      <c r="I49" s="54">
        <v>6483</v>
      </c>
      <c r="J49" s="53">
        <v>7546</v>
      </c>
      <c r="K49" s="53">
        <v>6112</v>
      </c>
      <c r="L49" s="54">
        <v>9520</v>
      </c>
      <c r="M49" s="54">
        <v>9520</v>
      </c>
      <c r="N49" s="53">
        <v>25152</v>
      </c>
      <c r="O49" s="53">
        <v>9606</v>
      </c>
      <c r="P49" s="54">
        <v>7927</v>
      </c>
      <c r="Q49" s="54">
        <v>9444</v>
      </c>
      <c r="R49" s="53">
        <v>26977</v>
      </c>
      <c r="S49" s="53"/>
      <c r="T49" s="54"/>
      <c r="U49" s="54"/>
      <c r="V49" s="53"/>
      <c r="W49" s="53">
        <v>59675</v>
      </c>
      <c r="X49" s="54">
        <v>30000</v>
      </c>
      <c r="Y49" s="53">
        <v>29675</v>
      </c>
      <c r="Z49" s="94">
        <v>98.92</v>
      </c>
      <c r="AA49" s="95">
        <v>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1796974</v>
      </c>
      <c r="D57" s="344">
        <f aca="true" t="shared" si="13" ref="D57:AA57">+D58</f>
        <v>0</v>
      </c>
      <c r="E57" s="343">
        <f t="shared" si="13"/>
        <v>167000</v>
      </c>
      <c r="F57" s="345">
        <f t="shared" si="13"/>
        <v>167000</v>
      </c>
      <c r="G57" s="345">
        <f t="shared" si="13"/>
        <v>15640</v>
      </c>
      <c r="H57" s="343">
        <f t="shared" si="13"/>
        <v>0</v>
      </c>
      <c r="I57" s="343">
        <f t="shared" si="13"/>
        <v>323061</v>
      </c>
      <c r="J57" s="345">
        <f t="shared" si="13"/>
        <v>338701</v>
      </c>
      <c r="K57" s="345">
        <f t="shared" si="13"/>
        <v>83154</v>
      </c>
      <c r="L57" s="343">
        <f t="shared" si="13"/>
        <v>422217</v>
      </c>
      <c r="M57" s="343">
        <f t="shared" si="13"/>
        <v>422217</v>
      </c>
      <c r="N57" s="345">
        <f t="shared" si="13"/>
        <v>927588</v>
      </c>
      <c r="O57" s="345">
        <f t="shared" si="13"/>
        <v>41626</v>
      </c>
      <c r="P57" s="343">
        <f t="shared" si="13"/>
        <v>146989</v>
      </c>
      <c r="Q57" s="343">
        <f t="shared" si="13"/>
        <v>143850</v>
      </c>
      <c r="R57" s="345">
        <f t="shared" si="13"/>
        <v>332465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1598754</v>
      </c>
      <c r="X57" s="343">
        <f t="shared" si="13"/>
        <v>125250</v>
      </c>
      <c r="Y57" s="345">
        <f t="shared" si="13"/>
        <v>1473504</v>
      </c>
      <c r="Z57" s="336">
        <f>+IF(X57&lt;&gt;0,+(Y57/X57)*100,0)</f>
        <v>1176.4502994011975</v>
      </c>
      <c r="AA57" s="350">
        <f t="shared" si="13"/>
        <v>167000</v>
      </c>
    </row>
    <row r="58" spans="1:27" ht="12.75">
      <c r="A58" s="361" t="s">
        <v>217</v>
      </c>
      <c r="B58" s="136"/>
      <c r="C58" s="60">
        <v>1796974</v>
      </c>
      <c r="D58" s="340"/>
      <c r="E58" s="60">
        <v>167000</v>
      </c>
      <c r="F58" s="59">
        <v>167000</v>
      </c>
      <c r="G58" s="59">
        <v>15640</v>
      </c>
      <c r="H58" s="60"/>
      <c r="I58" s="60">
        <v>323061</v>
      </c>
      <c r="J58" s="59">
        <v>338701</v>
      </c>
      <c r="K58" s="59">
        <v>83154</v>
      </c>
      <c r="L58" s="60">
        <v>422217</v>
      </c>
      <c r="M58" s="60">
        <v>422217</v>
      </c>
      <c r="N58" s="59">
        <v>927588</v>
      </c>
      <c r="O58" s="59">
        <v>41626</v>
      </c>
      <c r="P58" s="60">
        <v>146989</v>
      </c>
      <c r="Q58" s="60">
        <v>143850</v>
      </c>
      <c r="R58" s="59">
        <v>332465</v>
      </c>
      <c r="S58" s="59"/>
      <c r="T58" s="60"/>
      <c r="U58" s="60"/>
      <c r="V58" s="59"/>
      <c r="W58" s="59">
        <v>1598754</v>
      </c>
      <c r="X58" s="60">
        <v>125250</v>
      </c>
      <c r="Y58" s="59">
        <v>1473504</v>
      </c>
      <c r="Z58" s="61">
        <v>1176.45</v>
      </c>
      <c r="AA58" s="62">
        <v>167000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3520611</v>
      </c>
      <c r="D60" s="346">
        <f t="shared" si="14"/>
        <v>0</v>
      </c>
      <c r="E60" s="219">
        <f t="shared" si="14"/>
        <v>4406400</v>
      </c>
      <c r="F60" s="264">
        <f t="shared" si="14"/>
        <v>4850600</v>
      </c>
      <c r="G60" s="264">
        <f t="shared" si="14"/>
        <v>80127</v>
      </c>
      <c r="H60" s="219">
        <f t="shared" si="14"/>
        <v>16651</v>
      </c>
      <c r="I60" s="219">
        <f t="shared" si="14"/>
        <v>432954</v>
      </c>
      <c r="J60" s="264">
        <f t="shared" si="14"/>
        <v>529732</v>
      </c>
      <c r="K60" s="264">
        <f t="shared" si="14"/>
        <v>226218</v>
      </c>
      <c r="L60" s="219">
        <f t="shared" si="14"/>
        <v>549927</v>
      </c>
      <c r="M60" s="219">
        <f t="shared" si="14"/>
        <v>549927</v>
      </c>
      <c r="N60" s="264">
        <f t="shared" si="14"/>
        <v>1326072</v>
      </c>
      <c r="O60" s="264">
        <f t="shared" si="14"/>
        <v>208082</v>
      </c>
      <c r="P60" s="219">
        <f t="shared" si="14"/>
        <v>324416</v>
      </c>
      <c r="Q60" s="219">
        <f t="shared" si="14"/>
        <v>391495</v>
      </c>
      <c r="R60" s="264">
        <f t="shared" si="14"/>
        <v>923993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2779797</v>
      </c>
      <c r="X60" s="219">
        <f t="shared" si="14"/>
        <v>3637951</v>
      </c>
      <c r="Y60" s="264">
        <f t="shared" si="14"/>
        <v>-858154</v>
      </c>
      <c r="Z60" s="337">
        <f>+IF(X60&lt;&gt;0,+(Y60/X60)*100,0)</f>
        <v>-23.58893783890987</v>
      </c>
      <c r="AA60" s="232">
        <f>+AA57+AA54+AA51+AA40+AA37+AA34+AA22+AA5</f>
        <v>4850600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100801168</v>
      </c>
      <c r="D5" s="153">
        <f>SUM(D6:D8)</f>
        <v>0</v>
      </c>
      <c r="E5" s="154">
        <f t="shared" si="0"/>
        <v>103993350</v>
      </c>
      <c r="F5" s="100">
        <f t="shared" si="0"/>
        <v>104293350</v>
      </c>
      <c r="G5" s="100">
        <f t="shared" si="0"/>
        <v>39676994</v>
      </c>
      <c r="H5" s="100">
        <f t="shared" si="0"/>
        <v>616600</v>
      </c>
      <c r="I5" s="100">
        <f t="shared" si="0"/>
        <v>6272855</v>
      </c>
      <c r="J5" s="100">
        <f t="shared" si="0"/>
        <v>46566449</v>
      </c>
      <c r="K5" s="100">
        <f t="shared" si="0"/>
        <v>-189544</v>
      </c>
      <c r="L5" s="100">
        <f t="shared" si="0"/>
        <v>799105</v>
      </c>
      <c r="M5" s="100">
        <f t="shared" si="0"/>
        <v>31622484</v>
      </c>
      <c r="N5" s="100">
        <f t="shared" si="0"/>
        <v>32232045</v>
      </c>
      <c r="O5" s="100">
        <f t="shared" si="0"/>
        <v>655456</v>
      </c>
      <c r="P5" s="100">
        <f t="shared" si="0"/>
        <v>427089</v>
      </c>
      <c r="Q5" s="100">
        <f t="shared" si="0"/>
        <v>33246796</v>
      </c>
      <c r="R5" s="100">
        <f t="shared" si="0"/>
        <v>34329341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113127835</v>
      </c>
      <c r="X5" s="100">
        <f t="shared" si="0"/>
        <v>102265186</v>
      </c>
      <c r="Y5" s="100">
        <f t="shared" si="0"/>
        <v>10862649</v>
      </c>
      <c r="Z5" s="137">
        <f>+IF(X5&lt;&gt;0,+(Y5/X5)*100,0)</f>
        <v>10.622040036185922</v>
      </c>
      <c r="AA5" s="153">
        <f>SUM(AA6:AA8)</f>
        <v>104293350</v>
      </c>
    </row>
    <row r="6" spans="1:27" ht="12.75">
      <c r="A6" s="138" t="s">
        <v>75</v>
      </c>
      <c r="B6" s="136"/>
      <c r="C6" s="155">
        <v>387794</v>
      </c>
      <c r="D6" s="155"/>
      <c r="E6" s="156">
        <v>420000</v>
      </c>
      <c r="F6" s="60">
        <v>420000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50971</v>
      </c>
      <c r="Y6" s="60">
        <v>-50971</v>
      </c>
      <c r="Z6" s="140">
        <v>-100</v>
      </c>
      <c r="AA6" s="155">
        <v>420000</v>
      </c>
    </row>
    <row r="7" spans="1:27" ht="12.75">
      <c r="A7" s="138" t="s">
        <v>76</v>
      </c>
      <c r="B7" s="136"/>
      <c r="C7" s="157">
        <v>100413374</v>
      </c>
      <c r="D7" s="157"/>
      <c r="E7" s="158">
        <v>103573350</v>
      </c>
      <c r="F7" s="159">
        <v>103873350</v>
      </c>
      <c r="G7" s="159">
        <v>39676994</v>
      </c>
      <c r="H7" s="159">
        <v>616600</v>
      </c>
      <c r="I7" s="159">
        <v>6272855</v>
      </c>
      <c r="J7" s="159">
        <v>46566449</v>
      </c>
      <c r="K7" s="159">
        <v>-189544</v>
      </c>
      <c r="L7" s="159">
        <v>799105</v>
      </c>
      <c r="M7" s="159">
        <v>31622484</v>
      </c>
      <c r="N7" s="159">
        <v>32232045</v>
      </c>
      <c r="O7" s="159">
        <v>655456</v>
      </c>
      <c r="P7" s="159">
        <v>427089</v>
      </c>
      <c r="Q7" s="159">
        <v>33246796</v>
      </c>
      <c r="R7" s="159">
        <v>34329341</v>
      </c>
      <c r="S7" s="159"/>
      <c r="T7" s="159"/>
      <c r="U7" s="159"/>
      <c r="V7" s="159"/>
      <c r="W7" s="159">
        <v>113127835</v>
      </c>
      <c r="X7" s="159">
        <v>102214215</v>
      </c>
      <c r="Y7" s="159">
        <v>10913620</v>
      </c>
      <c r="Z7" s="141">
        <v>10.68</v>
      </c>
      <c r="AA7" s="157">
        <v>103873350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3650051</v>
      </c>
      <c r="D9" s="153">
        <f>SUM(D10:D14)</f>
        <v>0</v>
      </c>
      <c r="E9" s="154">
        <f t="shared" si="1"/>
        <v>2257522</v>
      </c>
      <c r="F9" s="100">
        <f t="shared" si="1"/>
        <v>2257522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800000</v>
      </c>
      <c r="L9" s="100">
        <f t="shared" si="1"/>
        <v>0</v>
      </c>
      <c r="M9" s="100">
        <f t="shared" si="1"/>
        <v>0</v>
      </c>
      <c r="N9" s="100">
        <f t="shared" si="1"/>
        <v>800000</v>
      </c>
      <c r="O9" s="100">
        <f t="shared" si="1"/>
        <v>0</v>
      </c>
      <c r="P9" s="100">
        <f t="shared" si="1"/>
        <v>0</v>
      </c>
      <c r="Q9" s="100">
        <f t="shared" si="1"/>
        <v>268789</v>
      </c>
      <c r="R9" s="100">
        <f t="shared" si="1"/>
        <v>268789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1068789</v>
      </c>
      <c r="X9" s="100">
        <f t="shared" si="1"/>
        <v>0</v>
      </c>
      <c r="Y9" s="100">
        <f t="shared" si="1"/>
        <v>1068789</v>
      </c>
      <c r="Z9" s="137">
        <f>+IF(X9&lt;&gt;0,+(Y9/X9)*100,0)</f>
        <v>0</v>
      </c>
      <c r="AA9" s="153">
        <f>SUM(AA10:AA14)</f>
        <v>2257522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350000</v>
      </c>
      <c r="D12" s="155"/>
      <c r="E12" s="156">
        <v>1457522</v>
      </c>
      <c r="F12" s="60">
        <v>1457522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268789</v>
      </c>
      <c r="R12" s="60">
        <v>268789</v>
      </c>
      <c r="S12" s="60"/>
      <c r="T12" s="60"/>
      <c r="U12" s="60"/>
      <c r="V12" s="60"/>
      <c r="W12" s="60">
        <v>268789</v>
      </c>
      <c r="X12" s="60"/>
      <c r="Y12" s="60">
        <v>268789</v>
      </c>
      <c r="Z12" s="140">
        <v>0</v>
      </c>
      <c r="AA12" s="155">
        <v>1457522</v>
      </c>
    </row>
    <row r="13" spans="1:27" ht="12.75">
      <c r="A13" s="138" t="s">
        <v>82</v>
      </c>
      <c r="B13" s="136"/>
      <c r="C13" s="155">
        <v>3300051</v>
      </c>
      <c r="D13" s="155"/>
      <c r="E13" s="156">
        <v>800000</v>
      </c>
      <c r="F13" s="60">
        <v>800000</v>
      </c>
      <c r="G13" s="60"/>
      <c r="H13" s="60"/>
      <c r="I13" s="60"/>
      <c r="J13" s="60"/>
      <c r="K13" s="60">
        <v>800000</v>
      </c>
      <c r="L13" s="60"/>
      <c r="M13" s="60"/>
      <c r="N13" s="60">
        <v>800000</v>
      </c>
      <c r="O13" s="60"/>
      <c r="P13" s="60"/>
      <c r="Q13" s="60"/>
      <c r="R13" s="60"/>
      <c r="S13" s="60"/>
      <c r="T13" s="60"/>
      <c r="U13" s="60"/>
      <c r="V13" s="60"/>
      <c r="W13" s="60">
        <v>800000</v>
      </c>
      <c r="X13" s="60"/>
      <c r="Y13" s="60">
        <v>800000</v>
      </c>
      <c r="Z13" s="140">
        <v>0</v>
      </c>
      <c r="AA13" s="155">
        <v>800000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16606880</v>
      </c>
      <c r="D15" s="153">
        <f>SUM(D16:D18)</f>
        <v>0</v>
      </c>
      <c r="E15" s="154">
        <f t="shared" si="2"/>
        <v>13394113</v>
      </c>
      <c r="F15" s="100">
        <f t="shared" si="2"/>
        <v>13394113</v>
      </c>
      <c r="G15" s="100">
        <f t="shared" si="2"/>
        <v>0</v>
      </c>
      <c r="H15" s="100">
        <f t="shared" si="2"/>
        <v>0</v>
      </c>
      <c r="I15" s="100">
        <f t="shared" si="2"/>
        <v>1474594</v>
      </c>
      <c r="J15" s="100">
        <f t="shared" si="2"/>
        <v>1474594</v>
      </c>
      <c r="K15" s="100">
        <f t="shared" si="2"/>
        <v>-392093</v>
      </c>
      <c r="L15" s="100">
        <f t="shared" si="2"/>
        <v>-803642</v>
      </c>
      <c r="M15" s="100">
        <f t="shared" si="2"/>
        <v>1192737</v>
      </c>
      <c r="N15" s="100">
        <f t="shared" si="2"/>
        <v>-2998</v>
      </c>
      <c r="O15" s="100">
        <f t="shared" si="2"/>
        <v>2298179</v>
      </c>
      <c r="P15" s="100">
        <f t="shared" si="2"/>
        <v>150115</v>
      </c>
      <c r="Q15" s="100">
        <f t="shared" si="2"/>
        <v>301090</v>
      </c>
      <c r="R15" s="100">
        <f t="shared" si="2"/>
        <v>2749384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4220980</v>
      </c>
      <c r="X15" s="100">
        <f t="shared" si="2"/>
        <v>8111768</v>
      </c>
      <c r="Y15" s="100">
        <f t="shared" si="2"/>
        <v>-3890788</v>
      </c>
      <c r="Z15" s="137">
        <f>+IF(X15&lt;&gt;0,+(Y15/X15)*100,0)</f>
        <v>-47.96473469162333</v>
      </c>
      <c r="AA15" s="153">
        <f>SUM(AA16:AA18)</f>
        <v>13394113</v>
      </c>
    </row>
    <row r="16" spans="1:27" ht="12.75">
      <c r="A16" s="138" t="s">
        <v>85</v>
      </c>
      <c r="B16" s="136"/>
      <c r="C16" s="155">
        <v>16606880</v>
      </c>
      <c r="D16" s="155"/>
      <c r="E16" s="156">
        <v>13394113</v>
      </c>
      <c r="F16" s="60">
        <v>13394113</v>
      </c>
      <c r="G16" s="60"/>
      <c r="H16" s="60"/>
      <c r="I16" s="60">
        <v>1474594</v>
      </c>
      <c r="J16" s="60">
        <v>1474594</v>
      </c>
      <c r="K16" s="60">
        <v>-392093</v>
      </c>
      <c r="L16" s="60">
        <v>-803642</v>
      </c>
      <c r="M16" s="60">
        <v>1192737</v>
      </c>
      <c r="N16" s="60">
        <v>-2998</v>
      </c>
      <c r="O16" s="60">
        <v>2298179</v>
      </c>
      <c r="P16" s="60">
        <v>150115</v>
      </c>
      <c r="Q16" s="60">
        <v>301090</v>
      </c>
      <c r="R16" s="60">
        <v>2749384</v>
      </c>
      <c r="S16" s="60"/>
      <c r="T16" s="60"/>
      <c r="U16" s="60"/>
      <c r="V16" s="60"/>
      <c r="W16" s="60">
        <v>4220980</v>
      </c>
      <c r="X16" s="60">
        <v>8111768</v>
      </c>
      <c r="Y16" s="60">
        <v>-3890788</v>
      </c>
      <c r="Z16" s="140">
        <v>-47.96</v>
      </c>
      <c r="AA16" s="155">
        <v>13394113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200000</v>
      </c>
      <c r="G24" s="100"/>
      <c r="H24" s="100"/>
      <c r="I24" s="100"/>
      <c r="J24" s="100"/>
      <c r="K24" s="100"/>
      <c r="L24" s="100">
        <v>-28752</v>
      </c>
      <c r="M24" s="100">
        <v>12466</v>
      </c>
      <c r="N24" s="100">
        <v>-16286</v>
      </c>
      <c r="O24" s="100"/>
      <c r="P24" s="100"/>
      <c r="Q24" s="100">
        <v>-270872</v>
      </c>
      <c r="R24" s="100">
        <v>-270872</v>
      </c>
      <c r="S24" s="100"/>
      <c r="T24" s="100"/>
      <c r="U24" s="100"/>
      <c r="V24" s="100"/>
      <c r="W24" s="100">
        <v>-287158</v>
      </c>
      <c r="X24" s="100"/>
      <c r="Y24" s="100">
        <v>-287158</v>
      </c>
      <c r="Z24" s="137">
        <v>0</v>
      </c>
      <c r="AA24" s="153">
        <v>200000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121058099</v>
      </c>
      <c r="D25" s="168">
        <f>+D5+D9+D15+D19+D24</f>
        <v>0</v>
      </c>
      <c r="E25" s="169">
        <f t="shared" si="4"/>
        <v>119644985</v>
      </c>
      <c r="F25" s="73">
        <f t="shared" si="4"/>
        <v>120144985</v>
      </c>
      <c r="G25" s="73">
        <f t="shared" si="4"/>
        <v>39676994</v>
      </c>
      <c r="H25" s="73">
        <f t="shared" si="4"/>
        <v>616600</v>
      </c>
      <c r="I25" s="73">
        <f t="shared" si="4"/>
        <v>7747449</v>
      </c>
      <c r="J25" s="73">
        <f t="shared" si="4"/>
        <v>48041043</v>
      </c>
      <c r="K25" s="73">
        <f t="shared" si="4"/>
        <v>218363</v>
      </c>
      <c r="L25" s="73">
        <f t="shared" si="4"/>
        <v>-33289</v>
      </c>
      <c r="M25" s="73">
        <f t="shared" si="4"/>
        <v>32827687</v>
      </c>
      <c r="N25" s="73">
        <f t="shared" si="4"/>
        <v>33012761</v>
      </c>
      <c r="O25" s="73">
        <f t="shared" si="4"/>
        <v>2953635</v>
      </c>
      <c r="P25" s="73">
        <f t="shared" si="4"/>
        <v>577204</v>
      </c>
      <c r="Q25" s="73">
        <f t="shared" si="4"/>
        <v>33545803</v>
      </c>
      <c r="R25" s="73">
        <f t="shared" si="4"/>
        <v>37076642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118130446</v>
      </c>
      <c r="X25" s="73">
        <f t="shared" si="4"/>
        <v>110376954</v>
      </c>
      <c r="Y25" s="73">
        <f t="shared" si="4"/>
        <v>7753492</v>
      </c>
      <c r="Z25" s="170">
        <f>+IF(X25&lt;&gt;0,+(Y25/X25)*100,0)</f>
        <v>7.024556955974705</v>
      </c>
      <c r="AA25" s="168">
        <f>+AA5+AA9+AA15+AA19+AA24</f>
        <v>120144985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58339306</v>
      </c>
      <c r="D28" s="153">
        <f>SUM(D29:D31)</f>
        <v>0</v>
      </c>
      <c r="E28" s="154">
        <f t="shared" si="5"/>
        <v>69888110</v>
      </c>
      <c r="F28" s="100">
        <f t="shared" si="5"/>
        <v>70596128</v>
      </c>
      <c r="G28" s="100">
        <f t="shared" si="5"/>
        <v>3056662</v>
      </c>
      <c r="H28" s="100">
        <f t="shared" si="5"/>
        <v>3991812</v>
      </c>
      <c r="I28" s="100">
        <f t="shared" si="5"/>
        <v>4503354</v>
      </c>
      <c r="J28" s="100">
        <f t="shared" si="5"/>
        <v>11551828</v>
      </c>
      <c r="K28" s="100">
        <f t="shared" si="5"/>
        <v>3723730</v>
      </c>
      <c r="L28" s="100">
        <f t="shared" si="5"/>
        <v>4129418</v>
      </c>
      <c r="M28" s="100">
        <f t="shared" si="5"/>
        <v>5679458</v>
      </c>
      <c r="N28" s="100">
        <f t="shared" si="5"/>
        <v>13532606</v>
      </c>
      <c r="O28" s="100">
        <f t="shared" si="5"/>
        <v>3060518</v>
      </c>
      <c r="P28" s="100">
        <f t="shared" si="5"/>
        <v>5868788</v>
      </c>
      <c r="Q28" s="100">
        <f t="shared" si="5"/>
        <v>4312323</v>
      </c>
      <c r="R28" s="100">
        <f t="shared" si="5"/>
        <v>13241629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38326063</v>
      </c>
      <c r="X28" s="100">
        <f t="shared" si="5"/>
        <v>45437283</v>
      </c>
      <c r="Y28" s="100">
        <f t="shared" si="5"/>
        <v>-7111220</v>
      </c>
      <c r="Z28" s="137">
        <f>+IF(X28&lt;&gt;0,+(Y28/X28)*100,0)</f>
        <v>-15.650627701484703</v>
      </c>
      <c r="AA28" s="153">
        <f>SUM(AA29:AA31)</f>
        <v>70596128</v>
      </c>
    </row>
    <row r="29" spans="1:27" ht="12.75">
      <c r="A29" s="138" t="s">
        <v>75</v>
      </c>
      <c r="B29" s="136"/>
      <c r="C29" s="155">
        <v>22314198</v>
      </c>
      <c r="D29" s="155"/>
      <c r="E29" s="156">
        <v>27458694</v>
      </c>
      <c r="F29" s="60">
        <v>27508694</v>
      </c>
      <c r="G29" s="60">
        <v>1527571</v>
      </c>
      <c r="H29" s="60">
        <v>1283379</v>
      </c>
      <c r="I29" s="60">
        <v>2143518</v>
      </c>
      <c r="J29" s="60">
        <v>4954468</v>
      </c>
      <c r="K29" s="60">
        <v>1585499</v>
      </c>
      <c r="L29" s="60">
        <v>1643968</v>
      </c>
      <c r="M29" s="60">
        <v>1712820</v>
      </c>
      <c r="N29" s="60">
        <v>4942287</v>
      </c>
      <c r="O29" s="60">
        <v>1336283</v>
      </c>
      <c r="P29" s="60">
        <v>1827859</v>
      </c>
      <c r="Q29" s="60">
        <v>2326892</v>
      </c>
      <c r="R29" s="60">
        <v>5491034</v>
      </c>
      <c r="S29" s="60"/>
      <c r="T29" s="60"/>
      <c r="U29" s="60"/>
      <c r="V29" s="60"/>
      <c r="W29" s="60">
        <v>15387789</v>
      </c>
      <c r="X29" s="60">
        <v>19752363</v>
      </c>
      <c r="Y29" s="60">
        <v>-4364574</v>
      </c>
      <c r="Z29" s="140">
        <v>-22.1</v>
      </c>
      <c r="AA29" s="155">
        <v>27508694</v>
      </c>
    </row>
    <row r="30" spans="1:27" ht="12.75">
      <c r="A30" s="138" t="s">
        <v>76</v>
      </c>
      <c r="B30" s="136"/>
      <c r="C30" s="157">
        <v>20664283</v>
      </c>
      <c r="D30" s="157"/>
      <c r="E30" s="158">
        <v>22535636</v>
      </c>
      <c r="F30" s="159">
        <v>23072636</v>
      </c>
      <c r="G30" s="159">
        <v>765992</v>
      </c>
      <c r="H30" s="159">
        <v>1090967</v>
      </c>
      <c r="I30" s="159">
        <v>1109501</v>
      </c>
      <c r="J30" s="159">
        <v>2966460</v>
      </c>
      <c r="K30" s="159">
        <v>1063071</v>
      </c>
      <c r="L30" s="159">
        <v>1380958</v>
      </c>
      <c r="M30" s="159">
        <v>2857534</v>
      </c>
      <c r="N30" s="159">
        <v>5301563</v>
      </c>
      <c r="O30" s="159">
        <v>742237</v>
      </c>
      <c r="P30" s="159">
        <v>2304834</v>
      </c>
      <c r="Q30" s="159">
        <v>840676</v>
      </c>
      <c r="R30" s="159">
        <v>3887747</v>
      </c>
      <c r="S30" s="159"/>
      <c r="T30" s="159"/>
      <c r="U30" s="159"/>
      <c r="V30" s="159"/>
      <c r="W30" s="159">
        <v>12155770</v>
      </c>
      <c r="X30" s="159">
        <v>11216826</v>
      </c>
      <c r="Y30" s="159">
        <v>938944</v>
      </c>
      <c r="Z30" s="141">
        <v>8.37</v>
      </c>
      <c r="AA30" s="157">
        <v>23072636</v>
      </c>
    </row>
    <row r="31" spans="1:27" ht="12.75">
      <c r="A31" s="138" t="s">
        <v>77</v>
      </c>
      <c r="B31" s="136"/>
      <c r="C31" s="155">
        <v>15360825</v>
      </c>
      <c r="D31" s="155"/>
      <c r="E31" s="156">
        <v>19893780</v>
      </c>
      <c r="F31" s="60">
        <v>20014798</v>
      </c>
      <c r="G31" s="60">
        <v>763099</v>
      </c>
      <c r="H31" s="60">
        <v>1617466</v>
      </c>
      <c r="I31" s="60">
        <v>1250335</v>
      </c>
      <c r="J31" s="60">
        <v>3630900</v>
      </c>
      <c r="K31" s="60">
        <v>1075160</v>
      </c>
      <c r="L31" s="60">
        <v>1104492</v>
      </c>
      <c r="M31" s="60">
        <v>1109104</v>
      </c>
      <c r="N31" s="60">
        <v>3288756</v>
      </c>
      <c r="O31" s="60">
        <v>981998</v>
      </c>
      <c r="P31" s="60">
        <v>1736095</v>
      </c>
      <c r="Q31" s="60">
        <v>1144755</v>
      </c>
      <c r="R31" s="60">
        <v>3862848</v>
      </c>
      <c r="S31" s="60"/>
      <c r="T31" s="60"/>
      <c r="U31" s="60"/>
      <c r="V31" s="60"/>
      <c r="W31" s="60">
        <v>10782504</v>
      </c>
      <c r="X31" s="60">
        <v>14468094</v>
      </c>
      <c r="Y31" s="60">
        <v>-3685590</v>
      </c>
      <c r="Z31" s="140">
        <v>-25.47</v>
      </c>
      <c r="AA31" s="155">
        <v>20014798</v>
      </c>
    </row>
    <row r="32" spans="1:27" ht="12.75">
      <c r="A32" s="135" t="s">
        <v>78</v>
      </c>
      <c r="B32" s="136"/>
      <c r="C32" s="153">
        <f aca="true" t="shared" si="6" ref="C32:Y32">SUM(C33:C37)</f>
        <v>11920821</v>
      </c>
      <c r="D32" s="153">
        <f>SUM(D33:D37)</f>
        <v>0</v>
      </c>
      <c r="E32" s="154">
        <f t="shared" si="6"/>
        <v>11869160</v>
      </c>
      <c r="F32" s="100">
        <f t="shared" si="6"/>
        <v>11652060</v>
      </c>
      <c r="G32" s="100">
        <f t="shared" si="6"/>
        <v>314370</v>
      </c>
      <c r="H32" s="100">
        <f t="shared" si="6"/>
        <v>665984</v>
      </c>
      <c r="I32" s="100">
        <f t="shared" si="6"/>
        <v>1075429</v>
      </c>
      <c r="J32" s="100">
        <f t="shared" si="6"/>
        <v>2055783</v>
      </c>
      <c r="K32" s="100">
        <f t="shared" si="6"/>
        <v>1144624</v>
      </c>
      <c r="L32" s="100">
        <f t="shared" si="6"/>
        <v>698217</v>
      </c>
      <c r="M32" s="100">
        <f t="shared" si="6"/>
        <v>919658</v>
      </c>
      <c r="N32" s="100">
        <f t="shared" si="6"/>
        <v>2762499</v>
      </c>
      <c r="O32" s="100">
        <f t="shared" si="6"/>
        <v>651154</v>
      </c>
      <c r="P32" s="100">
        <f t="shared" si="6"/>
        <v>1141289</v>
      </c>
      <c r="Q32" s="100">
        <f t="shared" si="6"/>
        <v>753816</v>
      </c>
      <c r="R32" s="100">
        <f t="shared" si="6"/>
        <v>2546259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7364541</v>
      </c>
      <c r="X32" s="100">
        <f t="shared" si="6"/>
        <v>8736791</v>
      </c>
      <c r="Y32" s="100">
        <f t="shared" si="6"/>
        <v>-1372250</v>
      </c>
      <c r="Z32" s="137">
        <f>+IF(X32&lt;&gt;0,+(Y32/X32)*100,0)</f>
        <v>-15.706567777574168</v>
      </c>
      <c r="AA32" s="153">
        <f>SUM(AA33:AA37)</f>
        <v>11652060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5139508</v>
      </c>
      <c r="D35" s="155"/>
      <c r="E35" s="156">
        <v>5727740</v>
      </c>
      <c r="F35" s="60">
        <v>5901040</v>
      </c>
      <c r="G35" s="60">
        <v>314370</v>
      </c>
      <c r="H35" s="60">
        <v>330972</v>
      </c>
      <c r="I35" s="60">
        <v>419520</v>
      </c>
      <c r="J35" s="60">
        <v>1064862</v>
      </c>
      <c r="K35" s="60">
        <v>343859</v>
      </c>
      <c r="L35" s="60">
        <v>370065</v>
      </c>
      <c r="M35" s="60">
        <v>352605</v>
      </c>
      <c r="N35" s="60">
        <v>1066529</v>
      </c>
      <c r="O35" s="60">
        <v>306041</v>
      </c>
      <c r="P35" s="60">
        <v>782723</v>
      </c>
      <c r="Q35" s="60">
        <v>424303</v>
      </c>
      <c r="R35" s="60">
        <v>1513067</v>
      </c>
      <c r="S35" s="60"/>
      <c r="T35" s="60"/>
      <c r="U35" s="60"/>
      <c r="V35" s="60"/>
      <c r="W35" s="60">
        <v>3644458</v>
      </c>
      <c r="X35" s="60">
        <v>4180720</v>
      </c>
      <c r="Y35" s="60">
        <v>-536262</v>
      </c>
      <c r="Z35" s="140">
        <v>-12.83</v>
      </c>
      <c r="AA35" s="155">
        <v>5901040</v>
      </c>
    </row>
    <row r="36" spans="1:27" ht="12.75">
      <c r="A36" s="138" t="s">
        <v>82</v>
      </c>
      <c r="B36" s="136"/>
      <c r="C36" s="155">
        <v>6781313</v>
      </c>
      <c r="D36" s="155"/>
      <c r="E36" s="156">
        <v>6141420</v>
      </c>
      <c r="F36" s="60">
        <v>5751020</v>
      </c>
      <c r="G36" s="60"/>
      <c r="H36" s="60">
        <v>335012</v>
      </c>
      <c r="I36" s="60">
        <v>655909</v>
      </c>
      <c r="J36" s="60">
        <v>990921</v>
      </c>
      <c r="K36" s="60">
        <v>800765</v>
      </c>
      <c r="L36" s="60">
        <v>328152</v>
      </c>
      <c r="M36" s="60">
        <v>567053</v>
      </c>
      <c r="N36" s="60">
        <v>1695970</v>
      </c>
      <c r="O36" s="60">
        <v>345113</v>
      </c>
      <c r="P36" s="60">
        <v>358566</v>
      </c>
      <c r="Q36" s="60">
        <v>329513</v>
      </c>
      <c r="R36" s="60">
        <v>1033192</v>
      </c>
      <c r="S36" s="60"/>
      <c r="T36" s="60"/>
      <c r="U36" s="60"/>
      <c r="V36" s="60"/>
      <c r="W36" s="60">
        <v>3720083</v>
      </c>
      <c r="X36" s="60">
        <v>4556071</v>
      </c>
      <c r="Y36" s="60">
        <v>-835988</v>
      </c>
      <c r="Z36" s="140">
        <v>-18.35</v>
      </c>
      <c r="AA36" s="155">
        <v>5751020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63926409</v>
      </c>
      <c r="D38" s="153">
        <f>SUM(D39:D41)</f>
        <v>0</v>
      </c>
      <c r="E38" s="154">
        <f t="shared" si="7"/>
        <v>72865830</v>
      </c>
      <c r="F38" s="100">
        <f t="shared" si="7"/>
        <v>73018320</v>
      </c>
      <c r="G38" s="100">
        <f t="shared" si="7"/>
        <v>2683581</v>
      </c>
      <c r="H38" s="100">
        <f t="shared" si="7"/>
        <v>2149966</v>
      </c>
      <c r="I38" s="100">
        <f t="shared" si="7"/>
        <v>1938302</v>
      </c>
      <c r="J38" s="100">
        <f t="shared" si="7"/>
        <v>6771849</v>
      </c>
      <c r="K38" s="100">
        <f t="shared" si="7"/>
        <v>4946635</v>
      </c>
      <c r="L38" s="100">
        <f t="shared" si="7"/>
        <v>2392346</v>
      </c>
      <c r="M38" s="100">
        <f t="shared" si="7"/>
        <v>11252242</v>
      </c>
      <c r="N38" s="100">
        <f t="shared" si="7"/>
        <v>18591223</v>
      </c>
      <c r="O38" s="100">
        <f t="shared" si="7"/>
        <v>2121679</v>
      </c>
      <c r="P38" s="100">
        <f t="shared" si="7"/>
        <v>5785110</v>
      </c>
      <c r="Q38" s="100">
        <f t="shared" si="7"/>
        <v>3786353</v>
      </c>
      <c r="R38" s="100">
        <f t="shared" si="7"/>
        <v>11693142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37056214</v>
      </c>
      <c r="X38" s="100">
        <f t="shared" si="7"/>
        <v>54612550</v>
      </c>
      <c r="Y38" s="100">
        <f t="shared" si="7"/>
        <v>-17556336</v>
      </c>
      <c r="Z38" s="137">
        <f>+IF(X38&lt;&gt;0,+(Y38/X38)*100,0)</f>
        <v>-32.14707242199824</v>
      </c>
      <c r="AA38" s="153">
        <f>SUM(AA39:AA41)</f>
        <v>73018320</v>
      </c>
    </row>
    <row r="39" spans="1:27" ht="12.75">
      <c r="A39" s="138" t="s">
        <v>85</v>
      </c>
      <c r="B39" s="136"/>
      <c r="C39" s="155">
        <v>61438098</v>
      </c>
      <c r="D39" s="155"/>
      <c r="E39" s="156">
        <v>69495320</v>
      </c>
      <c r="F39" s="60">
        <v>69647810</v>
      </c>
      <c r="G39" s="60">
        <v>2486964</v>
      </c>
      <c r="H39" s="60">
        <v>1946196</v>
      </c>
      <c r="I39" s="60">
        <v>1706704</v>
      </c>
      <c r="J39" s="60">
        <v>6139864</v>
      </c>
      <c r="K39" s="60">
        <v>4747620</v>
      </c>
      <c r="L39" s="60">
        <v>2163284</v>
      </c>
      <c r="M39" s="60">
        <v>11056130</v>
      </c>
      <c r="N39" s="60">
        <v>17967034</v>
      </c>
      <c r="O39" s="60">
        <v>1908472</v>
      </c>
      <c r="P39" s="60">
        <v>5577214</v>
      </c>
      <c r="Q39" s="60">
        <v>3541931</v>
      </c>
      <c r="R39" s="60">
        <v>11027617</v>
      </c>
      <c r="S39" s="60"/>
      <c r="T39" s="60"/>
      <c r="U39" s="60"/>
      <c r="V39" s="60"/>
      <c r="W39" s="60">
        <v>35134515</v>
      </c>
      <c r="X39" s="60">
        <v>52137899</v>
      </c>
      <c r="Y39" s="60">
        <v>-17003384</v>
      </c>
      <c r="Z39" s="140">
        <v>-32.61</v>
      </c>
      <c r="AA39" s="155">
        <v>69647810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2488311</v>
      </c>
      <c r="D41" s="155"/>
      <c r="E41" s="156">
        <v>3370510</v>
      </c>
      <c r="F41" s="60">
        <v>3370510</v>
      </c>
      <c r="G41" s="60">
        <v>196617</v>
      </c>
      <c r="H41" s="60">
        <v>203770</v>
      </c>
      <c r="I41" s="60">
        <v>231598</v>
      </c>
      <c r="J41" s="60">
        <v>631985</v>
      </c>
      <c r="K41" s="60">
        <v>199015</v>
      </c>
      <c r="L41" s="60">
        <v>229062</v>
      </c>
      <c r="M41" s="60">
        <v>196112</v>
      </c>
      <c r="N41" s="60">
        <v>624189</v>
      </c>
      <c r="O41" s="60">
        <v>213207</v>
      </c>
      <c r="P41" s="60">
        <v>207896</v>
      </c>
      <c r="Q41" s="60">
        <v>244422</v>
      </c>
      <c r="R41" s="60">
        <v>665525</v>
      </c>
      <c r="S41" s="60"/>
      <c r="T41" s="60"/>
      <c r="U41" s="60"/>
      <c r="V41" s="60"/>
      <c r="W41" s="60">
        <v>1921699</v>
      </c>
      <c r="X41" s="60">
        <v>2474651</v>
      </c>
      <c r="Y41" s="60">
        <v>-552952</v>
      </c>
      <c r="Z41" s="140">
        <v>-22.34</v>
      </c>
      <c r="AA41" s="155">
        <v>3370510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3368449</v>
      </c>
      <c r="D47" s="153"/>
      <c r="E47" s="154">
        <v>5645520</v>
      </c>
      <c r="F47" s="100">
        <v>5625103</v>
      </c>
      <c r="G47" s="100">
        <v>95748</v>
      </c>
      <c r="H47" s="100">
        <v>119888</v>
      </c>
      <c r="I47" s="100">
        <v>445004</v>
      </c>
      <c r="J47" s="100">
        <v>660640</v>
      </c>
      <c r="K47" s="100">
        <v>233348</v>
      </c>
      <c r="L47" s="100">
        <v>368690</v>
      </c>
      <c r="M47" s="100">
        <v>107825</v>
      </c>
      <c r="N47" s="100">
        <v>709863</v>
      </c>
      <c r="O47" s="100">
        <v>84985</v>
      </c>
      <c r="P47" s="100">
        <v>259436</v>
      </c>
      <c r="Q47" s="100">
        <v>164702</v>
      </c>
      <c r="R47" s="100">
        <v>509123</v>
      </c>
      <c r="S47" s="100"/>
      <c r="T47" s="100"/>
      <c r="U47" s="100"/>
      <c r="V47" s="100"/>
      <c r="W47" s="100">
        <v>1879626</v>
      </c>
      <c r="X47" s="100">
        <v>3541951</v>
      </c>
      <c r="Y47" s="100">
        <v>-1662325</v>
      </c>
      <c r="Z47" s="137">
        <v>-46.93</v>
      </c>
      <c r="AA47" s="153">
        <v>5625103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137554985</v>
      </c>
      <c r="D48" s="168">
        <f>+D28+D32+D38+D42+D47</f>
        <v>0</v>
      </c>
      <c r="E48" s="169">
        <f t="shared" si="9"/>
        <v>160268620</v>
      </c>
      <c r="F48" s="73">
        <f t="shared" si="9"/>
        <v>160891611</v>
      </c>
      <c r="G48" s="73">
        <f t="shared" si="9"/>
        <v>6150361</v>
      </c>
      <c r="H48" s="73">
        <f t="shared" si="9"/>
        <v>6927650</v>
      </c>
      <c r="I48" s="73">
        <f t="shared" si="9"/>
        <v>7962089</v>
      </c>
      <c r="J48" s="73">
        <f t="shared" si="9"/>
        <v>21040100</v>
      </c>
      <c r="K48" s="73">
        <f t="shared" si="9"/>
        <v>10048337</v>
      </c>
      <c r="L48" s="73">
        <f t="shared" si="9"/>
        <v>7588671</v>
      </c>
      <c r="M48" s="73">
        <f t="shared" si="9"/>
        <v>17959183</v>
      </c>
      <c r="N48" s="73">
        <f t="shared" si="9"/>
        <v>35596191</v>
      </c>
      <c r="O48" s="73">
        <f t="shared" si="9"/>
        <v>5918336</v>
      </c>
      <c r="P48" s="73">
        <f t="shared" si="9"/>
        <v>13054623</v>
      </c>
      <c r="Q48" s="73">
        <f t="shared" si="9"/>
        <v>9017194</v>
      </c>
      <c r="R48" s="73">
        <f t="shared" si="9"/>
        <v>27990153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84626444</v>
      </c>
      <c r="X48" s="73">
        <f t="shared" si="9"/>
        <v>112328575</v>
      </c>
      <c r="Y48" s="73">
        <f t="shared" si="9"/>
        <v>-27702131</v>
      </c>
      <c r="Z48" s="170">
        <f>+IF(X48&lt;&gt;0,+(Y48/X48)*100,0)</f>
        <v>-24.66169538783876</v>
      </c>
      <c r="AA48" s="168">
        <f>+AA28+AA32+AA38+AA42+AA47</f>
        <v>160891611</v>
      </c>
    </row>
    <row r="49" spans="1:27" ht="12.75">
      <c r="A49" s="148" t="s">
        <v>49</v>
      </c>
      <c r="B49" s="149"/>
      <c r="C49" s="171">
        <f aca="true" t="shared" si="10" ref="C49:Y49">+C25-C48</f>
        <v>-16496886</v>
      </c>
      <c r="D49" s="171">
        <f>+D25-D48</f>
        <v>0</v>
      </c>
      <c r="E49" s="172">
        <f t="shared" si="10"/>
        <v>-40623635</v>
      </c>
      <c r="F49" s="173">
        <f t="shared" si="10"/>
        <v>-40746626</v>
      </c>
      <c r="G49" s="173">
        <f t="shared" si="10"/>
        <v>33526633</v>
      </c>
      <c r="H49" s="173">
        <f t="shared" si="10"/>
        <v>-6311050</v>
      </c>
      <c r="I49" s="173">
        <f t="shared" si="10"/>
        <v>-214640</v>
      </c>
      <c r="J49" s="173">
        <f t="shared" si="10"/>
        <v>27000943</v>
      </c>
      <c r="K49" s="173">
        <f t="shared" si="10"/>
        <v>-9829974</v>
      </c>
      <c r="L49" s="173">
        <f t="shared" si="10"/>
        <v>-7621960</v>
      </c>
      <c r="M49" s="173">
        <f t="shared" si="10"/>
        <v>14868504</v>
      </c>
      <c r="N49" s="173">
        <f t="shared" si="10"/>
        <v>-2583430</v>
      </c>
      <c r="O49" s="173">
        <f t="shared" si="10"/>
        <v>-2964701</v>
      </c>
      <c r="P49" s="173">
        <f t="shared" si="10"/>
        <v>-12477419</v>
      </c>
      <c r="Q49" s="173">
        <f t="shared" si="10"/>
        <v>24528609</v>
      </c>
      <c r="R49" s="173">
        <f t="shared" si="10"/>
        <v>9086489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33504002</v>
      </c>
      <c r="X49" s="173">
        <f>IF(F25=F48,0,X25-X48)</f>
        <v>-1951621</v>
      </c>
      <c r="Y49" s="173">
        <f t="shared" si="10"/>
        <v>35455623</v>
      </c>
      <c r="Z49" s="174">
        <f>+IF(X49&lt;&gt;0,+(Y49/X49)*100,0)</f>
        <v>-1816.7268644885457</v>
      </c>
      <c r="AA49" s="171">
        <f>+AA25-AA48</f>
        <v>-40746626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643770</v>
      </c>
      <c r="D12" s="155">
        <v>0</v>
      </c>
      <c r="E12" s="156">
        <v>1081113</v>
      </c>
      <c r="F12" s="60">
        <v>1081113</v>
      </c>
      <c r="G12" s="60">
        <v>6976</v>
      </c>
      <c r="H12" s="60">
        <v>6976</v>
      </c>
      <c r="I12" s="60">
        <v>6976</v>
      </c>
      <c r="J12" s="60">
        <v>20928</v>
      </c>
      <c r="K12" s="60">
        <v>7228</v>
      </c>
      <c r="L12" s="60">
        <v>7228</v>
      </c>
      <c r="M12" s="60">
        <v>7228</v>
      </c>
      <c r="N12" s="60">
        <v>21684</v>
      </c>
      <c r="O12" s="60">
        <v>7228</v>
      </c>
      <c r="P12" s="60">
        <v>7228</v>
      </c>
      <c r="Q12" s="60">
        <v>7228</v>
      </c>
      <c r="R12" s="60">
        <v>21684</v>
      </c>
      <c r="S12" s="60">
        <v>0</v>
      </c>
      <c r="T12" s="60">
        <v>0</v>
      </c>
      <c r="U12" s="60">
        <v>0</v>
      </c>
      <c r="V12" s="60">
        <v>0</v>
      </c>
      <c r="W12" s="60">
        <v>64296</v>
      </c>
      <c r="X12" s="60">
        <v>803997</v>
      </c>
      <c r="Y12" s="60">
        <v>-739701</v>
      </c>
      <c r="Z12" s="140">
        <v>-92</v>
      </c>
      <c r="AA12" s="155">
        <v>1081113</v>
      </c>
    </row>
    <row r="13" spans="1:27" ht="12.75">
      <c r="A13" s="181" t="s">
        <v>109</v>
      </c>
      <c r="B13" s="185"/>
      <c r="C13" s="155">
        <v>7866135</v>
      </c>
      <c r="D13" s="155">
        <v>0</v>
      </c>
      <c r="E13" s="156">
        <v>5443350</v>
      </c>
      <c r="F13" s="60">
        <v>5743350</v>
      </c>
      <c r="G13" s="60">
        <v>351170</v>
      </c>
      <c r="H13" s="60">
        <v>590952</v>
      </c>
      <c r="I13" s="60">
        <v>654418</v>
      </c>
      <c r="J13" s="60">
        <v>1596540</v>
      </c>
      <c r="K13" s="60">
        <v>544495</v>
      </c>
      <c r="L13" s="60">
        <v>499393</v>
      </c>
      <c r="M13" s="60">
        <v>384022</v>
      </c>
      <c r="N13" s="60">
        <v>1427910</v>
      </c>
      <c r="O13" s="60">
        <v>561080</v>
      </c>
      <c r="P13" s="60">
        <v>350332</v>
      </c>
      <c r="Q13" s="60">
        <v>5682289</v>
      </c>
      <c r="R13" s="60">
        <v>6593701</v>
      </c>
      <c r="S13" s="60">
        <v>0</v>
      </c>
      <c r="T13" s="60">
        <v>0</v>
      </c>
      <c r="U13" s="60">
        <v>0</v>
      </c>
      <c r="V13" s="60">
        <v>0</v>
      </c>
      <c r="W13" s="60">
        <v>9618151</v>
      </c>
      <c r="X13" s="60">
        <v>4082247</v>
      </c>
      <c r="Y13" s="60">
        <v>5535904</v>
      </c>
      <c r="Z13" s="140">
        <v>135.61</v>
      </c>
      <c r="AA13" s="155">
        <v>5743350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110413265</v>
      </c>
      <c r="D19" s="155">
        <v>0</v>
      </c>
      <c r="E19" s="156">
        <v>112990522</v>
      </c>
      <c r="F19" s="60">
        <v>113190522</v>
      </c>
      <c r="G19" s="60">
        <v>39286792</v>
      </c>
      <c r="H19" s="60">
        <v>0</v>
      </c>
      <c r="I19" s="60">
        <v>7079072</v>
      </c>
      <c r="J19" s="60">
        <v>46365864</v>
      </c>
      <c r="K19" s="60">
        <v>-336003</v>
      </c>
      <c r="L19" s="60">
        <v>-518987</v>
      </c>
      <c r="M19" s="60">
        <v>31628031</v>
      </c>
      <c r="N19" s="60">
        <v>30773041</v>
      </c>
      <c r="O19" s="60">
        <v>2354269</v>
      </c>
      <c r="P19" s="60">
        <v>206205</v>
      </c>
      <c r="Q19" s="60">
        <v>28078142</v>
      </c>
      <c r="R19" s="60">
        <v>30638616</v>
      </c>
      <c r="S19" s="60">
        <v>0</v>
      </c>
      <c r="T19" s="60">
        <v>0</v>
      </c>
      <c r="U19" s="60">
        <v>0</v>
      </c>
      <c r="V19" s="60">
        <v>0</v>
      </c>
      <c r="W19" s="60">
        <v>107777521</v>
      </c>
      <c r="X19" s="60">
        <v>105416001</v>
      </c>
      <c r="Y19" s="60">
        <v>2361520</v>
      </c>
      <c r="Z19" s="140">
        <v>2.24</v>
      </c>
      <c r="AA19" s="155">
        <v>113190522</v>
      </c>
    </row>
    <row r="20" spans="1:27" ht="12.75">
      <c r="A20" s="181" t="s">
        <v>35</v>
      </c>
      <c r="B20" s="185"/>
      <c r="C20" s="155">
        <v>2134929</v>
      </c>
      <c r="D20" s="155">
        <v>0</v>
      </c>
      <c r="E20" s="156">
        <v>100000</v>
      </c>
      <c r="F20" s="54">
        <v>100000</v>
      </c>
      <c r="G20" s="54">
        <v>32056</v>
      </c>
      <c r="H20" s="54">
        <v>18672</v>
      </c>
      <c r="I20" s="54">
        <v>6983</v>
      </c>
      <c r="J20" s="54">
        <v>57711</v>
      </c>
      <c r="K20" s="54">
        <v>2643</v>
      </c>
      <c r="L20" s="54">
        <v>7829</v>
      </c>
      <c r="M20" s="54">
        <v>795940</v>
      </c>
      <c r="N20" s="54">
        <v>806412</v>
      </c>
      <c r="O20" s="54">
        <v>31058</v>
      </c>
      <c r="P20" s="54">
        <v>13439</v>
      </c>
      <c r="Q20" s="54">
        <v>49016</v>
      </c>
      <c r="R20" s="54">
        <v>93513</v>
      </c>
      <c r="S20" s="54">
        <v>0</v>
      </c>
      <c r="T20" s="54">
        <v>0</v>
      </c>
      <c r="U20" s="54">
        <v>0</v>
      </c>
      <c r="V20" s="54">
        <v>0</v>
      </c>
      <c r="W20" s="54">
        <v>957636</v>
      </c>
      <c r="X20" s="54">
        <v>74700</v>
      </c>
      <c r="Y20" s="54">
        <v>882936</v>
      </c>
      <c r="Z20" s="184">
        <v>1181.98</v>
      </c>
      <c r="AA20" s="130">
        <v>100000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30000</v>
      </c>
      <c r="F21" s="60">
        <v>30000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121058099</v>
      </c>
      <c r="D22" s="188">
        <f>SUM(D5:D21)</f>
        <v>0</v>
      </c>
      <c r="E22" s="189">
        <f t="shared" si="0"/>
        <v>119644985</v>
      </c>
      <c r="F22" s="190">
        <f t="shared" si="0"/>
        <v>120144985</v>
      </c>
      <c r="G22" s="190">
        <f t="shared" si="0"/>
        <v>39676994</v>
      </c>
      <c r="H22" s="190">
        <f t="shared" si="0"/>
        <v>616600</v>
      </c>
      <c r="I22" s="190">
        <f t="shared" si="0"/>
        <v>7747449</v>
      </c>
      <c r="J22" s="190">
        <f t="shared" si="0"/>
        <v>48041043</v>
      </c>
      <c r="K22" s="190">
        <f t="shared" si="0"/>
        <v>218363</v>
      </c>
      <c r="L22" s="190">
        <f t="shared" si="0"/>
        <v>-4537</v>
      </c>
      <c r="M22" s="190">
        <f t="shared" si="0"/>
        <v>32815221</v>
      </c>
      <c r="N22" s="190">
        <f t="shared" si="0"/>
        <v>33029047</v>
      </c>
      <c r="O22" s="190">
        <f t="shared" si="0"/>
        <v>2953635</v>
      </c>
      <c r="P22" s="190">
        <f t="shared" si="0"/>
        <v>577204</v>
      </c>
      <c r="Q22" s="190">
        <f t="shared" si="0"/>
        <v>33816675</v>
      </c>
      <c r="R22" s="190">
        <f t="shared" si="0"/>
        <v>37347514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118417604</v>
      </c>
      <c r="X22" s="190">
        <f t="shared" si="0"/>
        <v>110376945</v>
      </c>
      <c r="Y22" s="190">
        <f t="shared" si="0"/>
        <v>8040659</v>
      </c>
      <c r="Z22" s="191">
        <f>+IF(X22&lt;&gt;0,+(Y22/X22)*100,0)</f>
        <v>7.284726896545289</v>
      </c>
      <c r="AA22" s="188">
        <f>SUM(AA5:AA21)</f>
        <v>120144985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52743677</v>
      </c>
      <c r="D25" s="155">
        <v>0</v>
      </c>
      <c r="E25" s="156">
        <v>61214626</v>
      </c>
      <c r="F25" s="60">
        <v>61214916</v>
      </c>
      <c r="G25" s="60">
        <v>4103785</v>
      </c>
      <c r="H25" s="60">
        <v>3993926</v>
      </c>
      <c r="I25" s="60">
        <v>4164661</v>
      </c>
      <c r="J25" s="60">
        <v>12262372</v>
      </c>
      <c r="K25" s="60">
        <v>4006893</v>
      </c>
      <c r="L25" s="60">
        <v>4106207</v>
      </c>
      <c r="M25" s="60">
        <v>4045536</v>
      </c>
      <c r="N25" s="60">
        <v>12158636</v>
      </c>
      <c r="O25" s="60">
        <v>3098745</v>
      </c>
      <c r="P25" s="60">
        <v>4124875</v>
      </c>
      <c r="Q25" s="60">
        <v>4143680</v>
      </c>
      <c r="R25" s="60">
        <v>11367300</v>
      </c>
      <c r="S25" s="60">
        <v>0</v>
      </c>
      <c r="T25" s="60">
        <v>0</v>
      </c>
      <c r="U25" s="60">
        <v>0</v>
      </c>
      <c r="V25" s="60">
        <v>0</v>
      </c>
      <c r="W25" s="60">
        <v>35788308</v>
      </c>
      <c r="X25" s="60">
        <v>44295280</v>
      </c>
      <c r="Y25" s="60">
        <v>-8506972</v>
      </c>
      <c r="Z25" s="140">
        <v>-19.21</v>
      </c>
      <c r="AA25" s="155">
        <v>61214916</v>
      </c>
    </row>
    <row r="26" spans="1:27" ht="12.75">
      <c r="A26" s="183" t="s">
        <v>38</v>
      </c>
      <c r="B26" s="182"/>
      <c r="C26" s="155">
        <v>5987653</v>
      </c>
      <c r="D26" s="155">
        <v>0</v>
      </c>
      <c r="E26" s="156">
        <v>6714580</v>
      </c>
      <c r="F26" s="60">
        <v>6714630</v>
      </c>
      <c r="G26" s="60">
        <v>504930</v>
      </c>
      <c r="H26" s="60">
        <v>206855</v>
      </c>
      <c r="I26" s="60">
        <v>608077</v>
      </c>
      <c r="J26" s="60">
        <v>1319862</v>
      </c>
      <c r="K26" s="60">
        <v>497657</v>
      </c>
      <c r="L26" s="60">
        <v>502158</v>
      </c>
      <c r="M26" s="60">
        <v>502158</v>
      </c>
      <c r="N26" s="60">
        <v>1501973</v>
      </c>
      <c r="O26" s="60">
        <v>501196</v>
      </c>
      <c r="P26" s="60">
        <v>517550</v>
      </c>
      <c r="Q26" s="60">
        <v>504082</v>
      </c>
      <c r="R26" s="60">
        <v>1522828</v>
      </c>
      <c r="S26" s="60">
        <v>0</v>
      </c>
      <c r="T26" s="60">
        <v>0</v>
      </c>
      <c r="U26" s="60">
        <v>0</v>
      </c>
      <c r="V26" s="60">
        <v>0</v>
      </c>
      <c r="W26" s="60">
        <v>4344663</v>
      </c>
      <c r="X26" s="60">
        <v>4901643</v>
      </c>
      <c r="Y26" s="60">
        <v>-556980</v>
      </c>
      <c r="Z26" s="140">
        <v>-11.36</v>
      </c>
      <c r="AA26" s="155">
        <v>6714630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3000</v>
      </c>
      <c r="F27" s="60">
        <v>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3000</v>
      </c>
    </row>
    <row r="28" spans="1:27" ht="12.75">
      <c r="A28" s="183" t="s">
        <v>39</v>
      </c>
      <c r="B28" s="182"/>
      <c r="C28" s="155">
        <v>3960968</v>
      </c>
      <c r="D28" s="155">
        <v>0</v>
      </c>
      <c r="E28" s="156">
        <v>3826620</v>
      </c>
      <c r="F28" s="60">
        <v>3826620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2961442</v>
      </c>
      <c r="Q28" s="60">
        <v>0</v>
      </c>
      <c r="R28" s="60">
        <v>2961442</v>
      </c>
      <c r="S28" s="60">
        <v>0</v>
      </c>
      <c r="T28" s="60">
        <v>0</v>
      </c>
      <c r="U28" s="60">
        <v>0</v>
      </c>
      <c r="V28" s="60">
        <v>0</v>
      </c>
      <c r="W28" s="60">
        <v>2961442</v>
      </c>
      <c r="X28" s="60">
        <v>2755167</v>
      </c>
      <c r="Y28" s="60">
        <v>206275</v>
      </c>
      <c r="Z28" s="140">
        <v>7.49</v>
      </c>
      <c r="AA28" s="155">
        <v>3826620</v>
      </c>
    </row>
    <row r="29" spans="1:27" ht="12.75">
      <c r="A29" s="183" t="s">
        <v>40</v>
      </c>
      <c r="B29" s="182"/>
      <c r="C29" s="155">
        <v>2397250</v>
      </c>
      <c r="D29" s="155">
        <v>0</v>
      </c>
      <c r="E29" s="156">
        <v>2165810</v>
      </c>
      <c r="F29" s="60">
        <v>2166000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365355</v>
      </c>
      <c r="N29" s="60">
        <v>365355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365355</v>
      </c>
      <c r="X29" s="60">
        <v>385500</v>
      </c>
      <c r="Y29" s="60">
        <v>-20145</v>
      </c>
      <c r="Z29" s="140">
        <v>-5.23</v>
      </c>
      <c r="AA29" s="155">
        <v>2166000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3520613</v>
      </c>
      <c r="D31" s="155">
        <v>0</v>
      </c>
      <c r="E31" s="156">
        <v>4406400</v>
      </c>
      <c r="F31" s="60">
        <v>4850717</v>
      </c>
      <c r="G31" s="60">
        <v>61865</v>
      </c>
      <c r="H31" s="60">
        <v>725628</v>
      </c>
      <c r="I31" s="60">
        <v>643144</v>
      </c>
      <c r="J31" s="60">
        <v>1430637</v>
      </c>
      <c r="K31" s="60">
        <v>368193</v>
      </c>
      <c r="L31" s="60">
        <v>609654</v>
      </c>
      <c r="M31" s="60">
        <v>345063</v>
      </c>
      <c r="N31" s="60">
        <v>1322910</v>
      </c>
      <c r="O31" s="60">
        <v>325748</v>
      </c>
      <c r="P31" s="60">
        <v>324414</v>
      </c>
      <c r="Q31" s="60">
        <v>391493</v>
      </c>
      <c r="R31" s="60">
        <v>1041655</v>
      </c>
      <c r="S31" s="60">
        <v>0</v>
      </c>
      <c r="T31" s="60">
        <v>0</v>
      </c>
      <c r="U31" s="60">
        <v>0</v>
      </c>
      <c r="V31" s="60">
        <v>0</v>
      </c>
      <c r="W31" s="60">
        <v>3795202</v>
      </c>
      <c r="X31" s="60">
        <v>2753578</v>
      </c>
      <c r="Y31" s="60">
        <v>1041624</v>
      </c>
      <c r="Z31" s="140">
        <v>37.83</v>
      </c>
      <c r="AA31" s="155">
        <v>4850717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823476</v>
      </c>
      <c r="I32" s="60">
        <v>965209</v>
      </c>
      <c r="J32" s="60">
        <v>1788685</v>
      </c>
      <c r="K32" s="60">
        <v>882473</v>
      </c>
      <c r="L32" s="60">
        <v>714972</v>
      </c>
      <c r="M32" s="60">
        <v>751576</v>
      </c>
      <c r="N32" s="60">
        <v>2349021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4137706</v>
      </c>
      <c r="X32" s="60"/>
      <c r="Y32" s="60">
        <v>4137706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54621446</v>
      </c>
      <c r="D33" s="155">
        <v>0</v>
      </c>
      <c r="E33" s="156">
        <v>61335440</v>
      </c>
      <c r="F33" s="60">
        <v>61635000</v>
      </c>
      <c r="G33" s="60">
        <v>1195941</v>
      </c>
      <c r="H33" s="60">
        <v>17641</v>
      </c>
      <c r="I33" s="60">
        <v>761201</v>
      </c>
      <c r="J33" s="60">
        <v>1974783</v>
      </c>
      <c r="K33" s="60">
        <v>3339504</v>
      </c>
      <c r="L33" s="60">
        <v>623284</v>
      </c>
      <c r="M33" s="60">
        <v>10140565</v>
      </c>
      <c r="N33" s="60">
        <v>14103353</v>
      </c>
      <c r="O33" s="60">
        <v>451537</v>
      </c>
      <c r="P33" s="60">
        <v>3682188</v>
      </c>
      <c r="Q33" s="60">
        <v>2213624</v>
      </c>
      <c r="R33" s="60">
        <v>6347349</v>
      </c>
      <c r="S33" s="60">
        <v>0</v>
      </c>
      <c r="T33" s="60">
        <v>0</v>
      </c>
      <c r="U33" s="60">
        <v>0</v>
      </c>
      <c r="V33" s="60">
        <v>0</v>
      </c>
      <c r="W33" s="60">
        <v>22425485</v>
      </c>
      <c r="X33" s="60">
        <v>41624771</v>
      </c>
      <c r="Y33" s="60">
        <v>-19199286</v>
      </c>
      <c r="Z33" s="140">
        <v>-46.12</v>
      </c>
      <c r="AA33" s="155">
        <v>61635000</v>
      </c>
    </row>
    <row r="34" spans="1:27" ht="12.75">
      <c r="A34" s="183" t="s">
        <v>43</v>
      </c>
      <c r="B34" s="182"/>
      <c r="C34" s="155">
        <v>13141330</v>
      </c>
      <c r="D34" s="155">
        <v>0</v>
      </c>
      <c r="E34" s="156">
        <v>20392144</v>
      </c>
      <c r="F34" s="60">
        <v>20270728</v>
      </c>
      <c r="G34" s="60">
        <v>283840</v>
      </c>
      <c r="H34" s="60">
        <v>1160124</v>
      </c>
      <c r="I34" s="60">
        <v>819797</v>
      </c>
      <c r="J34" s="60">
        <v>2263761</v>
      </c>
      <c r="K34" s="60">
        <v>953617</v>
      </c>
      <c r="L34" s="60">
        <v>1032396</v>
      </c>
      <c r="M34" s="60">
        <v>1808930</v>
      </c>
      <c r="N34" s="60">
        <v>3794943</v>
      </c>
      <c r="O34" s="60">
        <v>1541110</v>
      </c>
      <c r="P34" s="60">
        <v>1444154</v>
      </c>
      <c r="Q34" s="60">
        <v>1764315</v>
      </c>
      <c r="R34" s="60">
        <v>4749579</v>
      </c>
      <c r="S34" s="60">
        <v>0</v>
      </c>
      <c r="T34" s="60">
        <v>0</v>
      </c>
      <c r="U34" s="60">
        <v>0</v>
      </c>
      <c r="V34" s="60">
        <v>0</v>
      </c>
      <c r="W34" s="60">
        <v>10808283</v>
      </c>
      <c r="X34" s="60">
        <v>15612632</v>
      </c>
      <c r="Y34" s="60">
        <v>-4804349</v>
      </c>
      <c r="Z34" s="140">
        <v>-30.77</v>
      </c>
      <c r="AA34" s="155">
        <v>20270728</v>
      </c>
    </row>
    <row r="35" spans="1:27" ht="12.75">
      <c r="A35" s="181" t="s">
        <v>122</v>
      </c>
      <c r="B35" s="185"/>
      <c r="C35" s="155">
        <v>1182048</v>
      </c>
      <c r="D35" s="155">
        <v>0</v>
      </c>
      <c r="E35" s="156">
        <v>210000</v>
      </c>
      <c r="F35" s="60">
        <v>210000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210000</v>
      </c>
    </row>
    <row r="36" spans="1:27" ht="12.75">
      <c r="A36" s="193" t="s">
        <v>44</v>
      </c>
      <c r="B36" s="187"/>
      <c r="C36" s="188">
        <f aca="true" t="shared" si="1" ref="C36:Y36">SUM(C25:C35)</f>
        <v>137554985</v>
      </c>
      <c r="D36" s="188">
        <f>SUM(D25:D35)</f>
        <v>0</v>
      </c>
      <c r="E36" s="189">
        <f t="shared" si="1"/>
        <v>160268620</v>
      </c>
      <c r="F36" s="190">
        <f t="shared" si="1"/>
        <v>160891611</v>
      </c>
      <c r="G36" s="190">
        <f t="shared" si="1"/>
        <v>6150361</v>
      </c>
      <c r="H36" s="190">
        <f t="shared" si="1"/>
        <v>6927650</v>
      </c>
      <c r="I36" s="190">
        <f t="shared" si="1"/>
        <v>7962089</v>
      </c>
      <c r="J36" s="190">
        <f t="shared" si="1"/>
        <v>21040100</v>
      </c>
      <c r="K36" s="190">
        <f t="shared" si="1"/>
        <v>10048337</v>
      </c>
      <c r="L36" s="190">
        <f t="shared" si="1"/>
        <v>7588671</v>
      </c>
      <c r="M36" s="190">
        <f t="shared" si="1"/>
        <v>17959183</v>
      </c>
      <c r="N36" s="190">
        <f t="shared" si="1"/>
        <v>35596191</v>
      </c>
      <c r="O36" s="190">
        <f t="shared" si="1"/>
        <v>5918336</v>
      </c>
      <c r="P36" s="190">
        <f t="shared" si="1"/>
        <v>13054623</v>
      </c>
      <c r="Q36" s="190">
        <f t="shared" si="1"/>
        <v>9017194</v>
      </c>
      <c r="R36" s="190">
        <f t="shared" si="1"/>
        <v>27990153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84626444</v>
      </c>
      <c r="X36" s="190">
        <f t="shared" si="1"/>
        <v>112328571</v>
      </c>
      <c r="Y36" s="190">
        <f t="shared" si="1"/>
        <v>-27702127</v>
      </c>
      <c r="Z36" s="191">
        <f>+IF(X36&lt;&gt;0,+(Y36/X36)*100,0)</f>
        <v>-24.661692705055422</v>
      </c>
      <c r="AA36" s="188">
        <f>SUM(AA25:AA35)</f>
        <v>160891611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-16496886</v>
      </c>
      <c r="D38" s="199">
        <f>+D22-D36</f>
        <v>0</v>
      </c>
      <c r="E38" s="200">
        <f t="shared" si="2"/>
        <v>-40623635</v>
      </c>
      <c r="F38" s="106">
        <f t="shared" si="2"/>
        <v>-40746626</v>
      </c>
      <c r="G38" s="106">
        <f t="shared" si="2"/>
        <v>33526633</v>
      </c>
      <c r="H38" s="106">
        <f t="shared" si="2"/>
        <v>-6311050</v>
      </c>
      <c r="I38" s="106">
        <f t="shared" si="2"/>
        <v>-214640</v>
      </c>
      <c r="J38" s="106">
        <f t="shared" si="2"/>
        <v>27000943</v>
      </c>
      <c r="K38" s="106">
        <f t="shared" si="2"/>
        <v>-9829974</v>
      </c>
      <c r="L38" s="106">
        <f t="shared" si="2"/>
        <v>-7593208</v>
      </c>
      <c r="M38" s="106">
        <f t="shared" si="2"/>
        <v>14856038</v>
      </c>
      <c r="N38" s="106">
        <f t="shared" si="2"/>
        <v>-2567144</v>
      </c>
      <c r="O38" s="106">
        <f t="shared" si="2"/>
        <v>-2964701</v>
      </c>
      <c r="P38" s="106">
        <f t="shared" si="2"/>
        <v>-12477419</v>
      </c>
      <c r="Q38" s="106">
        <f t="shared" si="2"/>
        <v>24799481</v>
      </c>
      <c r="R38" s="106">
        <f t="shared" si="2"/>
        <v>9357361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33791160</v>
      </c>
      <c r="X38" s="106">
        <f>IF(F22=F36,0,X22-X36)</f>
        <v>-1951626</v>
      </c>
      <c r="Y38" s="106">
        <f t="shared" si="2"/>
        <v>35742786</v>
      </c>
      <c r="Z38" s="201">
        <f>+IF(X38&lt;&gt;0,+(Y38/X38)*100,0)</f>
        <v>-1831.4362485435222</v>
      </c>
      <c r="AA38" s="199">
        <f>+AA22-AA36</f>
        <v>-40746626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-28752</v>
      </c>
      <c r="M39" s="60">
        <v>12466</v>
      </c>
      <c r="N39" s="60">
        <v>-16286</v>
      </c>
      <c r="O39" s="60">
        <v>0</v>
      </c>
      <c r="P39" s="60">
        <v>0</v>
      </c>
      <c r="Q39" s="60">
        <v>-270872</v>
      </c>
      <c r="R39" s="60">
        <v>-270872</v>
      </c>
      <c r="S39" s="60">
        <v>0</v>
      </c>
      <c r="T39" s="60">
        <v>0</v>
      </c>
      <c r="U39" s="60">
        <v>0</v>
      </c>
      <c r="V39" s="60">
        <v>0</v>
      </c>
      <c r="W39" s="60">
        <v>-287158</v>
      </c>
      <c r="X39" s="60"/>
      <c r="Y39" s="60">
        <v>-287158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-16496886</v>
      </c>
      <c r="D42" s="206">
        <f>SUM(D38:D41)</f>
        <v>0</v>
      </c>
      <c r="E42" s="207">
        <f t="shared" si="3"/>
        <v>-40623635</v>
      </c>
      <c r="F42" s="88">
        <f t="shared" si="3"/>
        <v>-40746626</v>
      </c>
      <c r="G42" s="88">
        <f t="shared" si="3"/>
        <v>33526633</v>
      </c>
      <c r="H42" s="88">
        <f t="shared" si="3"/>
        <v>-6311050</v>
      </c>
      <c r="I42" s="88">
        <f t="shared" si="3"/>
        <v>-214640</v>
      </c>
      <c r="J42" s="88">
        <f t="shared" si="3"/>
        <v>27000943</v>
      </c>
      <c r="K42" s="88">
        <f t="shared" si="3"/>
        <v>-9829974</v>
      </c>
      <c r="L42" s="88">
        <f t="shared" si="3"/>
        <v>-7621960</v>
      </c>
      <c r="M42" s="88">
        <f t="shared" si="3"/>
        <v>14868504</v>
      </c>
      <c r="N42" s="88">
        <f t="shared" si="3"/>
        <v>-2583430</v>
      </c>
      <c r="O42" s="88">
        <f t="shared" si="3"/>
        <v>-2964701</v>
      </c>
      <c r="P42" s="88">
        <f t="shared" si="3"/>
        <v>-12477419</v>
      </c>
      <c r="Q42" s="88">
        <f t="shared" si="3"/>
        <v>24528609</v>
      </c>
      <c r="R42" s="88">
        <f t="shared" si="3"/>
        <v>9086489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33504002</v>
      </c>
      <c r="X42" s="88">
        <f t="shared" si="3"/>
        <v>-1951626</v>
      </c>
      <c r="Y42" s="88">
        <f t="shared" si="3"/>
        <v>35455628</v>
      </c>
      <c r="Z42" s="208">
        <f>+IF(X42&lt;&gt;0,+(Y42/X42)*100,0)</f>
        <v>-1816.7224662922094</v>
      </c>
      <c r="AA42" s="206">
        <f>SUM(AA38:AA41)</f>
        <v>-40746626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-16496886</v>
      </c>
      <c r="D44" s="210">
        <f>+D42-D43</f>
        <v>0</v>
      </c>
      <c r="E44" s="211">
        <f t="shared" si="4"/>
        <v>-40623635</v>
      </c>
      <c r="F44" s="77">
        <f t="shared" si="4"/>
        <v>-40746626</v>
      </c>
      <c r="G44" s="77">
        <f t="shared" si="4"/>
        <v>33526633</v>
      </c>
      <c r="H44" s="77">
        <f t="shared" si="4"/>
        <v>-6311050</v>
      </c>
      <c r="I44" s="77">
        <f t="shared" si="4"/>
        <v>-214640</v>
      </c>
      <c r="J44" s="77">
        <f t="shared" si="4"/>
        <v>27000943</v>
      </c>
      <c r="K44" s="77">
        <f t="shared" si="4"/>
        <v>-9829974</v>
      </c>
      <c r="L44" s="77">
        <f t="shared" si="4"/>
        <v>-7621960</v>
      </c>
      <c r="M44" s="77">
        <f t="shared" si="4"/>
        <v>14868504</v>
      </c>
      <c r="N44" s="77">
        <f t="shared" si="4"/>
        <v>-2583430</v>
      </c>
      <c r="O44" s="77">
        <f t="shared" si="4"/>
        <v>-2964701</v>
      </c>
      <c r="P44" s="77">
        <f t="shared" si="4"/>
        <v>-12477419</v>
      </c>
      <c r="Q44" s="77">
        <f t="shared" si="4"/>
        <v>24528609</v>
      </c>
      <c r="R44" s="77">
        <f t="shared" si="4"/>
        <v>9086489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33504002</v>
      </c>
      <c r="X44" s="77">
        <f t="shared" si="4"/>
        <v>-1951626</v>
      </c>
      <c r="Y44" s="77">
        <f t="shared" si="4"/>
        <v>35455628</v>
      </c>
      <c r="Z44" s="212">
        <f>+IF(X44&lt;&gt;0,+(Y44/X44)*100,0)</f>
        <v>-1816.7224662922094</v>
      </c>
      <c r="AA44" s="210">
        <f>+AA42-AA43</f>
        <v>-40746626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-16496886</v>
      </c>
      <c r="D46" s="206">
        <f>SUM(D44:D45)</f>
        <v>0</v>
      </c>
      <c r="E46" s="207">
        <f t="shared" si="5"/>
        <v>-40623635</v>
      </c>
      <c r="F46" s="88">
        <f t="shared" si="5"/>
        <v>-40746626</v>
      </c>
      <c r="G46" s="88">
        <f t="shared" si="5"/>
        <v>33526633</v>
      </c>
      <c r="H46" s="88">
        <f t="shared" si="5"/>
        <v>-6311050</v>
      </c>
      <c r="I46" s="88">
        <f t="shared" si="5"/>
        <v>-214640</v>
      </c>
      <c r="J46" s="88">
        <f t="shared" si="5"/>
        <v>27000943</v>
      </c>
      <c r="K46" s="88">
        <f t="shared" si="5"/>
        <v>-9829974</v>
      </c>
      <c r="L46" s="88">
        <f t="shared" si="5"/>
        <v>-7621960</v>
      </c>
      <c r="M46" s="88">
        <f t="shared" si="5"/>
        <v>14868504</v>
      </c>
      <c r="N46" s="88">
        <f t="shared" si="5"/>
        <v>-2583430</v>
      </c>
      <c r="O46" s="88">
        <f t="shared" si="5"/>
        <v>-2964701</v>
      </c>
      <c r="P46" s="88">
        <f t="shared" si="5"/>
        <v>-12477419</v>
      </c>
      <c r="Q46" s="88">
        <f t="shared" si="5"/>
        <v>24528609</v>
      </c>
      <c r="R46" s="88">
        <f t="shared" si="5"/>
        <v>9086489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33504002</v>
      </c>
      <c r="X46" s="88">
        <f t="shared" si="5"/>
        <v>-1951626</v>
      </c>
      <c r="Y46" s="88">
        <f t="shared" si="5"/>
        <v>35455628</v>
      </c>
      <c r="Z46" s="208">
        <f>+IF(X46&lt;&gt;0,+(Y46/X46)*100,0)</f>
        <v>-1816.7224662922094</v>
      </c>
      <c r="AA46" s="206">
        <f>SUM(AA44:AA45)</f>
        <v>-40746626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-16496886</v>
      </c>
      <c r="D48" s="217">
        <f>SUM(D46:D47)</f>
        <v>0</v>
      </c>
      <c r="E48" s="218">
        <f t="shared" si="6"/>
        <v>-40623635</v>
      </c>
      <c r="F48" s="219">
        <f t="shared" si="6"/>
        <v>-40746626</v>
      </c>
      <c r="G48" s="219">
        <f t="shared" si="6"/>
        <v>33526633</v>
      </c>
      <c r="H48" s="220">
        <f t="shared" si="6"/>
        <v>-6311050</v>
      </c>
      <c r="I48" s="220">
        <f t="shared" si="6"/>
        <v>-214640</v>
      </c>
      <c r="J48" s="220">
        <f t="shared" si="6"/>
        <v>27000943</v>
      </c>
      <c r="K48" s="220">
        <f t="shared" si="6"/>
        <v>-9829974</v>
      </c>
      <c r="L48" s="220">
        <f t="shared" si="6"/>
        <v>-7621960</v>
      </c>
      <c r="M48" s="219">
        <f t="shared" si="6"/>
        <v>14868504</v>
      </c>
      <c r="N48" s="219">
        <f t="shared" si="6"/>
        <v>-2583430</v>
      </c>
      <c r="O48" s="220">
        <f t="shared" si="6"/>
        <v>-2964701</v>
      </c>
      <c r="P48" s="220">
        <f t="shared" si="6"/>
        <v>-12477419</v>
      </c>
      <c r="Q48" s="220">
        <f t="shared" si="6"/>
        <v>24528609</v>
      </c>
      <c r="R48" s="220">
        <f t="shared" si="6"/>
        <v>9086489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33504002</v>
      </c>
      <c r="X48" s="220">
        <f t="shared" si="6"/>
        <v>-1951626</v>
      </c>
      <c r="Y48" s="220">
        <f t="shared" si="6"/>
        <v>35455628</v>
      </c>
      <c r="Z48" s="221">
        <f>+IF(X48&lt;&gt;0,+(Y48/X48)*100,0)</f>
        <v>-1816.7224662922094</v>
      </c>
      <c r="AA48" s="222">
        <f>SUM(AA46:AA47)</f>
        <v>-40746626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2347985</v>
      </c>
      <c r="D5" s="153">
        <f>SUM(D6:D8)</f>
        <v>0</v>
      </c>
      <c r="E5" s="154">
        <f t="shared" si="0"/>
        <v>2860000</v>
      </c>
      <c r="F5" s="100">
        <f t="shared" si="0"/>
        <v>3138970</v>
      </c>
      <c r="G5" s="100">
        <f t="shared" si="0"/>
        <v>6364</v>
      </c>
      <c r="H5" s="100">
        <f t="shared" si="0"/>
        <v>10900</v>
      </c>
      <c r="I5" s="100">
        <f t="shared" si="0"/>
        <v>146362</v>
      </c>
      <c r="J5" s="100">
        <f t="shared" si="0"/>
        <v>163626</v>
      </c>
      <c r="K5" s="100">
        <f t="shared" si="0"/>
        <v>0</v>
      </c>
      <c r="L5" s="100">
        <f t="shared" si="0"/>
        <v>30353</v>
      </c>
      <c r="M5" s="100">
        <f t="shared" si="0"/>
        <v>34220</v>
      </c>
      <c r="N5" s="100">
        <f t="shared" si="0"/>
        <v>64573</v>
      </c>
      <c r="O5" s="100">
        <f t="shared" si="0"/>
        <v>22489</v>
      </c>
      <c r="P5" s="100">
        <f t="shared" si="0"/>
        <v>104802</v>
      </c>
      <c r="Q5" s="100">
        <f t="shared" si="0"/>
        <v>25534</v>
      </c>
      <c r="R5" s="100">
        <f t="shared" si="0"/>
        <v>152825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381024</v>
      </c>
      <c r="X5" s="100">
        <f t="shared" si="0"/>
        <v>2860000</v>
      </c>
      <c r="Y5" s="100">
        <f t="shared" si="0"/>
        <v>-2478976</v>
      </c>
      <c r="Z5" s="137">
        <f>+IF(X5&lt;&gt;0,+(Y5/X5)*100,0)</f>
        <v>-86.67748251748252</v>
      </c>
      <c r="AA5" s="153">
        <f>SUM(AA6:AA8)</f>
        <v>3138970</v>
      </c>
    </row>
    <row r="6" spans="1:27" ht="12.75">
      <c r="A6" s="138" t="s">
        <v>75</v>
      </c>
      <c r="B6" s="136"/>
      <c r="C6" s="155">
        <v>29811</v>
      </c>
      <c r="D6" s="155"/>
      <c r="E6" s="156">
        <v>79100</v>
      </c>
      <c r="F6" s="60">
        <v>80100</v>
      </c>
      <c r="G6" s="60">
        <v>6364</v>
      </c>
      <c r="H6" s="60">
        <v>6165</v>
      </c>
      <c r="I6" s="60"/>
      <c r="J6" s="60">
        <v>12529</v>
      </c>
      <c r="K6" s="60"/>
      <c r="L6" s="60">
        <v>8574</v>
      </c>
      <c r="M6" s="60">
        <v>10222</v>
      </c>
      <c r="N6" s="60">
        <v>18796</v>
      </c>
      <c r="O6" s="60">
        <v>22489</v>
      </c>
      <c r="P6" s="60"/>
      <c r="Q6" s="60"/>
      <c r="R6" s="60">
        <v>22489</v>
      </c>
      <c r="S6" s="60"/>
      <c r="T6" s="60"/>
      <c r="U6" s="60"/>
      <c r="V6" s="60"/>
      <c r="W6" s="60">
        <v>53814</v>
      </c>
      <c r="X6" s="60">
        <v>79100</v>
      </c>
      <c r="Y6" s="60">
        <v>-25286</v>
      </c>
      <c r="Z6" s="140">
        <v>-31.97</v>
      </c>
      <c r="AA6" s="62">
        <v>80100</v>
      </c>
    </row>
    <row r="7" spans="1:27" ht="12.75">
      <c r="A7" s="138" t="s">
        <v>76</v>
      </c>
      <c r="B7" s="136"/>
      <c r="C7" s="157">
        <v>1952827</v>
      </c>
      <c r="D7" s="157"/>
      <c r="E7" s="158">
        <v>1746000</v>
      </c>
      <c r="F7" s="159">
        <v>2126000</v>
      </c>
      <c r="G7" s="159"/>
      <c r="H7" s="159">
        <v>4735</v>
      </c>
      <c r="I7" s="159">
        <v>146362</v>
      </c>
      <c r="J7" s="159">
        <v>151097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151097</v>
      </c>
      <c r="X7" s="159">
        <v>1746000</v>
      </c>
      <c r="Y7" s="159">
        <v>-1594903</v>
      </c>
      <c r="Z7" s="141">
        <v>-91.35</v>
      </c>
      <c r="AA7" s="225">
        <v>2126000</v>
      </c>
    </row>
    <row r="8" spans="1:27" ht="12.75">
      <c r="A8" s="138" t="s">
        <v>77</v>
      </c>
      <c r="B8" s="136"/>
      <c r="C8" s="155">
        <v>365347</v>
      </c>
      <c r="D8" s="155"/>
      <c r="E8" s="156">
        <v>1034900</v>
      </c>
      <c r="F8" s="60">
        <v>932870</v>
      </c>
      <c r="G8" s="60"/>
      <c r="H8" s="60"/>
      <c r="I8" s="60"/>
      <c r="J8" s="60"/>
      <c r="K8" s="60"/>
      <c r="L8" s="60">
        <v>21779</v>
      </c>
      <c r="M8" s="60">
        <v>23998</v>
      </c>
      <c r="N8" s="60">
        <v>45777</v>
      </c>
      <c r="O8" s="60"/>
      <c r="P8" s="60">
        <v>104802</v>
      </c>
      <c r="Q8" s="60">
        <v>25534</v>
      </c>
      <c r="R8" s="60">
        <v>130336</v>
      </c>
      <c r="S8" s="60"/>
      <c r="T8" s="60"/>
      <c r="U8" s="60"/>
      <c r="V8" s="60"/>
      <c r="W8" s="60">
        <v>176113</v>
      </c>
      <c r="X8" s="60">
        <v>1034900</v>
      </c>
      <c r="Y8" s="60">
        <v>-858787</v>
      </c>
      <c r="Z8" s="140">
        <v>-82.98</v>
      </c>
      <c r="AA8" s="62">
        <v>932870</v>
      </c>
    </row>
    <row r="9" spans="1:27" ht="12.75">
      <c r="A9" s="135" t="s">
        <v>78</v>
      </c>
      <c r="B9" s="136"/>
      <c r="C9" s="153">
        <f aca="true" t="shared" si="1" ref="C9:Y9">SUM(C10:C14)</f>
        <v>2592796</v>
      </c>
      <c r="D9" s="153">
        <f>SUM(D10:D14)</f>
        <v>0</v>
      </c>
      <c r="E9" s="154">
        <f t="shared" si="1"/>
        <v>4120000</v>
      </c>
      <c r="F9" s="100">
        <f t="shared" si="1"/>
        <v>3931620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1759223</v>
      </c>
      <c r="L9" s="100">
        <f t="shared" si="1"/>
        <v>75050</v>
      </c>
      <c r="M9" s="100">
        <f t="shared" si="1"/>
        <v>0</v>
      </c>
      <c r="N9" s="100">
        <f t="shared" si="1"/>
        <v>1834273</v>
      </c>
      <c r="O9" s="100">
        <f t="shared" si="1"/>
        <v>8104</v>
      </c>
      <c r="P9" s="100">
        <f t="shared" si="1"/>
        <v>9569</v>
      </c>
      <c r="Q9" s="100">
        <f t="shared" si="1"/>
        <v>0</v>
      </c>
      <c r="R9" s="100">
        <f t="shared" si="1"/>
        <v>17673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1851946</v>
      </c>
      <c r="X9" s="100">
        <f t="shared" si="1"/>
        <v>665100</v>
      </c>
      <c r="Y9" s="100">
        <f t="shared" si="1"/>
        <v>1186846</v>
      </c>
      <c r="Z9" s="137">
        <f>+IF(X9&lt;&gt;0,+(Y9/X9)*100,0)</f>
        <v>178.44624868440837</v>
      </c>
      <c r="AA9" s="102">
        <f>SUM(AA10:AA14)</f>
        <v>3931620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2592796</v>
      </c>
      <c r="D12" s="155"/>
      <c r="E12" s="156">
        <v>4120000</v>
      </c>
      <c r="F12" s="60">
        <v>3931620</v>
      </c>
      <c r="G12" s="60"/>
      <c r="H12" s="60"/>
      <c r="I12" s="60"/>
      <c r="J12" s="60"/>
      <c r="K12" s="60">
        <v>1759223</v>
      </c>
      <c r="L12" s="60">
        <v>75050</v>
      </c>
      <c r="M12" s="60"/>
      <c r="N12" s="60">
        <v>1834273</v>
      </c>
      <c r="O12" s="60">
        <v>8104</v>
      </c>
      <c r="P12" s="60">
        <v>9569</v>
      </c>
      <c r="Q12" s="60"/>
      <c r="R12" s="60">
        <v>17673</v>
      </c>
      <c r="S12" s="60"/>
      <c r="T12" s="60"/>
      <c r="U12" s="60"/>
      <c r="V12" s="60"/>
      <c r="W12" s="60">
        <v>1851946</v>
      </c>
      <c r="X12" s="60">
        <v>665100</v>
      </c>
      <c r="Y12" s="60">
        <v>1186846</v>
      </c>
      <c r="Z12" s="140">
        <v>178.45</v>
      </c>
      <c r="AA12" s="62">
        <v>3931620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641224</v>
      </c>
      <c r="D15" s="153">
        <f>SUM(D16:D18)</f>
        <v>0</v>
      </c>
      <c r="E15" s="154">
        <f t="shared" si="2"/>
        <v>12040000</v>
      </c>
      <c r="F15" s="100">
        <f t="shared" si="2"/>
        <v>5761430</v>
      </c>
      <c r="G15" s="100">
        <f t="shared" si="2"/>
        <v>0</v>
      </c>
      <c r="H15" s="100">
        <f t="shared" si="2"/>
        <v>1754</v>
      </c>
      <c r="I15" s="100">
        <f t="shared" si="2"/>
        <v>0</v>
      </c>
      <c r="J15" s="100">
        <f t="shared" si="2"/>
        <v>1754</v>
      </c>
      <c r="K15" s="100">
        <f t="shared" si="2"/>
        <v>0</v>
      </c>
      <c r="L15" s="100">
        <f t="shared" si="2"/>
        <v>11402</v>
      </c>
      <c r="M15" s="100">
        <f t="shared" si="2"/>
        <v>0</v>
      </c>
      <c r="N15" s="100">
        <f t="shared" si="2"/>
        <v>11402</v>
      </c>
      <c r="O15" s="100">
        <f t="shared" si="2"/>
        <v>448867</v>
      </c>
      <c r="P15" s="100">
        <f t="shared" si="2"/>
        <v>0</v>
      </c>
      <c r="Q15" s="100">
        <f t="shared" si="2"/>
        <v>443209</v>
      </c>
      <c r="R15" s="100">
        <f t="shared" si="2"/>
        <v>892076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905232</v>
      </c>
      <c r="X15" s="100">
        <f t="shared" si="2"/>
        <v>8530000</v>
      </c>
      <c r="Y15" s="100">
        <f t="shared" si="2"/>
        <v>-7624768</v>
      </c>
      <c r="Z15" s="137">
        <f>+IF(X15&lt;&gt;0,+(Y15/X15)*100,0)</f>
        <v>-89.3876670574443</v>
      </c>
      <c r="AA15" s="102">
        <f>SUM(AA16:AA18)</f>
        <v>5761430</v>
      </c>
    </row>
    <row r="16" spans="1:27" ht="12.75">
      <c r="A16" s="138" t="s">
        <v>85</v>
      </c>
      <c r="B16" s="136"/>
      <c r="C16" s="155">
        <v>631584</v>
      </c>
      <c r="D16" s="155"/>
      <c r="E16" s="156">
        <v>12030000</v>
      </c>
      <c r="F16" s="60">
        <v>5751430</v>
      </c>
      <c r="G16" s="60"/>
      <c r="H16" s="60">
        <v>1754</v>
      </c>
      <c r="I16" s="60"/>
      <c r="J16" s="60">
        <v>1754</v>
      </c>
      <c r="K16" s="60"/>
      <c r="L16" s="60">
        <v>3200</v>
      </c>
      <c r="M16" s="60"/>
      <c r="N16" s="60">
        <v>3200</v>
      </c>
      <c r="O16" s="60">
        <v>448867</v>
      </c>
      <c r="P16" s="60"/>
      <c r="Q16" s="60">
        <v>443209</v>
      </c>
      <c r="R16" s="60">
        <v>892076</v>
      </c>
      <c r="S16" s="60"/>
      <c r="T16" s="60"/>
      <c r="U16" s="60"/>
      <c r="V16" s="60"/>
      <c r="W16" s="60">
        <v>897030</v>
      </c>
      <c r="X16" s="60">
        <v>8530000</v>
      </c>
      <c r="Y16" s="60">
        <v>-7632970</v>
      </c>
      <c r="Z16" s="140">
        <v>-89.48</v>
      </c>
      <c r="AA16" s="62">
        <v>5751430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9640</v>
      </c>
      <c r="D18" s="155"/>
      <c r="E18" s="156">
        <v>10000</v>
      </c>
      <c r="F18" s="60">
        <v>10000</v>
      </c>
      <c r="G18" s="60"/>
      <c r="H18" s="60"/>
      <c r="I18" s="60"/>
      <c r="J18" s="60"/>
      <c r="K18" s="60"/>
      <c r="L18" s="60">
        <v>8202</v>
      </c>
      <c r="M18" s="60"/>
      <c r="N18" s="60">
        <v>8202</v>
      </c>
      <c r="O18" s="60"/>
      <c r="P18" s="60"/>
      <c r="Q18" s="60"/>
      <c r="R18" s="60"/>
      <c r="S18" s="60"/>
      <c r="T18" s="60"/>
      <c r="U18" s="60"/>
      <c r="V18" s="60"/>
      <c r="W18" s="60">
        <v>8202</v>
      </c>
      <c r="X18" s="60"/>
      <c r="Y18" s="60">
        <v>8202</v>
      </c>
      <c r="Z18" s="140"/>
      <c r="AA18" s="62">
        <v>10000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16000</v>
      </c>
      <c r="F24" s="100">
        <v>16000</v>
      </c>
      <c r="G24" s="100"/>
      <c r="H24" s="100"/>
      <c r="I24" s="100"/>
      <c r="J24" s="100"/>
      <c r="K24" s="100"/>
      <c r="L24" s="100"/>
      <c r="M24" s="100">
        <v>19194</v>
      </c>
      <c r="N24" s="100">
        <v>19194</v>
      </c>
      <c r="O24" s="100"/>
      <c r="P24" s="100"/>
      <c r="Q24" s="100"/>
      <c r="R24" s="100"/>
      <c r="S24" s="100"/>
      <c r="T24" s="100"/>
      <c r="U24" s="100"/>
      <c r="V24" s="100"/>
      <c r="W24" s="100">
        <v>19194</v>
      </c>
      <c r="X24" s="100">
        <v>16000</v>
      </c>
      <c r="Y24" s="100">
        <v>3194</v>
      </c>
      <c r="Z24" s="137">
        <v>19.96</v>
      </c>
      <c r="AA24" s="102">
        <v>16000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5582005</v>
      </c>
      <c r="D25" s="217">
        <f>+D5+D9+D15+D19+D24</f>
        <v>0</v>
      </c>
      <c r="E25" s="230">
        <f t="shared" si="4"/>
        <v>19036000</v>
      </c>
      <c r="F25" s="219">
        <f t="shared" si="4"/>
        <v>12848020</v>
      </c>
      <c r="G25" s="219">
        <f t="shared" si="4"/>
        <v>6364</v>
      </c>
      <c r="H25" s="219">
        <f t="shared" si="4"/>
        <v>12654</v>
      </c>
      <c r="I25" s="219">
        <f t="shared" si="4"/>
        <v>146362</v>
      </c>
      <c r="J25" s="219">
        <f t="shared" si="4"/>
        <v>165380</v>
      </c>
      <c r="K25" s="219">
        <f t="shared" si="4"/>
        <v>1759223</v>
      </c>
      <c r="L25" s="219">
        <f t="shared" si="4"/>
        <v>116805</v>
      </c>
      <c r="M25" s="219">
        <f t="shared" si="4"/>
        <v>53414</v>
      </c>
      <c r="N25" s="219">
        <f t="shared" si="4"/>
        <v>1929442</v>
      </c>
      <c r="O25" s="219">
        <f t="shared" si="4"/>
        <v>479460</v>
      </c>
      <c r="P25" s="219">
        <f t="shared" si="4"/>
        <v>114371</v>
      </c>
      <c r="Q25" s="219">
        <f t="shared" si="4"/>
        <v>468743</v>
      </c>
      <c r="R25" s="219">
        <f t="shared" si="4"/>
        <v>1062574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3157396</v>
      </c>
      <c r="X25" s="219">
        <f t="shared" si="4"/>
        <v>12071100</v>
      </c>
      <c r="Y25" s="219">
        <f t="shared" si="4"/>
        <v>-8913704</v>
      </c>
      <c r="Z25" s="231">
        <f>+IF(X25&lt;&gt;0,+(Y25/X25)*100,0)</f>
        <v>-73.84334484843966</v>
      </c>
      <c r="AA25" s="232">
        <f>+AA5+AA9+AA15+AA19+AA24</f>
        <v>12848020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5582005</v>
      </c>
      <c r="D35" s="155"/>
      <c r="E35" s="156">
        <v>19036000</v>
      </c>
      <c r="F35" s="60">
        <v>12848020</v>
      </c>
      <c r="G35" s="60">
        <v>6364</v>
      </c>
      <c r="H35" s="60">
        <v>12654</v>
      </c>
      <c r="I35" s="60">
        <v>146362</v>
      </c>
      <c r="J35" s="60">
        <v>165380</v>
      </c>
      <c r="K35" s="60">
        <v>1759223</v>
      </c>
      <c r="L35" s="60">
        <v>116805</v>
      </c>
      <c r="M35" s="60">
        <v>53414</v>
      </c>
      <c r="N35" s="60">
        <v>1929442</v>
      </c>
      <c r="O35" s="60">
        <v>479460</v>
      </c>
      <c r="P35" s="60">
        <v>114371</v>
      </c>
      <c r="Q35" s="60">
        <v>468743</v>
      </c>
      <c r="R35" s="60">
        <v>1062574</v>
      </c>
      <c r="S35" s="60"/>
      <c r="T35" s="60"/>
      <c r="U35" s="60"/>
      <c r="V35" s="60"/>
      <c r="W35" s="60">
        <v>3157396</v>
      </c>
      <c r="X35" s="60">
        <v>12071100</v>
      </c>
      <c r="Y35" s="60">
        <v>-8913704</v>
      </c>
      <c r="Z35" s="140">
        <v>-73.84</v>
      </c>
      <c r="AA35" s="62">
        <v>12848020</v>
      </c>
    </row>
    <row r="36" spans="1:27" ht="12.75">
      <c r="A36" s="238" t="s">
        <v>139</v>
      </c>
      <c r="B36" s="149"/>
      <c r="C36" s="222">
        <f aca="true" t="shared" si="6" ref="C36:Y36">SUM(C32:C35)</f>
        <v>5582005</v>
      </c>
      <c r="D36" s="222">
        <f>SUM(D32:D35)</f>
        <v>0</v>
      </c>
      <c r="E36" s="218">
        <f t="shared" si="6"/>
        <v>19036000</v>
      </c>
      <c r="F36" s="220">
        <f t="shared" si="6"/>
        <v>12848020</v>
      </c>
      <c r="G36" s="220">
        <f t="shared" si="6"/>
        <v>6364</v>
      </c>
      <c r="H36" s="220">
        <f t="shared" si="6"/>
        <v>12654</v>
      </c>
      <c r="I36" s="220">
        <f t="shared" si="6"/>
        <v>146362</v>
      </c>
      <c r="J36" s="220">
        <f t="shared" si="6"/>
        <v>165380</v>
      </c>
      <c r="K36" s="220">
        <f t="shared" si="6"/>
        <v>1759223</v>
      </c>
      <c r="L36" s="220">
        <f t="shared" si="6"/>
        <v>116805</v>
      </c>
      <c r="M36" s="220">
        <f t="shared" si="6"/>
        <v>53414</v>
      </c>
      <c r="N36" s="220">
        <f t="shared" si="6"/>
        <v>1929442</v>
      </c>
      <c r="O36" s="220">
        <f t="shared" si="6"/>
        <v>479460</v>
      </c>
      <c r="P36" s="220">
        <f t="shared" si="6"/>
        <v>114371</v>
      </c>
      <c r="Q36" s="220">
        <f t="shared" si="6"/>
        <v>468743</v>
      </c>
      <c r="R36" s="220">
        <f t="shared" si="6"/>
        <v>1062574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3157396</v>
      </c>
      <c r="X36" s="220">
        <f t="shared" si="6"/>
        <v>12071100</v>
      </c>
      <c r="Y36" s="220">
        <f t="shared" si="6"/>
        <v>-8913704</v>
      </c>
      <c r="Z36" s="221">
        <f>+IF(X36&lt;&gt;0,+(Y36/X36)*100,0)</f>
        <v>-73.84334484843966</v>
      </c>
      <c r="AA36" s="239">
        <f>SUM(AA32:AA35)</f>
        <v>12848020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3275056</v>
      </c>
      <c r="D6" s="155"/>
      <c r="E6" s="59">
        <v>1636701</v>
      </c>
      <c r="F6" s="60">
        <v>2029719</v>
      </c>
      <c r="G6" s="60">
        <v>3275050</v>
      </c>
      <c r="H6" s="60">
        <v>1733497</v>
      </c>
      <c r="I6" s="60">
        <v>1733497</v>
      </c>
      <c r="J6" s="60">
        <v>1733497</v>
      </c>
      <c r="K6" s="60">
        <v>2007135</v>
      </c>
      <c r="L6" s="60">
        <v>1495782</v>
      </c>
      <c r="M6" s="60">
        <v>2448526</v>
      </c>
      <c r="N6" s="60">
        <v>2448526</v>
      </c>
      <c r="O6" s="60">
        <v>1494419</v>
      </c>
      <c r="P6" s="60">
        <v>1920115</v>
      </c>
      <c r="Q6" s="60">
        <v>460954</v>
      </c>
      <c r="R6" s="60">
        <v>460954</v>
      </c>
      <c r="S6" s="60"/>
      <c r="T6" s="60"/>
      <c r="U6" s="60"/>
      <c r="V6" s="60"/>
      <c r="W6" s="60">
        <v>460954</v>
      </c>
      <c r="X6" s="60">
        <v>1522289</v>
      </c>
      <c r="Y6" s="60">
        <v>-1061335</v>
      </c>
      <c r="Z6" s="140">
        <v>-69.72</v>
      </c>
      <c r="AA6" s="62">
        <v>2029719</v>
      </c>
    </row>
    <row r="7" spans="1:27" ht="12.75">
      <c r="A7" s="249" t="s">
        <v>144</v>
      </c>
      <c r="B7" s="182"/>
      <c r="C7" s="155">
        <v>66000000</v>
      </c>
      <c r="D7" s="155"/>
      <c r="E7" s="59">
        <v>40000000</v>
      </c>
      <c r="F7" s="60">
        <v>39000000</v>
      </c>
      <c r="G7" s="60">
        <v>66000000</v>
      </c>
      <c r="H7" s="60">
        <v>94573807</v>
      </c>
      <c r="I7" s="60">
        <v>94777061</v>
      </c>
      <c r="J7" s="60">
        <v>94777061</v>
      </c>
      <c r="K7" s="60">
        <v>76777061</v>
      </c>
      <c r="L7" s="60">
        <v>69751257</v>
      </c>
      <c r="M7" s="60">
        <v>79424195</v>
      </c>
      <c r="N7" s="60">
        <v>79424195</v>
      </c>
      <c r="O7" s="60">
        <v>79974195</v>
      </c>
      <c r="P7" s="60">
        <v>69474195</v>
      </c>
      <c r="Q7" s="60">
        <v>93475195</v>
      </c>
      <c r="R7" s="60">
        <v>93475195</v>
      </c>
      <c r="S7" s="60"/>
      <c r="T7" s="60"/>
      <c r="U7" s="60"/>
      <c r="V7" s="60"/>
      <c r="W7" s="60">
        <v>93475195</v>
      </c>
      <c r="X7" s="60">
        <v>29250000</v>
      </c>
      <c r="Y7" s="60">
        <v>64225195</v>
      </c>
      <c r="Z7" s="140">
        <v>219.57</v>
      </c>
      <c r="AA7" s="62">
        <v>39000000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>
        <v>1532020</v>
      </c>
      <c r="H8" s="60">
        <v>1757951</v>
      </c>
      <c r="I8" s="60">
        <v>1757951</v>
      </c>
      <c r="J8" s="60">
        <v>1757951</v>
      </c>
      <c r="K8" s="60">
        <v>4363772</v>
      </c>
      <c r="L8" s="60">
        <v>4362975</v>
      </c>
      <c r="M8" s="60">
        <v>1168796</v>
      </c>
      <c r="N8" s="60">
        <v>1168796</v>
      </c>
      <c r="O8" s="60">
        <v>1422154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7156780</v>
      </c>
      <c r="D9" s="155"/>
      <c r="E9" s="59">
        <v>2000000</v>
      </c>
      <c r="F9" s="60">
        <v>2000000</v>
      </c>
      <c r="G9" s="60">
        <v>5172048</v>
      </c>
      <c r="H9" s="60">
        <v>5527565</v>
      </c>
      <c r="I9" s="60">
        <v>5527565</v>
      </c>
      <c r="J9" s="60">
        <v>5527565</v>
      </c>
      <c r="K9" s="60">
        <v>4211515</v>
      </c>
      <c r="L9" s="60">
        <v>5000</v>
      </c>
      <c r="M9" s="60"/>
      <c r="N9" s="60"/>
      <c r="O9" s="60"/>
      <c r="P9" s="60">
        <v>965103</v>
      </c>
      <c r="Q9" s="60">
        <v>356851</v>
      </c>
      <c r="R9" s="60">
        <v>356851</v>
      </c>
      <c r="S9" s="60"/>
      <c r="T9" s="60"/>
      <c r="U9" s="60"/>
      <c r="V9" s="60"/>
      <c r="W9" s="60">
        <v>356851</v>
      </c>
      <c r="X9" s="60">
        <v>1500000</v>
      </c>
      <c r="Y9" s="60">
        <v>-1143149</v>
      </c>
      <c r="Z9" s="140">
        <v>-76.21</v>
      </c>
      <c r="AA9" s="62">
        <v>2000000</v>
      </c>
    </row>
    <row r="10" spans="1:27" ht="12.75">
      <c r="A10" s="249" t="s">
        <v>147</v>
      </c>
      <c r="B10" s="182"/>
      <c r="C10" s="155">
        <v>741000</v>
      </c>
      <c r="D10" s="155"/>
      <c r="E10" s="59">
        <v>900000</v>
      </c>
      <c r="F10" s="60">
        <v>900000</v>
      </c>
      <c r="G10" s="159">
        <v>963325</v>
      </c>
      <c r="H10" s="159">
        <v>741000</v>
      </c>
      <c r="I10" s="159">
        <v>741000</v>
      </c>
      <c r="J10" s="60">
        <v>741000</v>
      </c>
      <c r="K10" s="159">
        <v>741000</v>
      </c>
      <c r="L10" s="159">
        <v>1753075</v>
      </c>
      <c r="M10" s="60">
        <v>741000</v>
      </c>
      <c r="N10" s="159">
        <v>741000</v>
      </c>
      <c r="O10" s="159">
        <v>529862</v>
      </c>
      <c r="P10" s="159">
        <v>1121084</v>
      </c>
      <c r="Q10" s="60">
        <v>2642477</v>
      </c>
      <c r="R10" s="159">
        <v>2642477</v>
      </c>
      <c r="S10" s="159"/>
      <c r="T10" s="60"/>
      <c r="U10" s="159"/>
      <c r="V10" s="159"/>
      <c r="W10" s="159">
        <v>2642477</v>
      </c>
      <c r="X10" s="60">
        <v>675000</v>
      </c>
      <c r="Y10" s="159">
        <v>1967477</v>
      </c>
      <c r="Z10" s="141">
        <v>291.48</v>
      </c>
      <c r="AA10" s="225">
        <v>900000</v>
      </c>
    </row>
    <row r="11" spans="1:27" ht="12.75">
      <c r="A11" s="249" t="s">
        <v>148</v>
      </c>
      <c r="B11" s="182"/>
      <c r="C11" s="155">
        <v>303121</v>
      </c>
      <c r="D11" s="155"/>
      <c r="E11" s="59">
        <v>300000</v>
      </c>
      <c r="F11" s="60">
        <v>300000</v>
      </c>
      <c r="G11" s="60">
        <v>303121</v>
      </c>
      <c r="H11" s="60">
        <v>338703</v>
      </c>
      <c r="I11" s="60">
        <v>338703</v>
      </c>
      <c r="J11" s="60">
        <v>338703</v>
      </c>
      <c r="K11" s="60">
        <v>347447</v>
      </c>
      <c r="L11" s="60">
        <v>378845</v>
      </c>
      <c r="M11" s="60">
        <v>371315</v>
      </c>
      <c r="N11" s="60">
        <v>371315</v>
      </c>
      <c r="O11" s="60">
        <v>325295</v>
      </c>
      <c r="P11" s="60">
        <v>342841</v>
      </c>
      <c r="Q11" s="60">
        <v>372901</v>
      </c>
      <c r="R11" s="60">
        <v>372901</v>
      </c>
      <c r="S11" s="60"/>
      <c r="T11" s="60"/>
      <c r="U11" s="60"/>
      <c r="V11" s="60"/>
      <c r="W11" s="60">
        <v>372901</v>
      </c>
      <c r="X11" s="60">
        <v>225000</v>
      </c>
      <c r="Y11" s="60">
        <v>147901</v>
      </c>
      <c r="Z11" s="140">
        <v>65.73</v>
      </c>
      <c r="AA11" s="62">
        <v>300000</v>
      </c>
    </row>
    <row r="12" spans="1:27" ht="12.75">
      <c r="A12" s="250" t="s">
        <v>56</v>
      </c>
      <c r="B12" s="251"/>
      <c r="C12" s="168">
        <f aca="true" t="shared" si="0" ref="C12:Y12">SUM(C6:C11)</f>
        <v>77475957</v>
      </c>
      <c r="D12" s="168">
        <f>SUM(D6:D11)</f>
        <v>0</v>
      </c>
      <c r="E12" s="72">
        <f t="shared" si="0"/>
        <v>44836701</v>
      </c>
      <c r="F12" s="73">
        <f t="shared" si="0"/>
        <v>44229719</v>
      </c>
      <c r="G12" s="73">
        <f t="shared" si="0"/>
        <v>77245564</v>
      </c>
      <c r="H12" s="73">
        <f t="shared" si="0"/>
        <v>104672523</v>
      </c>
      <c r="I12" s="73">
        <f t="shared" si="0"/>
        <v>104875777</v>
      </c>
      <c r="J12" s="73">
        <f t="shared" si="0"/>
        <v>104875777</v>
      </c>
      <c r="K12" s="73">
        <f t="shared" si="0"/>
        <v>88447930</v>
      </c>
      <c r="L12" s="73">
        <f t="shared" si="0"/>
        <v>77746934</v>
      </c>
      <c r="M12" s="73">
        <f t="shared" si="0"/>
        <v>84153832</v>
      </c>
      <c r="N12" s="73">
        <f t="shared" si="0"/>
        <v>84153832</v>
      </c>
      <c r="O12" s="73">
        <f t="shared" si="0"/>
        <v>83745925</v>
      </c>
      <c r="P12" s="73">
        <f t="shared" si="0"/>
        <v>73823338</v>
      </c>
      <c r="Q12" s="73">
        <f t="shared" si="0"/>
        <v>97308378</v>
      </c>
      <c r="R12" s="73">
        <f t="shared" si="0"/>
        <v>97308378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97308378</v>
      </c>
      <c r="X12" s="73">
        <f t="shared" si="0"/>
        <v>33172289</v>
      </c>
      <c r="Y12" s="73">
        <f t="shared" si="0"/>
        <v>64136089</v>
      </c>
      <c r="Z12" s="170">
        <f>+IF(X12&lt;&gt;0,+(Y12/X12)*100,0)</f>
        <v>193.34236778173494</v>
      </c>
      <c r="AA12" s="74">
        <f>SUM(AA6:AA11)</f>
        <v>44229719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8598000</v>
      </c>
      <c r="D15" s="155"/>
      <c r="E15" s="59">
        <v>8678501</v>
      </c>
      <c r="F15" s="60">
        <v>8678501</v>
      </c>
      <c r="G15" s="60">
        <v>9475393</v>
      </c>
      <c r="H15" s="60">
        <v>8598000</v>
      </c>
      <c r="I15" s="60">
        <v>8598000</v>
      </c>
      <c r="J15" s="60">
        <v>8598000</v>
      </c>
      <c r="K15" s="60">
        <v>8598000</v>
      </c>
      <c r="L15" s="60">
        <v>8598000</v>
      </c>
      <c r="M15" s="60">
        <v>8598000</v>
      </c>
      <c r="N15" s="60">
        <v>8598000</v>
      </c>
      <c r="O15" s="60">
        <v>8598000</v>
      </c>
      <c r="P15" s="60">
        <v>8598000</v>
      </c>
      <c r="Q15" s="60">
        <v>8598000</v>
      </c>
      <c r="R15" s="60">
        <v>8598000</v>
      </c>
      <c r="S15" s="60"/>
      <c r="T15" s="60"/>
      <c r="U15" s="60"/>
      <c r="V15" s="60"/>
      <c r="W15" s="60">
        <v>8598000</v>
      </c>
      <c r="X15" s="60">
        <v>6508876</v>
      </c>
      <c r="Y15" s="60">
        <v>2089124</v>
      </c>
      <c r="Z15" s="140">
        <v>32.1</v>
      </c>
      <c r="AA15" s="62">
        <v>8678501</v>
      </c>
    </row>
    <row r="16" spans="1:27" ht="12.75">
      <c r="A16" s="249" t="s">
        <v>151</v>
      </c>
      <c r="B16" s="182"/>
      <c r="C16" s="155">
        <v>5550000</v>
      </c>
      <c r="D16" s="155"/>
      <c r="E16" s="59">
        <v>5250000</v>
      </c>
      <c r="F16" s="60">
        <v>5550000</v>
      </c>
      <c r="G16" s="159">
        <v>5550000</v>
      </c>
      <c r="H16" s="159">
        <v>5550000</v>
      </c>
      <c r="I16" s="159">
        <v>5550000</v>
      </c>
      <c r="J16" s="60">
        <v>5550000</v>
      </c>
      <c r="K16" s="159">
        <v>5550000</v>
      </c>
      <c r="L16" s="159">
        <v>5550000</v>
      </c>
      <c r="M16" s="60">
        <v>5550000</v>
      </c>
      <c r="N16" s="159">
        <v>5550000</v>
      </c>
      <c r="O16" s="159">
        <v>5550000</v>
      </c>
      <c r="P16" s="159">
        <v>5550000</v>
      </c>
      <c r="Q16" s="60">
        <v>5550000</v>
      </c>
      <c r="R16" s="159">
        <v>5550000</v>
      </c>
      <c r="S16" s="159"/>
      <c r="T16" s="60"/>
      <c r="U16" s="159"/>
      <c r="V16" s="159"/>
      <c r="W16" s="159">
        <v>5550000</v>
      </c>
      <c r="X16" s="60">
        <v>4162500</v>
      </c>
      <c r="Y16" s="159">
        <v>1387500</v>
      </c>
      <c r="Z16" s="141">
        <v>33.33</v>
      </c>
      <c r="AA16" s="225">
        <v>5550000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46096870</v>
      </c>
      <c r="D19" s="155"/>
      <c r="E19" s="59">
        <v>52063364</v>
      </c>
      <c r="F19" s="60">
        <v>55116305</v>
      </c>
      <c r="G19" s="60">
        <v>38005549</v>
      </c>
      <c r="H19" s="60">
        <v>46747305</v>
      </c>
      <c r="I19" s="60">
        <v>46893666</v>
      </c>
      <c r="J19" s="60">
        <v>46893666</v>
      </c>
      <c r="K19" s="60">
        <v>49422117</v>
      </c>
      <c r="L19" s="60">
        <v>48694643</v>
      </c>
      <c r="M19" s="60">
        <v>48108858</v>
      </c>
      <c r="N19" s="60">
        <v>48108858</v>
      </c>
      <c r="O19" s="60">
        <v>48595903</v>
      </c>
      <c r="P19" s="60">
        <v>45873548</v>
      </c>
      <c r="Q19" s="60">
        <v>46342292</v>
      </c>
      <c r="R19" s="60">
        <v>46342292</v>
      </c>
      <c r="S19" s="60"/>
      <c r="T19" s="60"/>
      <c r="U19" s="60"/>
      <c r="V19" s="60"/>
      <c r="W19" s="60">
        <v>46342292</v>
      </c>
      <c r="X19" s="60">
        <v>41337229</v>
      </c>
      <c r="Y19" s="60">
        <v>5005063</v>
      </c>
      <c r="Z19" s="140">
        <v>12.11</v>
      </c>
      <c r="AA19" s="62">
        <v>55116305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740454</v>
      </c>
      <c r="D22" s="155"/>
      <c r="E22" s="59">
        <v>442517</v>
      </c>
      <c r="F22" s="60">
        <v>442517</v>
      </c>
      <c r="G22" s="60">
        <v>890178</v>
      </c>
      <c r="H22" s="60">
        <v>740454</v>
      </c>
      <c r="I22" s="60">
        <v>740454</v>
      </c>
      <c r="J22" s="60">
        <v>740454</v>
      </c>
      <c r="K22" s="60">
        <v>121651</v>
      </c>
      <c r="L22" s="60">
        <v>129853</v>
      </c>
      <c r="M22" s="60">
        <v>748655</v>
      </c>
      <c r="N22" s="60">
        <v>748655</v>
      </c>
      <c r="O22" s="60">
        <v>740655</v>
      </c>
      <c r="P22" s="60">
        <v>615940</v>
      </c>
      <c r="Q22" s="60">
        <v>615940</v>
      </c>
      <c r="R22" s="60">
        <v>615940</v>
      </c>
      <c r="S22" s="60"/>
      <c r="T22" s="60"/>
      <c r="U22" s="60"/>
      <c r="V22" s="60"/>
      <c r="W22" s="60">
        <v>615940</v>
      </c>
      <c r="X22" s="60">
        <v>331888</v>
      </c>
      <c r="Y22" s="60">
        <v>284052</v>
      </c>
      <c r="Z22" s="140">
        <v>85.59</v>
      </c>
      <c r="AA22" s="62">
        <v>442517</v>
      </c>
    </row>
    <row r="23" spans="1:27" ht="12.75">
      <c r="A23" s="249" t="s">
        <v>158</v>
      </c>
      <c r="B23" s="182"/>
      <c r="C23" s="155">
        <v>631417</v>
      </c>
      <c r="D23" s="155"/>
      <c r="E23" s="59">
        <v>631417</v>
      </c>
      <c r="F23" s="60">
        <v>631417</v>
      </c>
      <c r="G23" s="159"/>
      <c r="H23" s="159"/>
      <c r="I23" s="159"/>
      <c r="J23" s="60"/>
      <c r="K23" s="159"/>
      <c r="L23" s="159"/>
      <c r="M23" s="60">
        <v>631000</v>
      </c>
      <c r="N23" s="159">
        <v>631000</v>
      </c>
      <c r="O23" s="159">
        <v>631417</v>
      </c>
      <c r="P23" s="159">
        <v>631417</v>
      </c>
      <c r="Q23" s="60">
        <v>631417</v>
      </c>
      <c r="R23" s="159">
        <v>631417</v>
      </c>
      <c r="S23" s="159"/>
      <c r="T23" s="60"/>
      <c r="U23" s="159"/>
      <c r="V23" s="159"/>
      <c r="W23" s="159">
        <v>631417</v>
      </c>
      <c r="X23" s="60">
        <v>473563</v>
      </c>
      <c r="Y23" s="159">
        <v>157854</v>
      </c>
      <c r="Z23" s="141">
        <v>33.33</v>
      </c>
      <c r="AA23" s="225">
        <v>631417</v>
      </c>
    </row>
    <row r="24" spans="1:27" ht="12.75">
      <c r="A24" s="250" t="s">
        <v>57</v>
      </c>
      <c r="B24" s="253"/>
      <c r="C24" s="168">
        <f aca="true" t="shared" si="1" ref="C24:Y24">SUM(C15:C23)</f>
        <v>61616741</v>
      </c>
      <c r="D24" s="168">
        <f>SUM(D15:D23)</f>
        <v>0</v>
      </c>
      <c r="E24" s="76">
        <f t="shared" si="1"/>
        <v>67065799</v>
      </c>
      <c r="F24" s="77">
        <f t="shared" si="1"/>
        <v>70418740</v>
      </c>
      <c r="G24" s="77">
        <f t="shared" si="1"/>
        <v>53921120</v>
      </c>
      <c r="H24" s="77">
        <f t="shared" si="1"/>
        <v>61635759</v>
      </c>
      <c r="I24" s="77">
        <f t="shared" si="1"/>
        <v>61782120</v>
      </c>
      <c r="J24" s="77">
        <f t="shared" si="1"/>
        <v>61782120</v>
      </c>
      <c r="K24" s="77">
        <f t="shared" si="1"/>
        <v>63691768</v>
      </c>
      <c r="L24" s="77">
        <f t="shared" si="1"/>
        <v>62972496</v>
      </c>
      <c r="M24" s="77">
        <f t="shared" si="1"/>
        <v>63636513</v>
      </c>
      <c r="N24" s="77">
        <f t="shared" si="1"/>
        <v>63636513</v>
      </c>
      <c r="O24" s="77">
        <f t="shared" si="1"/>
        <v>64115975</v>
      </c>
      <c r="P24" s="77">
        <f t="shared" si="1"/>
        <v>61268905</v>
      </c>
      <c r="Q24" s="77">
        <f t="shared" si="1"/>
        <v>61737649</v>
      </c>
      <c r="R24" s="77">
        <f t="shared" si="1"/>
        <v>61737649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61737649</v>
      </c>
      <c r="X24" s="77">
        <f t="shared" si="1"/>
        <v>52814056</v>
      </c>
      <c r="Y24" s="77">
        <f t="shared" si="1"/>
        <v>8923593</v>
      </c>
      <c r="Z24" s="212">
        <f>+IF(X24&lt;&gt;0,+(Y24/X24)*100,0)</f>
        <v>16.89624633260509</v>
      </c>
      <c r="AA24" s="79">
        <f>SUM(AA15:AA23)</f>
        <v>70418740</v>
      </c>
    </row>
    <row r="25" spans="1:27" ht="12.75">
      <c r="A25" s="250" t="s">
        <v>159</v>
      </c>
      <c r="B25" s="251"/>
      <c r="C25" s="168">
        <f aca="true" t="shared" si="2" ref="C25:Y25">+C12+C24</f>
        <v>139092698</v>
      </c>
      <c r="D25" s="168">
        <f>+D12+D24</f>
        <v>0</v>
      </c>
      <c r="E25" s="72">
        <f t="shared" si="2"/>
        <v>111902500</v>
      </c>
      <c r="F25" s="73">
        <f t="shared" si="2"/>
        <v>114648459</v>
      </c>
      <c r="G25" s="73">
        <f t="shared" si="2"/>
        <v>131166684</v>
      </c>
      <c r="H25" s="73">
        <f t="shared" si="2"/>
        <v>166308282</v>
      </c>
      <c r="I25" s="73">
        <f t="shared" si="2"/>
        <v>166657897</v>
      </c>
      <c r="J25" s="73">
        <f t="shared" si="2"/>
        <v>166657897</v>
      </c>
      <c r="K25" s="73">
        <f t="shared" si="2"/>
        <v>152139698</v>
      </c>
      <c r="L25" s="73">
        <f t="shared" si="2"/>
        <v>140719430</v>
      </c>
      <c r="M25" s="73">
        <f t="shared" si="2"/>
        <v>147790345</v>
      </c>
      <c r="N25" s="73">
        <f t="shared" si="2"/>
        <v>147790345</v>
      </c>
      <c r="O25" s="73">
        <f t="shared" si="2"/>
        <v>147861900</v>
      </c>
      <c r="P25" s="73">
        <f t="shared" si="2"/>
        <v>135092243</v>
      </c>
      <c r="Q25" s="73">
        <f t="shared" si="2"/>
        <v>159046027</v>
      </c>
      <c r="R25" s="73">
        <f t="shared" si="2"/>
        <v>159046027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159046027</v>
      </c>
      <c r="X25" s="73">
        <f t="shared" si="2"/>
        <v>85986345</v>
      </c>
      <c r="Y25" s="73">
        <f t="shared" si="2"/>
        <v>73059682</v>
      </c>
      <c r="Z25" s="170">
        <f>+IF(X25&lt;&gt;0,+(Y25/X25)*100,0)</f>
        <v>84.96660952387266</v>
      </c>
      <c r="AA25" s="74">
        <f>+AA12+AA24</f>
        <v>114648459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1988393</v>
      </c>
      <c r="D30" s="155"/>
      <c r="E30" s="59">
        <v>486846</v>
      </c>
      <c r="F30" s="60">
        <v>486846</v>
      </c>
      <c r="G30" s="60">
        <v>1988393</v>
      </c>
      <c r="H30" s="60">
        <v>1988393</v>
      </c>
      <c r="I30" s="60">
        <v>1988393</v>
      </c>
      <c r="J30" s="60">
        <v>1988393</v>
      </c>
      <c r="K30" s="60">
        <v>1988393</v>
      </c>
      <c r="L30" s="60">
        <v>1988393</v>
      </c>
      <c r="M30" s="60">
        <v>1988393</v>
      </c>
      <c r="N30" s="60">
        <v>1988393</v>
      </c>
      <c r="O30" s="60">
        <v>1988393</v>
      </c>
      <c r="P30" s="60">
        <v>1988393</v>
      </c>
      <c r="Q30" s="60">
        <v>1988393</v>
      </c>
      <c r="R30" s="60">
        <v>1988393</v>
      </c>
      <c r="S30" s="60"/>
      <c r="T30" s="60"/>
      <c r="U30" s="60"/>
      <c r="V30" s="60"/>
      <c r="W30" s="60">
        <v>1988393</v>
      </c>
      <c r="X30" s="60">
        <v>365135</v>
      </c>
      <c r="Y30" s="60">
        <v>1623258</v>
      </c>
      <c r="Z30" s="140">
        <v>444.56</v>
      </c>
      <c r="AA30" s="62">
        <v>486846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11531830</v>
      </c>
      <c r="D32" s="155"/>
      <c r="E32" s="59">
        <v>15000000</v>
      </c>
      <c r="F32" s="60">
        <v>15000000</v>
      </c>
      <c r="G32" s="60">
        <v>8747601</v>
      </c>
      <c r="H32" s="60">
        <v>11275525</v>
      </c>
      <c r="I32" s="60">
        <v>11840754</v>
      </c>
      <c r="J32" s="60">
        <v>11840754</v>
      </c>
      <c r="K32" s="60">
        <v>7910590</v>
      </c>
      <c r="L32" s="60">
        <v>6263237</v>
      </c>
      <c r="M32" s="60">
        <v>5930387</v>
      </c>
      <c r="N32" s="60">
        <v>5930387</v>
      </c>
      <c r="O32" s="60">
        <v>3934596</v>
      </c>
      <c r="P32" s="60">
        <v>3721642</v>
      </c>
      <c r="Q32" s="60">
        <v>3244229</v>
      </c>
      <c r="R32" s="60">
        <v>3244229</v>
      </c>
      <c r="S32" s="60"/>
      <c r="T32" s="60"/>
      <c r="U32" s="60"/>
      <c r="V32" s="60"/>
      <c r="W32" s="60">
        <v>3244229</v>
      </c>
      <c r="X32" s="60">
        <v>11250000</v>
      </c>
      <c r="Y32" s="60">
        <v>-8005771</v>
      </c>
      <c r="Z32" s="140">
        <v>-71.16</v>
      </c>
      <c r="AA32" s="62">
        <v>15000000</v>
      </c>
    </row>
    <row r="33" spans="1:27" ht="12.75">
      <c r="A33" s="249" t="s">
        <v>165</v>
      </c>
      <c r="B33" s="182"/>
      <c r="C33" s="155">
        <v>9440722</v>
      </c>
      <c r="D33" s="155"/>
      <c r="E33" s="59">
        <v>10000000</v>
      </c>
      <c r="F33" s="60">
        <v>10000359</v>
      </c>
      <c r="G33" s="60">
        <v>9419643</v>
      </c>
      <c r="H33" s="60">
        <v>9493852</v>
      </c>
      <c r="I33" s="60">
        <v>9493852</v>
      </c>
      <c r="J33" s="60">
        <v>9493852</v>
      </c>
      <c r="K33" s="60">
        <v>8913014</v>
      </c>
      <c r="L33" s="60">
        <v>6387358</v>
      </c>
      <c r="M33" s="60">
        <v>7983607</v>
      </c>
      <c r="N33" s="60">
        <v>7983607</v>
      </c>
      <c r="O33" s="60">
        <v>5399172</v>
      </c>
      <c r="P33" s="60">
        <v>5398952</v>
      </c>
      <c r="Q33" s="60">
        <v>5386589</v>
      </c>
      <c r="R33" s="60">
        <v>5386589</v>
      </c>
      <c r="S33" s="60"/>
      <c r="T33" s="60"/>
      <c r="U33" s="60"/>
      <c r="V33" s="60"/>
      <c r="W33" s="60">
        <v>5386589</v>
      </c>
      <c r="X33" s="60">
        <v>7500269</v>
      </c>
      <c r="Y33" s="60">
        <v>-2113680</v>
      </c>
      <c r="Z33" s="140">
        <v>-28.18</v>
      </c>
      <c r="AA33" s="62">
        <v>10000359</v>
      </c>
    </row>
    <row r="34" spans="1:27" ht="12.75">
      <c r="A34" s="250" t="s">
        <v>58</v>
      </c>
      <c r="B34" s="251"/>
      <c r="C34" s="168">
        <f aca="true" t="shared" si="3" ref="C34:Y34">SUM(C29:C33)</f>
        <v>22960945</v>
      </c>
      <c r="D34" s="168">
        <f>SUM(D29:D33)</f>
        <v>0</v>
      </c>
      <c r="E34" s="72">
        <f t="shared" si="3"/>
        <v>25486846</v>
      </c>
      <c r="F34" s="73">
        <f t="shared" si="3"/>
        <v>25487205</v>
      </c>
      <c r="G34" s="73">
        <f t="shared" si="3"/>
        <v>20155637</v>
      </c>
      <c r="H34" s="73">
        <f t="shared" si="3"/>
        <v>22757770</v>
      </c>
      <c r="I34" s="73">
        <f t="shared" si="3"/>
        <v>23322999</v>
      </c>
      <c r="J34" s="73">
        <f t="shared" si="3"/>
        <v>23322999</v>
      </c>
      <c r="K34" s="73">
        <f t="shared" si="3"/>
        <v>18811997</v>
      </c>
      <c r="L34" s="73">
        <f t="shared" si="3"/>
        <v>14638988</v>
      </c>
      <c r="M34" s="73">
        <f t="shared" si="3"/>
        <v>15902387</v>
      </c>
      <c r="N34" s="73">
        <f t="shared" si="3"/>
        <v>15902387</v>
      </c>
      <c r="O34" s="73">
        <f t="shared" si="3"/>
        <v>11322161</v>
      </c>
      <c r="P34" s="73">
        <f t="shared" si="3"/>
        <v>11108987</v>
      </c>
      <c r="Q34" s="73">
        <f t="shared" si="3"/>
        <v>10619211</v>
      </c>
      <c r="R34" s="73">
        <f t="shared" si="3"/>
        <v>10619211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10619211</v>
      </c>
      <c r="X34" s="73">
        <f t="shared" si="3"/>
        <v>19115404</v>
      </c>
      <c r="Y34" s="73">
        <f t="shared" si="3"/>
        <v>-8496193</v>
      </c>
      <c r="Z34" s="170">
        <f>+IF(X34&lt;&gt;0,+(Y34/X34)*100,0)</f>
        <v>-44.44683983660507</v>
      </c>
      <c r="AA34" s="74">
        <f>SUM(AA29:AA33)</f>
        <v>25487205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4660722</v>
      </c>
      <c r="D37" s="155"/>
      <c r="E37" s="59">
        <v>4898727</v>
      </c>
      <c r="F37" s="60">
        <v>4898727</v>
      </c>
      <c r="G37" s="60">
        <v>4660722</v>
      </c>
      <c r="H37" s="60">
        <v>4660722</v>
      </c>
      <c r="I37" s="60">
        <v>4660722</v>
      </c>
      <c r="J37" s="60">
        <v>4660722</v>
      </c>
      <c r="K37" s="60">
        <v>4660722</v>
      </c>
      <c r="L37" s="60">
        <v>4660722</v>
      </c>
      <c r="M37" s="60">
        <v>3696419</v>
      </c>
      <c r="N37" s="60">
        <v>3696419</v>
      </c>
      <c r="O37" s="60">
        <v>3696419</v>
      </c>
      <c r="P37" s="60">
        <v>3696419</v>
      </c>
      <c r="Q37" s="60">
        <v>3696419</v>
      </c>
      <c r="R37" s="60">
        <v>3696419</v>
      </c>
      <c r="S37" s="60"/>
      <c r="T37" s="60"/>
      <c r="U37" s="60"/>
      <c r="V37" s="60"/>
      <c r="W37" s="60">
        <v>3696419</v>
      </c>
      <c r="X37" s="60">
        <v>3674045</v>
      </c>
      <c r="Y37" s="60">
        <v>22374</v>
      </c>
      <c r="Z37" s="140">
        <v>0.61</v>
      </c>
      <c r="AA37" s="62">
        <v>4898727</v>
      </c>
    </row>
    <row r="38" spans="1:27" ht="12.75">
      <c r="A38" s="249" t="s">
        <v>165</v>
      </c>
      <c r="B38" s="182"/>
      <c r="C38" s="155">
        <v>27713911</v>
      </c>
      <c r="D38" s="155"/>
      <c r="E38" s="59">
        <v>29831623</v>
      </c>
      <c r="F38" s="60">
        <v>29831423</v>
      </c>
      <c r="G38" s="60">
        <v>26680633</v>
      </c>
      <c r="H38" s="60">
        <v>27917086</v>
      </c>
      <c r="I38" s="60">
        <v>27917086</v>
      </c>
      <c r="J38" s="60">
        <v>27917086</v>
      </c>
      <c r="K38" s="60">
        <v>27713911</v>
      </c>
      <c r="L38" s="60">
        <v>27713911</v>
      </c>
      <c r="M38" s="60">
        <v>27713911</v>
      </c>
      <c r="N38" s="60">
        <v>27713911</v>
      </c>
      <c r="O38" s="60">
        <v>27632924</v>
      </c>
      <c r="P38" s="60">
        <v>27553855</v>
      </c>
      <c r="Q38" s="60">
        <v>27468801</v>
      </c>
      <c r="R38" s="60">
        <v>27468801</v>
      </c>
      <c r="S38" s="60"/>
      <c r="T38" s="60"/>
      <c r="U38" s="60"/>
      <c r="V38" s="60"/>
      <c r="W38" s="60">
        <v>27468801</v>
      </c>
      <c r="X38" s="60">
        <v>22373567</v>
      </c>
      <c r="Y38" s="60">
        <v>5095234</v>
      </c>
      <c r="Z38" s="140">
        <v>22.77</v>
      </c>
      <c r="AA38" s="62">
        <v>29831423</v>
      </c>
    </row>
    <row r="39" spans="1:27" ht="12.75">
      <c r="A39" s="250" t="s">
        <v>59</v>
      </c>
      <c r="B39" s="253"/>
      <c r="C39" s="168">
        <f aca="true" t="shared" si="4" ref="C39:Y39">SUM(C37:C38)</f>
        <v>32374633</v>
      </c>
      <c r="D39" s="168">
        <f>SUM(D37:D38)</f>
        <v>0</v>
      </c>
      <c r="E39" s="76">
        <f t="shared" si="4"/>
        <v>34730350</v>
      </c>
      <c r="F39" s="77">
        <f t="shared" si="4"/>
        <v>34730150</v>
      </c>
      <c r="G39" s="77">
        <f t="shared" si="4"/>
        <v>31341355</v>
      </c>
      <c r="H39" s="77">
        <f t="shared" si="4"/>
        <v>32577808</v>
      </c>
      <c r="I39" s="77">
        <f t="shared" si="4"/>
        <v>32577808</v>
      </c>
      <c r="J39" s="77">
        <f t="shared" si="4"/>
        <v>32577808</v>
      </c>
      <c r="K39" s="77">
        <f t="shared" si="4"/>
        <v>32374633</v>
      </c>
      <c r="L39" s="77">
        <f t="shared" si="4"/>
        <v>32374633</v>
      </c>
      <c r="M39" s="77">
        <f t="shared" si="4"/>
        <v>31410330</v>
      </c>
      <c r="N39" s="77">
        <f t="shared" si="4"/>
        <v>31410330</v>
      </c>
      <c r="O39" s="77">
        <f t="shared" si="4"/>
        <v>31329343</v>
      </c>
      <c r="P39" s="77">
        <f t="shared" si="4"/>
        <v>31250274</v>
      </c>
      <c r="Q39" s="77">
        <f t="shared" si="4"/>
        <v>31165220</v>
      </c>
      <c r="R39" s="77">
        <f t="shared" si="4"/>
        <v>31165220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31165220</v>
      </c>
      <c r="X39" s="77">
        <f t="shared" si="4"/>
        <v>26047612</v>
      </c>
      <c r="Y39" s="77">
        <f t="shared" si="4"/>
        <v>5117608</v>
      </c>
      <c r="Z39" s="212">
        <f>+IF(X39&lt;&gt;0,+(Y39/X39)*100,0)</f>
        <v>19.64712926467117</v>
      </c>
      <c r="AA39" s="79">
        <f>SUM(AA37:AA38)</f>
        <v>34730150</v>
      </c>
    </row>
    <row r="40" spans="1:27" ht="12.75">
      <c r="A40" s="250" t="s">
        <v>167</v>
      </c>
      <c r="B40" s="251"/>
      <c r="C40" s="168">
        <f aca="true" t="shared" si="5" ref="C40:Y40">+C34+C39</f>
        <v>55335578</v>
      </c>
      <c r="D40" s="168">
        <f>+D34+D39</f>
        <v>0</v>
      </c>
      <c r="E40" s="72">
        <f t="shared" si="5"/>
        <v>60217196</v>
      </c>
      <c r="F40" s="73">
        <f t="shared" si="5"/>
        <v>60217355</v>
      </c>
      <c r="G40" s="73">
        <f t="shared" si="5"/>
        <v>51496992</v>
      </c>
      <c r="H40" s="73">
        <f t="shared" si="5"/>
        <v>55335578</v>
      </c>
      <c r="I40" s="73">
        <f t="shared" si="5"/>
        <v>55900807</v>
      </c>
      <c r="J40" s="73">
        <f t="shared" si="5"/>
        <v>55900807</v>
      </c>
      <c r="K40" s="73">
        <f t="shared" si="5"/>
        <v>51186630</v>
      </c>
      <c r="L40" s="73">
        <f t="shared" si="5"/>
        <v>47013621</v>
      </c>
      <c r="M40" s="73">
        <f t="shared" si="5"/>
        <v>47312717</v>
      </c>
      <c r="N40" s="73">
        <f t="shared" si="5"/>
        <v>47312717</v>
      </c>
      <c r="O40" s="73">
        <f t="shared" si="5"/>
        <v>42651504</v>
      </c>
      <c r="P40" s="73">
        <f t="shared" si="5"/>
        <v>42359261</v>
      </c>
      <c r="Q40" s="73">
        <f t="shared" si="5"/>
        <v>41784431</v>
      </c>
      <c r="R40" s="73">
        <f t="shared" si="5"/>
        <v>41784431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41784431</v>
      </c>
      <c r="X40" s="73">
        <f t="shared" si="5"/>
        <v>45163016</v>
      </c>
      <c r="Y40" s="73">
        <f t="shared" si="5"/>
        <v>-3378585</v>
      </c>
      <c r="Z40" s="170">
        <f>+IF(X40&lt;&gt;0,+(Y40/X40)*100,0)</f>
        <v>-7.480866645398527</v>
      </c>
      <c r="AA40" s="74">
        <f>+AA34+AA39</f>
        <v>60217355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83757120</v>
      </c>
      <c r="D42" s="257">
        <f>+D25-D40</f>
        <v>0</v>
      </c>
      <c r="E42" s="258">
        <f t="shared" si="6"/>
        <v>51685304</v>
      </c>
      <c r="F42" s="259">
        <f t="shared" si="6"/>
        <v>54431104</v>
      </c>
      <c r="G42" s="259">
        <f t="shared" si="6"/>
        <v>79669692</v>
      </c>
      <c r="H42" s="259">
        <f t="shared" si="6"/>
        <v>110972704</v>
      </c>
      <c r="I42" s="259">
        <f t="shared" si="6"/>
        <v>110757090</v>
      </c>
      <c r="J42" s="259">
        <f t="shared" si="6"/>
        <v>110757090</v>
      </c>
      <c r="K42" s="259">
        <f t="shared" si="6"/>
        <v>100953068</v>
      </c>
      <c r="L42" s="259">
        <f t="shared" si="6"/>
        <v>93705809</v>
      </c>
      <c r="M42" s="259">
        <f t="shared" si="6"/>
        <v>100477628</v>
      </c>
      <c r="N42" s="259">
        <f t="shared" si="6"/>
        <v>100477628</v>
      </c>
      <c r="O42" s="259">
        <f t="shared" si="6"/>
        <v>105210396</v>
      </c>
      <c r="P42" s="259">
        <f t="shared" si="6"/>
        <v>92732982</v>
      </c>
      <c r="Q42" s="259">
        <f t="shared" si="6"/>
        <v>117261596</v>
      </c>
      <c r="R42" s="259">
        <f t="shared" si="6"/>
        <v>117261596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117261596</v>
      </c>
      <c r="X42" s="259">
        <f t="shared" si="6"/>
        <v>40823329</v>
      </c>
      <c r="Y42" s="259">
        <f t="shared" si="6"/>
        <v>76438267</v>
      </c>
      <c r="Z42" s="260">
        <f>+IF(X42&lt;&gt;0,+(Y42/X42)*100,0)</f>
        <v>187.24163088218504</v>
      </c>
      <c r="AA42" s="261">
        <f>+AA25-AA40</f>
        <v>54431104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48172050</v>
      </c>
      <c r="D45" s="155"/>
      <c r="E45" s="59">
        <v>36095222</v>
      </c>
      <c r="F45" s="60">
        <v>27693047</v>
      </c>
      <c r="G45" s="60">
        <v>61893233</v>
      </c>
      <c r="H45" s="60">
        <v>75387634</v>
      </c>
      <c r="I45" s="60">
        <v>75172020</v>
      </c>
      <c r="J45" s="60">
        <v>75172020</v>
      </c>
      <c r="K45" s="60">
        <v>35585070</v>
      </c>
      <c r="L45" s="60">
        <v>58120739</v>
      </c>
      <c r="M45" s="60">
        <v>64892558</v>
      </c>
      <c r="N45" s="60">
        <v>64892558</v>
      </c>
      <c r="O45" s="60">
        <v>69625326</v>
      </c>
      <c r="P45" s="60">
        <v>57147912</v>
      </c>
      <c r="Q45" s="60">
        <v>81676526</v>
      </c>
      <c r="R45" s="60">
        <v>81676526</v>
      </c>
      <c r="S45" s="60"/>
      <c r="T45" s="60"/>
      <c r="U45" s="60"/>
      <c r="V45" s="60"/>
      <c r="W45" s="60">
        <v>81676526</v>
      </c>
      <c r="X45" s="60">
        <v>20769785</v>
      </c>
      <c r="Y45" s="60">
        <v>60906741</v>
      </c>
      <c r="Z45" s="139">
        <v>293.25</v>
      </c>
      <c r="AA45" s="62">
        <v>27693047</v>
      </c>
    </row>
    <row r="46" spans="1:27" ht="12.75">
      <c r="A46" s="249" t="s">
        <v>171</v>
      </c>
      <c r="B46" s="182"/>
      <c r="C46" s="155">
        <v>35585070</v>
      </c>
      <c r="D46" s="155"/>
      <c r="E46" s="59">
        <v>15590082</v>
      </c>
      <c r="F46" s="60">
        <v>26738057</v>
      </c>
      <c r="G46" s="60">
        <v>17776459</v>
      </c>
      <c r="H46" s="60">
        <v>35585070</v>
      </c>
      <c r="I46" s="60">
        <v>35585070</v>
      </c>
      <c r="J46" s="60">
        <v>35585070</v>
      </c>
      <c r="K46" s="60">
        <v>65367998</v>
      </c>
      <c r="L46" s="60">
        <v>35585070</v>
      </c>
      <c r="M46" s="60">
        <v>35585070</v>
      </c>
      <c r="N46" s="60">
        <v>35585070</v>
      </c>
      <c r="O46" s="60">
        <v>35585070</v>
      </c>
      <c r="P46" s="60">
        <v>35585070</v>
      </c>
      <c r="Q46" s="60">
        <v>35585070</v>
      </c>
      <c r="R46" s="60">
        <v>35585070</v>
      </c>
      <c r="S46" s="60"/>
      <c r="T46" s="60"/>
      <c r="U46" s="60"/>
      <c r="V46" s="60"/>
      <c r="W46" s="60">
        <v>35585070</v>
      </c>
      <c r="X46" s="60">
        <v>20053543</v>
      </c>
      <c r="Y46" s="60">
        <v>15531527</v>
      </c>
      <c r="Z46" s="139">
        <v>77.45</v>
      </c>
      <c r="AA46" s="62">
        <v>26738057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83757120</v>
      </c>
      <c r="D48" s="217">
        <f>SUM(D45:D47)</f>
        <v>0</v>
      </c>
      <c r="E48" s="264">
        <f t="shared" si="7"/>
        <v>51685304</v>
      </c>
      <c r="F48" s="219">
        <f t="shared" si="7"/>
        <v>54431104</v>
      </c>
      <c r="G48" s="219">
        <f t="shared" si="7"/>
        <v>79669692</v>
      </c>
      <c r="H48" s="219">
        <f t="shared" si="7"/>
        <v>110972704</v>
      </c>
      <c r="I48" s="219">
        <f t="shared" si="7"/>
        <v>110757090</v>
      </c>
      <c r="J48" s="219">
        <f t="shared" si="7"/>
        <v>110757090</v>
      </c>
      <c r="K48" s="219">
        <f t="shared" si="7"/>
        <v>100953068</v>
      </c>
      <c r="L48" s="219">
        <f t="shared" si="7"/>
        <v>93705809</v>
      </c>
      <c r="M48" s="219">
        <f t="shared" si="7"/>
        <v>100477628</v>
      </c>
      <c r="N48" s="219">
        <f t="shared" si="7"/>
        <v>100477628</v>
      </c>
      <c r="O48" s="219">
        <f t="shared" si="7"/>
        <v>105210396</v>
      </c>
      <c r="P48" s="219">
        <f t="shared" si="7"/>
        <v>92732982</v>
      </c>
      <c r="Q48" s="219">
        <f t="shared" si="7"/>
        <v>117261596</v>
      </c>
      <c r="R48" s="219">
        <f t="shared" si="7"/>
        <v>117261596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117261596</v>
      </c>
      <c r="X48" s="219">
        <f t="shared" si="7"/>
        <v>40823328</v>
      </c>
      <c r="Y48" s="219">
        <f t="shared" si="7"/>
        <v>76438268</v>
      </c>
      <c r="Z48" s="265">
        <f>+IF(X48&lt;&gt;0,+(Y48/X48)*100,0)</f>
        <v>187.24163791839803</v>
      </c>
      <c r="AA48" s="232">
        <f>SUM(AA45:AA47)</f>
        <v>54431104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2291945</v>
      </c>
      <c r="D8" s="155"/>
      <c r="E8" s="59">
        <v>1181106</v>
      </c>
      <c r="F8" s="60">
        <v>1181110</v>
      </c>
      <c r="G8" s="60">
        <v>32051</v>
      </c>
      <c r="H8" s="60">
        <v>18666</v>
      </c>
      <c r="I8" s="60">
        <v>6983</v>
      </c>
      <c r="J8" s="60">
        <v>57700</v>
      </c>
      <c r="K8" s="60">
        <v>2642</v>
      </c>
      <c r="L8" s="60">
        <v>7829</v>
      </c>
      <c r="M8" s="60">
        <v>351459</v>
      </c>
      <c r="N8" s="60">
        <v>361930</v>
      </c>
      <c r="O8" s="60">
        <v>495685</v>
      </c>
      <c r="P8" s="60">
        <v>122354</v>
      </c>
      <c r="Q8" s="60">
        <v>49016</v>
      </c>
      <c r="R8" s="60">
        <v>667055</v>
      </c>
      <c r="S8" s="60"/>
      <c r="T8" s="60"/>
      <c r="U8" s="60"/>
      <c r="V8" s="60"/>
      <c r="W8" s="60">
        <v>1086685</v>
      </c>
      <c r="X8" s="60">
        <v>803997</v>
      </c>
      <c r="Y8" s="60">
        <v>282688</v>
      </c>
      <c r="Z8" s="140">
        <v>35.16</v>
      </c>
      <c r="AA8" s="62">
        <v>1181110</v>
      </c>
    </row>
    <row r="9" spans="1:27" ht="12.75">
      <c r="A9" s="249" t="s">
        <v>179</v>
      </c>
      <c r="B9" s="182"/>
      <c r="C9" s="155">
        <v>112569248</v>
      </c>
      <c r="D9" s="155"/>
      <c r="E9" s="59">
        <v>111813000</v>
      </c>
      <c r="F9" s="60">
        <v>112013000</v>
      </c>
      <c r="G9" s="60">
        <v>45286791</v>
      </c>
      <c r="H9" s="60">
        <v>-6000000</v>
      </c>
      <c r="I9" s="60"/>
      <c r="J9" s="60">
        <v>39286791</v>
      </c>
      <c r="K9" s="60">
        <v>1296062</v>
      </c>
      <c r="L9" s="60">
        <v>-518987</v>
      </c>
      <c r="M9" s="60">
        <v>28855116</v>
      </c>
      <c r="N9" s="60">
        <v>29632191</v>
      </c>
      <c r="O9" s="60">
        <v>-922692</v>
      </c>
      <c r="P9" s="60">
        <v>206206</v>
      </c>
      <c r="Q9" s="60">
        <v>28078142</v>
      </c>
      <c r="R9" s="60">
        <v>27361656</v>
      </c>
      <c r="S9" s="60"/>
      <c r="T9" s="60"/>
      <c r="U9" s="60"/>
      <c r="V9" s="60"/>
      <c r="W9" s="60">
        <v>96280638</v>
      </c>
      <c r="X9" s="60">
        <v>105416001</v>
      </c>
      <c r="Y9" s="60">
        <v>-9135363</v>
      </c>
      <c r="Z9" s="140">
        <v>-8.67</v>
      </c>
      <c r="AA9" s="62">
        <v>112013000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7866135</v>
      </c>
      <c r="D11" s="155"/>
      <c r="E11" s="59">
        <v>5443350</v>
      </c>
      <c r="F11" s="60">
        <v>5743350</v>
      </c>
      <c r="G11" s="60">
        <v>351170</v>
      </c>
      <c r="H11" s="60">
        <v>590951</v>
      </c>
      <c r="I11" s="60">
        <v>654418</v>
      </c>
      <c r="J11" s="60">
        <v>1596539</v>
      </c>
      <c r="K11" s="60">
        <v>544495</v>
      </c>
      <c r="L11" s="60">
        <v>499393</v>
      </c>
      <c r="M11" s="60">
        <v>384022</v>
      </c>
      <c r="N11" s="60">
        <v>1427910</v>
      </c>
      <c r="O11" s="60">
        <v>561078</v>
      </c>
      <c r="P11" s="60">
        <v>-195309</v>
      </c>
      <c r="Q11" s="60">
        <v>5682289</v>
      </c>
      <c r="R11" s="60">
        <v>6048058</v>
      </c>
      <c r="S11" s="60"/>
      <c r="T11" s="60"/>
      <c r="U11" s="60"/>
      <c r="V11" s="60"/>
      <c r="W11" s="60">
        <v>9072507</v>
      </c>
      <c r="X11" s="60">
        <v>4082247</v>
      </c>
      <c r="Y11" s="60">
        <v>4990260</v>
      </c>
      <c r="Z11" s="140">
        <v>122.24</v>
      </c>
      <c r="AA11" s="62">
        <v>5743350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-78891440</v>
      </c>
      <c r="D14" s="155"/>
      <c r="E14" s="59">
        <v>-74710368</v>
      </c>
      <c r="F14" s="60">
        <v>-75034153</v>
      </c>
      <c r="G14" s="60">
        <v>-6582312</v>
      </c>
      <c r="H14" s="60">
        <v>-6138600</v>
      </c>
      <c r="I14" s="60">
        <v>-8083760</v>
      </c>
      <c r="J14" s="60">
        <v>-20804672</v>
      </c>
      <c r="K14" s="60">
        <v>-6113403</v>
      </c>
      <c r="L14" s="60">
        <v>-6756551</v>
      </c>
      <c r="M14" s="60">
        <v>-7453747</v>
      </c>
      <c r="N14" s="60">
        <v>-20323701</v>
      </c>
      <c r="O14" s="60">
        <v>-5466794</v>
      </c>
      <c r="P14" s="60">
        <v>-6410989</v>
      </c>
      <c r="Q14" s="60">
        <v>-6803565</v>
      </c>
      <c r="R14" s="60">
        <v>-18681348</v>
      </c>
      <c r="S14" s="60"/>
      <c r="T14" s="60"/>
      <c r="U14" s="60"/>
      <c r="V14" s="60"/>
      <c r="W14" s="60">
        <v>-59809721</v>
      </c>
      <c r="X14" s="60">
        <v>-57577510</v>
      </c>
      <c r="Y14" s="60">
        <v>-2232211</v>
      </c>
      <c r="Z14" s="140">
        <v>3.88</v>
      </c>
      <c r="AA14" s="62">
        <v>-75034153</v>
      </c>
    </row>
    <row r="15" spans="1:27" ht="12.75">
      <c r="A15" s="249" t="s">
        <v>40</v>
      </c>
      <c r="B15" s="182"/>
      <c r="C15" s="155">
        <v>-884112</v>
      </c>
      <c r="D15" s="155"/>
      <c r="E15" s="59">
        <v>-2165810</v>
      </c>
      <c r="F15" s="60">
        <v>-2165809</v>
      </c>
      <c r="G15" s="60"/>
      <c r="H15" s="60"/>
      <c r="I15" s="60"/>
      <c r="J15" s="60"/>
      <c r="K15" s="60"/>
      <c r="L15" s="60"/>
      <c r="M15" s="60">
        <v>-365355</v>
      </c>
      <c r="N15" s="60">
        <v>-365355</v>
      </c>
      <c r="O15" s="60"/>
      <c r="P15" s="60"/>
      <c r="Q15" s="60"/>
      <c r="R15" s="60"/>
      <c r="S15" s="60"/>
      <c r="T15" s="60"/>
      <c r="U15" s="60"/>
      <c r="V15" s="60"/>
      <c r="W15" s="60">
        <v>-365355</v>
      </c>
      <c r="X15" s="60">
        <v>-385500</v>
      </c>
      <c r="Y15" s="60">
        <v>20145</v>
      </c>
      <c r="Z15" s="140">
        <v>-5.23</v>
      </c>
      <c r="AA15" s="62">
        <v>-2165809</v>
      </c>
    </row>
    <row r="16" spans="1:27" ht="12.75">
      <c r="A16" s="249" t="s">
        <v>42</v>
      </c>
      <c r="B16" s="182"/>
      <c r="C16" s="155">
        <v>-54621447</v>
      </c>
      <c r="D16" s="155"/>
      <c r="E16" s="59">
        <v>-61664974</v>
      </c>
      <c r="F16" s="60">
        <v>-61964974</v>
      </c>
      <c r="G16" s="60">
        <v>-286554</v>
      </c>
      <c r="H16" s="60">
        <v>-17641</v>
      </c>
      <c r="I16" s="60">
        <v>-761201</v>
      </c>
      <c r="J16" s="60">
        <v>-1065396</v>
      </c>
      <c r="K16" s="60">
        <v>-3367015</v>
      </c>
      <c r="L16" s="60">
        <v>-652036</v>
      </c>
      <c r="M16" s="60">
        <v>-10128099</v>
      </c>
      <c r="N16" s="60">
        <v>-14147150</v>
      </c>
      <c r="O16" s="60">
        <v>-172518</v>
      </c>
      <c r="P16" s="60">
        <v>-3682188</v>
      </c>
      <c r="Q16" s="60">
        <v>-3995300</v>
      </c>
      <c r="R16" s="60">
        <v>-7850006</v>
      </c>
      <c r="S16" s="60"/>
      <c r="T16" s="60"/>
      <c r="U16" s="60"/>
      <c r="V16" s="60"/>
      <c r="W16" s="60">
        <v>-23062552</v>
      </c>
      <c r="X16" s="60">
        <v>-35812631</v>
      </c>
      <c r="Y16" s="60">
        <v>12750079</v>
      </c>
      <c r="Z16" s="140">
        <v>-35.6</v>
      </c>
      <c r="AA16" s="62">
        <v>-61964974</v>
      </c>
    </row>
    <row r="17" spans="1:27" ht="12.75">
      <c r="A17" s="250" t="s">
        <v>185</v>
      </c>
      <c r="B17" s="251"/>
      <c r="C17" s="168">
        <f aca="true" t="shared" si="0" ref="C17:Y17">SUM(C6:C16)</f>
        <v>-11669671</v>
      </c>
      <c r="D17" s="168">
        <f t="shared" si="0"/>
        <v>0</v>
      </c>
      <c r="E17" s="72">
        <f t="shared" si="0"/>
        <v>-20103696</v>
      </c>
      <c r="F17" s="73">
        <f t="shared" si="0"/>
        <v>-20227476</v>
      </c>
      <c r="G17" s="73">
        <f t="shared" si="0"/>
        <v>38801146</v>
      </c>
      <c r="H17" s="73">
        <f t="shared" si="0"/>
        <v>-11546624</v>
      </c>
      <c r="I17" s="73">
        <f t="shared" si="0"/>
        <v>-8183560</v>
      </c>
      <c r="J17" s="73">
        <f t="shared" si="0"/>
        <v>19070962</v>
      </c>
      <c r="K17" s="73">
        <f t="shared" si="0"/>
        <v>-7637219</v>
      </c>
      <c r="L17" s="73">
        <f t="shared" si="0"/>
        <v>-7420352</v>
      </c>
      <c r="M17" s="73">
        <f t="shared" si="0"/>
        <v>11643396</v>
      </c>
      <c r="N17" s="73">
        <f t="shared" si="0"/>
        <v>-3414175</v>
      </c>
      <c r="O17" s="73">
        <f t="shared" si="0"/>
        <v>-5505241</v>
      </c>
      <c r="P17" s="73">
        <f t="shared" si="0"/>
        <v>-9959926</v>
      </c>
      <c r="Q17" s="73">
        <f t="shared" si="0"/>
        <v>23010582</v>
      </c>
      <c r="R17" s="73">
        <f t="shared" si="0"/>
        <v>7545415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23202202</v>
      </c>
      <c r="X17" s="73">
        <f t="shared" si="0"/>
        <v>16526604</v>
      </c>
      <c r="Y17" s="73">
        <f t="shared" si="0"/>
        <v>6675598</v>
      </c>
      <c r="Z17" s="170">
        <f>+IF(X17&lt;&gt;0,+(Y17/X17)*100,0)</f>
        <v>40.393041425812584</v>
      </c>
      <c r="AA17" s="74">
        <f>SUM(AA6:AA16)</f>
        <v>-20227476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1099717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-300000</v>
      </c>
      <c r="D24" s="155"/>
      <c r="E24" s="59"/>
      <c r="F24" s="60">
        <v>5550000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5550000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-5582005</v>
      </c>
      <c r="D26" s="155"/>
      <c r="E26" s="59">
        <v>-15228800</v>
      </c>
      <c r="F26" s="60">
        <v>-12848013</v>
      </c>
      <c r="G26" s="60">
        <v>-6364</v>
      </c>
      <c r="H26" s="60">
        <v>-12654</v>
      </c>
      <c r="I26" s="60">
        <v>-146361</v>
      </c>
      <c r="J26" s="60">
        <v>-165379</v>
      </c>
      <c r="K26" s="60">
        <v>-1759223</v>
      </c>
      <c r="L26" s="60">
        <v>-116804</v>
      </c>
      <c r="M26" s="60">
        <v>-53414</v>
      </c>
      <c r="N26" s="60">
        <v>-1929441</v>
      </c>
      <c r="O26" s="60">
        <v>-448687</v>
      </c>
      <c r="P26" s="60">
        <v>-114371</v>
      </c>
      <c r="Q26" s="60">
        <v>-468744</v>
      </c>
      <c r="R26" s="60">
        <v>-1031802</v>
      </c>
      <c r="S26" s="60"/>
      <c r="T26" s="60"/>
      <c r="U26" s="60"/>
      <c r="V26" s="60"/>
      <c r="W26" s="60">
        <v>-3126622</v>
      </c>
      <c r="X26" s="60">
        <v>-9664880</v>
      </c>
      <c r="Y26" s="60">
        <v>6538258</v>
      </c>
      <c r="Z26" s="140">
        <v>-67.65</v>
      </c>
      <c r="AA26" s="62">
        <v>-12848013</v>
      </c>
    </row>
    <row r="27" spans="1:27" ht="12.75">
      <c r="A27" s="250" t="s">
        <v>192</v>
      </c>
      <c r="B27" s="251"/>
      <c r="C27" s="168">
        <f aca="true" t="shared" si="1" ref="C27:Y27">SUM(C21:C26)</f>
        <v>-4782288</v>
      </c>
      <c r="D27" s="168">
        <f>SUM(D21:D26)</f>
        <v>0</v>
      </c>
      <c r="E27" s="72">
        <f t="shared" si="1"/>
        <v>-15228800</v>
      </c>
      <c r="F27" s="73">
        <f t="shared" si="1"/>
        <v>-7298013</v>
      </c>
      <c r="G27" s="73">
        <f t="shared" si="1"/>
        <v>-6364</v>
      </c>
      <c r="H27" s="73">
        <f t="shared" si="1"/>
        <v>-12654</v>
      </c>
      <c r="I27" s="73">
        <f t="shared" si="1"/>
        <v>-146361</v>
      </c>
      <c r="J27" s="73">
        <f t="shared" si="1"/>
        <v>-165379</v>
      </c>
      <c r="K27" s="73">
        <f t="shared" si="1"/>
        <v>-1759223</v>
      </c>
      <c r="L27" s="73">
        <f t="shared" si="1"/>
        <v>-116804</v>
      </c>
      <c r="M27" s="73">
        <f t="shared" si="1"/>
        <v>-53414</v>
      </c>
      <c r="N27" s="73">
        <f t="shared" si="1"/>
        <v>-1929441</v>
      </c>
      <c r="O27" s="73">
        <f t="shared" si="1"/>
        <v>-448687</v>
      </c>
      <c r="P27" s="73">
        <f t="shared" si="1"/>
        <v>-114371</v>
      </c>
      <c r="Q27" s="73">
        <f t="shared" si="1"/>
        <v>-468744</v>
      </c>
      <c r="R27" s="73">
        <f t="shared" si="1"/>
        <v>-1031802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-3126622</v>
      </c>
      <c r="X27" s="73">
        <f t="shared" si="1"/>
        <v>-9664880</v>
      </c>
      <c r="Y27" s="73">
        <f t="shared" si="1"/>
        <v>6538258</v>
      </c>
      <c r="Z27" s="170">
        <f>+IF(X27&lt;&gt;0,+(Y27/X27)*100,0)</f>
        <v>-67.64965524662489</v>
      </c>
      <c r="AA27" s="74">
        <f>SUM(AA21:AA26)</f>
        <v>-7298013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-1784602</v>
      </c>
      <c r="D35" s="155"/>
      <c r="E35" s="59">
        <v>-1800000</v>
      </c>
      <c r="F35" s="60">
        <v>-720000</v>
      </c>
      <c r="G35" s="60"/>
      <c r="H35" s="60"/>
      <c r="I35" s="60"/>
      <c r="J35" s="60"/>
      <c r="K35" s="60"/>
      <c r="L35" s="60"/>
      <c r="M35" s="60">
        <v>-964302</v>
      </c>
      <c r="N35" s="60">
        <v>-964302</v>
      </c>
      <c r="O35" s="60"/>
      <c r="P35" s="60"/>
      <c r="Q35" s="60"/>
      <c r="R35" s="60"/>
      <c r="S35" s="60"/>
      <c r="T35" s="60"/>
      <c r="U35" s="60"/>
      <c r="V35" s="60"/>
      <c r="W35" s="60">
        <v>-964302</v>
      </c>
      <c r="X35" s="60">
        <v>-900000</v>
      </c>
      <c r="Y35" s="60">
        <v>-64302</v>
      </c>
      <c r="Z35" s="140">
        <v>7.14</v>
      </c>
      <c r="AA35" s="62">
        <v>-720000</v>
      </c>
    </row>
    <row r="36" spans="1:27" ht="12.75">
      <c r="A36" s="250" t="s">
        <v>198</v>
      </c>
      <c r="B36" s="251"/>
      <c r="C36" s="168">
        <f aca="true" t="shared" si="2" ref="C36:Y36">SUM(C31:C35)</f>
        <v>-1784602</v>
      </c>
      <c r="D36" s="168">
        <f>SUM(D31:D35)</f>
        <v>0</v>
      </c>
      <c r="E36" s="72">
        <f t="shared" si="2"/>
        <v>-1800000</v>
      </c>
      <c r="F36" s="73">
        <f t="shared" si="2"/>
        <v>-720000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-964302</v>
      </c>
      <c r="N36" s="73">
        <f t="shared" si="2"/>
        <v>-964302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-964302</v>
      </c>
      <c r="X36" s="73">
        <f t="shared" si="2"/>
        <v>-900000</v>
      </c>
      <c r="Y36" s="73">
        <f t="shared" si="2"/>
        <v>-64302</v>
      </c>
      <c r="Z36" s="170">
        <f>+IF(X36&lt;&gt;0,+(Y36/X36)*100,0)</f>
        <v>7.144666666666668</v>
      </c>
      <c r="AA36" s="74">
        <f>SUM(AA31:AA35)</f>
        <v>-720000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-18236561</v>
      </c>
      <c r="D38" s="153">
        <f>+D17+D27+D36</f>
        <v>0</v>
      </c>
      <c r="E38" s="99">
        <f t="shared" si="3"/>
        <v>-37132496</v>
      </c>
      <c r="F38" s="100">
        <f t="shared" si="3"/>
        <v>-28245489</v>
      </c>
      <c r="G38" s="100">
        <f t="shared" si="3"/>
        <v>38794782</v>
      </c>
      <c r="H38" s="100">
        <f t="shared" si="3"/>
        <v>-11559278</v>
      </c>
      <c r="I38" s="100">
        <f t="shared" si="3"/>
        <v>-8329921</v>
      </c>
      <c r="J38" s="100">
        <f t="shared" si="3"/>
        <v>18905583</v>
      </c>
      <c r="K38" s="100">
        <f t="shared" si="3"/>
        <v>-9396442</v>
      </c>
      <c r="L38" s="100">
        <f t="shared" si="3"/>
        <v>-7537156</v>
      </c>
      <c r="M38" s="100">
        <f t="shared" si="3"/>
        <v>10625680</v>
      </c>
      <c r="N38" s="100">
        <f t="shared" si="3"/>
        <v>-6307918</v>
      </c>
      <c r="O38" s="100">
        <f t="shared" si="3"/>
        <v>-5953928</v>
      </c>
      <c r="P38" s="100">
        <f t="shared" si="3"/>
        <v>-10074297</v>
      </c>
      <c r="Q38" s="100">
        <f t="shared" si="3"/>
        <v>22541838</v>
      </c>
      <c r="R38" s="100">
        <f t="shared" si="3"/>
        <v>6513613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19111278</v>
      </c>
      <c r="X38" s="100">
        <f t="shared" si="3"/>
        <v>5961724</v>
      </c>
      <c r="Y38" s="100">
        <f t="shared" si="3"/>
        <v>13149554</v>
      </c>
      <c r="Z38" s="137">
        <f>+IF(X38&lt;&gt;0,+(Y38/X38)*100,0)</f>
        <v>220.56629927853083</v>
      </c>
      <c r="AA38" s="102">
        <f>+AA17+AA27+AA36</f>
        <v>-28245489</v>
      </c>
    </row>
    <row r="39" spans="1:27" ht="12.75">
      <c r="A39" s="249" t="s">
        <v>200</v>
      </c>
      <c r="B39" s="182"/>
      <c r="C39" s="153">
        <v>87482573</v>
      </c>
      <c r="D39" s="153"/>
      <c r="E39" s="99">
        <v>78769193</v>
      </c>
      <c r="F39" s="100">
        <v>69275054</v>
      </c>
      <c r="G39" s="100">
        <v>69275000</v>
      </c>
      <c r="H39" s="100">
        <v>108069782</v>
      </c>
      <c r="I39" s="100">
        <v>96510504</v>
      </c>
      <c r="J39" s="100">
        <v>69275000</v>
      </c>
      <c r="K39" s="100">
        <v>88180583</v>
      </c>
      <c r="L39" s="100">
        <v>78784141</v>
      </c>
      <c r="M39" s="100">
        <v>71246985</v>
      </c>
      <c r="N39" s="100">
        <v>88180583</v>
      </c>
      <c r="O39" s="100">
        <v>81872665</v>
      </c>
      <c r="P39" s="100">
        <v>75918737</v>
      </c>
      <c r="Q39" s="100">
        <v>65844440</v>
      </c>
      <c r="R39" s="100">
        <v>81872665</v>
      </c>
      <c r="S39" s="100"/>
      <c r="T39" s="100"/>
      <c r="U39" s="100"/>
      <c r="V39" s="100"/>
      <c r="W39" s="100">
        <v>69275000</v>
      </c>
      <c r="X39" s="100">
        <v>69275054</v>
      </c>
      <c r="Y39" s="100">
        <v>-54</v>
      </c>
      <c r="Z39" s="137"/>
      <c r="AA39" s="102">
        <v>69275054</v>
      </c>
    </row>
    <row r="40" spans="1:27" ht="12.75">
      <c r="A40" s="269" t="s">
        <v>201</v>
      </c>
      <c r="B40" s="256"/>
      <c r="C40" s="257">
        <v>69246012</v>
      </c>
      <c r="D40" s="257"/>
      <c r="E40" s="258">
        <v>41636697</v>
      </c>
      <c r="F40" s="259">
        <v>41029565</v>
      </c>
      <c r="G40" s="259">
        <v>108069782</v>
      </c>
      <c r="H40" s="259">
        <v>96510504</v>
      </c>
      <c r="I40" s="259">
        <v>88180583</v>
      </c>
      <c r="J40" s="259">
        <v>88180583</v>
      </c>
      <c r="K40" s="259">
        <v>78784141</v>
      </c>
      <c r="L40" s="259">
        <v>71246985</v>
      </c>
      <c r="M40" s="259">
        <v>81872665</v>
      </c>
      <c r="N40" s="259">
        <v>81872665</v>
      </c>
      <c r="O40" s="259">
        <v>75918737</v>
      </c>
      <c r="P40" s="259">
        <v>65844440</v>
      </c>
      <c r="Q40" s="259">
        <v>88386278</v>
      </c>
      <c r="R40" s="259">
        <v>88386278</v>
      </c>
      <c r="S40" s="259"/>
      <c r="T40" s="259"/>
      <c r="U40" s="259"/>
      <c r="V40" s="259"/>
      <c r="W40" s="259">
        <v>88386278</v>
      </c>
      <c r="X40" s="259">
        <v>75236778</v>
      </c>
      <c r="Y40" s="259">
        <v>13149500</v>
      </c>
      <c r="Z40" s="260">
        <v>17.48</v>
      </c>
      <c r="AA40" s="261">
        <v>41029565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4643209</v>
      </c>
      <c r="D5" s="200">
        <f t="shared" si="0"/>
        <v>0</v>
      </c>
      <c r="E5" s="106">
        <f t="shared" si="0"/>
        <v>16143900</v>
      </c>
      <c r="F5" s="106">
        <f t="shared" si="0"/>
        <v>9760300</v>
      </c>
      <c r="G5" s="106">
        <f t="shared" si="0"/>
        <v>6364</v>
      </c>
      <c r="H5" s="106">
        <f t="shared" si="0"/>
        <v>6165</v>
      </c>
      <c r="I5" s="106">
        <f t="shared" si="0"/>
        <v>59241</v>
      </c>
      <c r="J5" s="106">
        <f t="shared" si="0"/>
        <v>71770</v>
      </c>
      <c r="K5" s="106">
        <f t="shared" si="0"/>
        <v>1759223</v>
      </c>
      <c r="L5" s="106">
        <f t="shared" si="0"/>
        <v>11402</v>
      </c>
      <c r="M5" s="106">
        <f t="shared" si="0"/>
        <v>0</v>
      </c>
      <c r="N5" s="106">
        <f t="shared" si="0"/>
        <v>1770625</v>
      </c>
      <c r="O5" s="106">
        <f t="shared" si="0"/>
        <v>471356</v>
      </c>
      <c r="P5" s="106">
        <f t="shared" si="0"/>
        <v>0</v>
      </c>
      <c r="Q5" s="106">
        <f t="shared" si="0"/>
        <v>467081</v>
      </c>
      <c r="R5" s="106">
        <f t="shared" si="0"/>
        <v>938437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2780832</v>
      </c>
      <c r="X5" s="106">
        <f t="shared" si="0"/>
        <v>7320225</v>
      </c>
      <c r="Y5" s="106">
        <f t="shared" si="0"/>
        <v>-4539393</v>
      </c>
      <c r="Z5" s="201">
        <f>+IF(X5&lt;&gt;0,+(Y5/X5)*100,0)</f>
        <v>-62.01165947767999</v>
      </c>
      <c r="AA5" s="199">
        <f>SUM(AA11:AA18)</f>
        <v>9760300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4643209</v>
      </c>
      <c r="D15" s="156"/>
      <c r="E15" s="60">
        <v>16133900</v>
      </c>
      <c r="F15" s="60">
        <v>9750300</v>
      </c>
      <c r="G15" s="60">
        <v>6364</v>
      </c>
      <c r="H15" s="60">
        <v>6165</v>
      </c>
      <c r="I15" s="60">
        <v>59241</v>
      </c>
      <c r="J15" s="60">
        <v>71770</v>
      </c>
      <c r="K15" s="60">
        <v>1759223</v>
      </c>
      <c r="L15" s="60">
        <v>3200</v>
      </c>
      <c r="M15" s="60"/>
      <c r="N15" s="60">
        <v>1762423</v>
      </c>
      <c r="O15" s="60">
        <v>471356</v>
      </c>
      <c r="P15" s="60"/>
      <c r="Q15" s="60">
        <v>467081</v>
      </c>
      <c r="R15" s="60">
        <v>938437</v>
      </c>
      <c r="S15" s="60"/>
      <c r="T15" s="60"/>
      <c r="U15" s="60"/>
      <c r="V15" s="60"/>
      <c r="W15" s="60">
        <v>2772630</v>
      </c>
      <c r="X15" s="60">
        <v>7312725</v>
      </c>
      <c r="Y15" s="60">
        <v>-4540095</v>
      </c>
      <c r="Z15" s="140">
        <v>-62.08</v>
      </c>
      <c r="AA15" s="155">
        <v>9750300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10000</v>
      </c>
      <c r="F18" s="82">
        <v>10000</v>
      </c>
      <c r="G18" s="82"/>
      <c r="H18" s="82"/>
      <c r="I18" s="82"/>
      <c r="J18" s="82"/>
      <c r="K18" s="82"/>
      <c r="L18" s="82">
        <v>8202</v>
      </c>
      <c r="M18" s="82"/>
      <c r="N18" s="82">
        <v>8202</v>
      </c>
      <c r="O18" s="82"/>
      <c r="P18" s="82"/>
      <c r="Q18" s="82"/>
      <c r="R18" s="82"/>
      <c r="S18" s="82"/>
      <c r="T18" s="82"/>
      <c r="U18" s="82"/>
      <c r="V18" s="82"/>
      <c r="W18" s="82">
        <v>8202</v>
      </c>
      <c r="X18" s="82">
        <v>7500</v>
      </c>
      <c r="Y18" s="82">
        <v>702</v>
      </c>
      <c r="Z18" s="270">
        <v>9.36</v>
      </c>
      <c r="AA18" s="278">
        <v>10000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938796</v>
      </c>
      <c r="D20" s="154">
        <f t="shared" si="2"/>
        <v>0</v>
      </c>
      <c r="E20" s="100">
        <f t="shared" si="2"/>
        <v>2892100</v>
      </c>
      <c r="F20" s="100">
        <f t="shared" si="2"/>
        <v>3087720</v>
      </c>
      <c r="G20" s="100">
        <f t="shared" si="2"/>
        <v>0</v>
      </c>
      <c r="H20" s="100">
        <f t="shared" si="2"/>
        <v>6489</v>
      </c>
      <c r="I20" s="100">
        <f t="shared" si="2"/>
        <v>87121</v>
      </c>
      <c r="J20" s="100">
        <f t="shared" si="2"/>
        <v>93610</v>
      </c>
      <c r="K20" s="100">
        <f t="shared" si="2"/>
        <v>0</v>
      </c>
      <c r="L20" s="100">
        <f t="shared" si="2"/>
        <v>105403</v>
      </c>
      <c r="M20" s="100">
        <f t="shared" si="2"/>
        <v>53414</v>
      </c>
      <c r="N20" s="100">
        <f t="shared" si="2"/>
        <v>158817</v>
      </c>
      <c r="O20" s="100">
        <f t="shared" si="2"/>
        <v>8104</v>
      </c>
      <c r="P20" s="100">
        <f t="shared" si="2"/>
        <v>114371</v>
      </c>
      <c r="Q20" s="100">
        <f t="shared" si="2"/>
        <v>1662</v>
      </c>
      <c r="R20" s="100">
        <f t="shared" si="2"/>
        <v>124137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376564</v>
      </c>
      <c r="X20" s="100">
        <f t="shared" si="2"/>
        <v>2315790</v>
      </c>
      <c r="Y20" s="100">
        <f t="shared" si="2"/>
        <v>-1939226</v>
      </c>
      <c r="Z20" s="137">
        <f>+IF(X20&lt;&gt;0,+(Y20/X20)*100,0)</f>
        <v>-83.73928551379875</v>
      </c>
      <c r="AA20" s="153">
        <f>SUM(AA26:AA33)</f>
        <v>3087720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862145</v>
      </c>
      <c r="D30" s="156"/>
      <c r="E30" s="60">
        <v>2892100</v>
      </c>
      <c r="F30" s="60">
        <v>3087720</v>
      </c>
      <c r="G30" s="60"/>
      <c r="H30" s="60">
        <v>6489</v>
      </c>
      <c r="I30" s="60">
        <v>87121</v>
      </c>
      <c r="J30" s="60">
        <v>93610</v>
      </c>
      <c r="K30" s="60"/>
      <c r="L30" s="60">
        <v>105403</v>
      </c>
      <c r="M30" s="60">
        <v>53414</v>
      </c>
      <c r="N30" s="60">
        <v>158817</v>
      </c>
      <c r="O30" s="60">
        <v>8104</v>
      </c>
      <c r="P30" s="60">
        <v>114371</v>
      </c>
      <c r="Q30" s="60">
        <v>1662</v>
      </c>
      <c r="R30" s="60">
        <v>124137</v>
      </c>
      <c r="S30" s="60"/>
      <c r="T30" s="60"/>
      <c r="U30" s="60"/>
      <c r="V30" s="60"/>
      <c r="W30" s="60">
        <v>376564</v>
      </c>
      <c r="X30" s="60">
        <v>2315790</v>
      </c>
      <c r="Y30" s="60">
        <v>-1939226</v>
      </c>
      <c r="Z30" s="140">
        <v>-83.74</v>
      </c>
      <c r="AA30" s="155">
        <v>3087720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76651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5505354</v>
      </c>
      <c r="D45" s="129">
        <f t="shared" si="7"/>
        <v>0</v>
      </c>
      <c r="E45" s="54">
        <f t="shared" si="7"/>
        <v>19026000</v>
      </c>
      <c r="F45" s="54">
        <f t="shared" si="7"/>
        <v>12838020</v>
      </c>
      <c r="G45" s="54">
        <f t="shared" si="7"/>
        <v>6364</v>
      </c>
      <c r="H45" s="54">
        <f t="shared" si="7"/>
        <v>12654</v>
      </c>
      <c r="I45" s="54">
        <f t="shared" si="7"/>
        <v>146362</v>
      </c>
      <c r="J45" s="54">
        <f t="shared" si="7"/>
        <v>165380</v>
      </c>
      <c r="K45" s="54">
        <f t="shared" si="7"/>
        <v>1759223</v>
      </c>
      <c r="L45" s="54">
        <f t="shared" si="7"/>
        <v>108603</v>
      </c>
      <c r="M45" s="54">
        <f t="shared" si="7"/>
        <v>53414</v>
      </c>
      <c r="N45" s="54">
        <f t="shared" si="7"/>
        <v>1921240</v>
      </c>
      <c r="O45" s="54">
        <f t="shared" si="7"/>
        <v>479460</v>
      </c>
      <c r="P45" s="54">
        <f t="shared" si="7"/>
        <v>114371</v>
      </c>
      <c r="Q45" s="54">
        <f t="shared" si="7"/>
        <v>468743</v>
      </c>
      <c r="R45" s="54">
        <f t="shared" si="7"/>
        <v>1062574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3149194</v>
      </c>
      <c r="X45" s="54">
        <f t="shared" si="7"/>
        <v>9628515</v>
      </c>
      <c r="Y45" s="54">
        <f t="shared" si="7"/>
        <v>-6479321</v>
      </c>
      <c r="Z45" s="184">
        <f t="shared" si="5"/>
        <v>-67.29304570850229</v>
      </c>
      <c r="AA45" s="130">
        <f t="shared" si="8"/>
        <v>12838020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76651</v>
      </c>
      <c r="D48" s="129">
        <f t="shared" si="7"/>
        <v>0</v>
      </c>
      <c r="E48" s="54">
        <f t="shared" si="7"/>
        <v>10000</v>
      </c>
      <c r="F48" s="54">
        <f t="shared" si="7"/>
        <v>10000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8202</v>
      </c>
      <c r="M48" s="54">
        <f t="shared" si="7"/>
        <v>0</v>
      </c>
      <c r="N48" s="54">
        <f t="shared" si="7"/>
        <v>8202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8202</v>
      </c>
      <c r="X48" s="54">
        <f t="shared" si="7"/>
        <v>7500</v>
      </c>
      <c r="Y48" s="54">
        <f t="shared" si="7"/>
        <v>702</v>
      </c>
      <c r="Z48" s="184">
        <f t="shared" si="5"/>
        <v>9.36</v>
      </c>
      <c r="AA48" s="130">
        <f t="shared" si="8"/>
        <v>10000</v>
      </c>
    </row>
    <row r="49" spans="1:27" ht="12.75">
      <c r="A49" s="308" t="s">
        <v>220</v>
      </c>
      <c r="B49" s="149"/>
      <c r="C49" s="239">
        <f aca="true" t="shared" si="9" ref="C49:Y49">SUM(C41:C48)</f>
        <v>5582005</v>
      </c>
      <c r="D49" s="218">
        <f t="shared" si="9"/>
        <v>0</v>
      </c>
      <c r="E49" s="220">
        <f t="shared" si="9"/>
        <v>19036000</v>
      </c>
      <c r="F49" s="220">
        <f t="shared" si="9"/>
        <v>12848020</v>
      </c>
      <c r="G49" s="220">
        <f t="shared" si="9"/>
        <v>6364</v>
      </c>
      <c r="H49" s="220">
        <f t="shared" si="9"/>
        <v>12654</v>
      </c>
      <c r="I49" s="220">
        <f t="shared" si="9"/>
        <v>146362</v>
      </c>
      <c r="J49" s="220">
        <f t="shared" si="9"/>
        <v>165380</v>
      </c>
      <c r="K49" s="220">
        <f t="shared" si="9"/>
        <v>1759223</v>
      </c>
      <c r="L49" s="220">
        <f t="shared" si="9"/>
        <v>116805</v>
      </c>
      <c r="M49" s="220">
        <f t="shared" si="9"/>
        <v>53414</v>
      </c>
      <c r="N49" s="220">
        <f t="shared" si="9"/>
        <v>1929442</v>
      </c>
      <c r="O49" s="220">
        <f t="shared" si="9"/>
        <v>479460</v>
      </c>
      <c r="P49" s="220">
        <f t="shared" si="9"/>
        <v>114371</v>
      </c>
      <c r="Q49" s="220">
        <f t="shared" si="9"/>
        <v>468743</v>
      </c>
      <c r="R49" s="220">
        <f t="shared" si="9"/>
        <v>1062574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3157396</v>
      </c>
      <c r="X49" s="220">
        <f t="shared" si="9"/>
        <v>9636015</v>
      </c>
      <c r="Y49" s="220">
        <f t="shared" si="9"/>
        <v>-6478619</v>
      </c>
      <c r="Z49" s="221">
        <f t="shared" si="5"/>
        <v>-67.2333843398957</v>
      </c>
      <c r="AA49" s="222">
        <f>SUM(AA41:AA48)</f>
        <v>12848020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3520611</v>
      </c>
      <c r="D51" s="129">
        <f t="shared" si="10"/>
        <v>0</v>
      </c>
      <c r="E51" s="54">
        <f t="shared" si="10"/>
        <v>4406400</v>
      </c>
      <c r="F51" s="54">
        <f t="shared" si="10"/>
        <v>4850600</v>
      </c>
      <c r="G51" s="54">
        <f t="shared" si="10"/>
        <v>80127</v>
      </c>
      <c r="H51" s="54">
        <f t="shared" si="10"/>
        <v>16651</v>
      </c>
      <c r="I51" s="54">
        <f t="shared" si="10"/>
        <v>432954</v>
      </c>
      <c r="J51" s="54">
        <f t="shared" si="10"/>
        <v>529732</v>
      </c>
      <c r="K51" s="54">
        <f t="shared" si="10"/>
        <v>226218</v>
      </c>
      <c r="L51" s="54">
        <f t="shared" si="10"/>
        <v>549927</v>
      </c>
      <c r="M51" s="54">
        <f t="shared" si="10"/>
        <v>549927</v>
      </c>
      <c r="N51" s="54">
        <f t="shared" si="10"/>
        <v>1326072</v>
      </c>
      <c r="O51" s="54">
        <f t="shared" si="10"/>
        <v>208082</v>
      </c>
      <c r="P51" s="54">
        <f t="shared" si="10"/>
        <v>324416</v>
      </c>
      <c r="Q51" s="54">
        <f t="shared" si="10"/>
        <v>391495</v>
      </c>
      <c r="R51" s="54">
        <f t="shared" si="10"/>
        <v>923993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2779797</v>
      </c>
      <c r="X51" s="54">
        <f t="shared" si="10"/>
        <v>3637950</v>
      </c>
      <c r="Y51" s="54">
        <f t="shared" si="10"/>
        <v>-858153</v>
      </c>
      <c r="Z51" s="184">
        <f>+IF(X51&lt;&gt;0,+(Y51/X51)*100,0)</f>
        <v>-23.58891683503072</v>
      </c>
      <c r="AA51" s="130">
        <f>SUM(AA57:AA61)</f>
        <v>4850600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16839</v>
      </c>
      <c r="D58" s="156"/>
      <c r="E58" s="60">
        <v>153600</v>
      </c>
      <c r="F58" s="60">
        <v>153600</v>
      </c>
      <c r="G58" s="60">
        <v>2949</v>
      </c>
      <c r="H58" s="60"/>
      <c r="I58" s="60"/>
      <c r="J58" s="60">
        <v>2949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2949</v>
      </c>
      <c r="X58" s="60">
        <v>115200</v>
      </c>
      <c r="Y58" s="60">
        <v>-112251</v>
      </c>
      <c r="Z58" s="140">
        <v>-97.44</v>
      </c>
      <c r="AA58" s="155">
        <v>153600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3503772</v>
      </c>
      <c r="D61" s="156"/>
      <c r="E61" s="60">
        <v>4252800</v>
      </c>
      <c r="F61" s="60">
        <v>4697000</v>
      </c>
      <c r="G61" s="60">
        <v>77178</v>
      </c>
      <c r="H61" s="60">
        <v>16651</v>
      </c>
      <c r="I61" s="60">
        <v>432954</v>
      </c>
      <c r="J61" s="60">
        <v>526783</v>
      </c>
      <c r="K61" s="60">
        <v>226218</v>
      </c>
      <c r="L61" s="60">
        <v>549927</v>
      </c>
      <c r="M61" s="60">
        <v>549927</v>
      </c>
      <c r="N61" s="60">
        <v>1326072</v>
      </c>
      <c r="O61" s="60">
        <v>208082</v>
      </c>
      <c r="P61" s="60">
        <v>324416</v>
      </c>
      <c r="Q61" s="60">
        <v>391495</v>
      </c>
      <c r="R61" s="60">
        <v>923993</v>
      </c>
      <c r="S61" s="60"/>
      <c r="T61" s="60"/>
      <c r="U61" s="60"/>
      <c r="V61" s="60"/>
      <c r="W61" s="60">
        <v>2776848</v>
      </c>
      <c r="X61" s="60">
        <v>3522750</v>
      </c>
      <c r="Y61" s="60">
        <v>-745902</v>
      </c>
      <c r="Z61" s="140">
        <v>-21.17</v>
      </c>
      <c r="AA61" s="155">
        <v>4697000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4406400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80128</v>
      </c>
      <c r="H68" s="60">
        <v>725629</v>
      </c>
      <c r="I68" s="60">
        <v>643145</v>
      </c>
      <c r="J68" s="60">
        <v>1448902</v>
      </c>
      <c r="K68" s="60">
        <v>368192</v>
      </c>
      <c r="L68" s="60">
        <v>609654</v>
      </c>
      <c r="M68" s="60">
        <v>169472</v>
      </c>
      <c r="N68" s="60">
        <v>1147318</v>
      </c>
      <c r="O68" s="60">
        <v>325748</v>
      </c>
      <c r="P68" s="60">
        <v>324414</v>
      </c>
      <c r="Q68" s="60">
        <v>391492</v>
      </c>
      <c r="R68" s="60">
        <v>1041654</v>
      </c>
      <c r="S68" s="60"/>
      <c r="T68" s="60"/>
      <c r="U68" s="60"/>
      <c r="V68" s="60"/>
      <c r="W68" s="60">
        <v>3637874</v>
      </c>
      <c r="X68" s="60"/>
      <c r="Y68" s="60">
        <v>3637874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4406400</v>
      </c>
      <c r="F69" s="220">
        <f t="shared" si="12"/>
        <v>0</v>
      </c>
      <c r="G69" s="220">
        <f t="shared" si="12"/>
        <v>80128</v>
      </c>
      <c r="H69" s="220">
        <f t="shared" si="12"/>
        <v>725629</v>
      </c>
      <c r="I69" s="220">
        <f t="shared" si="12"/>
        <v>643145</v>
      </c>
      <c r="J69" s="220">
        <f t="shared" si="12"/>
        <v>1448902</v>
      </c>
      <c r="K69" s="220">
        <f t="shared" si="12"/>
        <v>368192</v>
      </c>
      <c r="L69" s="220">
        <f t="shared" si="12"/>
        <v>609654</v>
      </c>
      <c r="M69" s="220">
        <f t="shared" si="12"/>
        <v>169472</v>
      </c>
      <c r="N69" s="220">
        <f t="shared" si="12"/>
        <v>1147318</v>
      </c>
      <c r="O69" s="220">
        <f t="shared" si="12"/>
        <v>325748</v>
      </c>
      <c r="P69" s="220">
        <f t="shared" si="12"/>
        <v>324414</v>
      </c>
      <c r="Q69" s="220">
        <f t="shared" si="12"/>
        <v>391492</v>
      </c>
      <c r="R69" s="220">
        <f t="shared" si="12"/>
        <v>1041654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3637874</v>
      </c>
      <c r="X69" s="220">
        <f t="shared" si="12"/>
        <v>0</v>
      </c>
      <c r="Y69" s="220">
        <f t="shared" si="12"/>
        <v>3637874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4643209</v>
      </c>
      <c r="D40" s="344">
        <f t="shared" si="9"/>
        <v>0</v>
      </c>
      <c r="E40" s="343">
        <f t="shared" si="9"/>
        <v>16133900</v>
      </c>
      <c r="F40" s="345">
        <f t="shared" si="9"/>
        <v>9750300</v>
      </c>
      <c r="G40" s="345">
        <f t="shared" si="9"/>
        <v>6364</v>
      </c>
      <c r="H40" s="343">
        <f t="shared" si="9"/>
        <v>6165</v>
      </c>
      <c r="I40" s="343">
        <f t="shared" si="9"/>
        <v>59241</v>
      </c>
      <c r="J40" s="345">
        <f t="shared" si="9"/>
        <v>71770</v>
      </c>
      <c r="K40" s="345">
        <f t="shared" si="9"/>
        <v>1759223</v>
      </c>
      <c r="L40" s="343">
        <f t="shared" si="9"/>
        <v>3200</v>
      </c>
      <c r="M40" s="343">
        <f t="shared" si="9"/>
        <v>0</v>
      </c>
      <c r="N40" s="345">
        <f t="shared" si="9"/>
        <v>1762423</v>
      </c>
      <c r="O40" s="345">
        <f t="shared" si="9"/>
        <v>471356</v>
      </c>
      <c r="P40" s="343">
        <f t="shared" si="9"/>
        <v>0</v>
      </c>
      <c r="Q40" s="343">
        <f t="shared" si="9"/>
        <v>467081</v>
      </c>
      <c r="R40" s="345">
        <f t="shared" si="9"/>
        <v>938437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2772630</v>
      </c>
      <c r="X40" s="343">
        <f t="shared" si="9"/>
        <v>7312725</v>
      </c>
      <c r="Y40" s="345">
        <f t="shared" si="9"/>
        <v>-4540095</v>
      </c>
      <c r="Z40" s="336">
        <f>+IF(X40&lt;&gt;0,+(Y40/X40)*100,0)</f>
        <v>-62.08485892741762</v>
      </c>
      <c r="AA40" s="350">
        <f>SUM(AA41:AA49)</f>
        <v>9750300</v>
      </c>
    </row>
    <row r="41" spans="1:27" ht="12.75">
      <c r="A41" s="361" t="s">
        <v>248</v>
      </c>
      <c r="B41" s="142"/>
      <c r="C41" s="362">
        <v>1243531</v>
      </c>
      <c r="D41" s="363"/>
      <c r="E41" s="362">
        <v>3800000</v>
      </c>
      <c r="F41" s="364">
        <v>3800000</v>
      </c>
      <c r="G41" s="364"/>
      <c r="H41" s="362"/>
      <c r="I41" s="362"/>
      <c r="J41" s="364"/>
      <c r="K41" s="364">
        <v>1754135</v>
      </c>
      <c r="L41" s="362"/>
      <c r="M41" s="362"/>
      <c r="N41" s="364">
        <v>1754135</v>
      </c>
      <c r="O41" s="364"/>
      <c r="P41" s="362"/>
      <c r="Q41" s="362"/>
      <c r="R41" s="364"/>
      <c r="S41" s="364"/>
      <c r="T41" s="362"/>
      <c r="U41" s="362"/>
      <c r="V41" s="364"/>
      <c r="W41" s="364">
        <v>1754135</v>
      </c>
      <c r="X41" s="362">
        <v>2850000</v>
      </c>
      <c r="Y41" s="364">
        <v>-1095865</v>
      </c>
      <c r="Z41" s="365">
        <v>-38.45</v>
      </c>
      <c r="AA41" s="366">
        <v>3800000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19744</v>
      </c>
      <c r="D43" s="369"/>
      <c r="E43" s="305">
        <v>188000</v>
      </c>
      <c r="F43" s="370">
        <v>72000</v>
      </c>
      <c r="G43" s="370"/>
      <c r="H43" s="305"/>
      <c r="I43" s="305">
        <v>15434</v>
      </c>
      <c r="J43" s="370">
        <v>15434</v>
      </c>
      <c r="K43" s="370">
        <v>5088</v>
      </c>
      <c r="L43" s="305"/>
      <c r="M43" s="305"/>
      <c r="N43" s="370">
        <v>5088</v>
      </c>
      <c r="O43" s="370">
        <v>22489</v>
      </c>
      <c r="P43" s="305"/>
      <c r="Q43" s="305">
        <v>11983</v>
      </c>
      <c r="R43" s="370">
        <v>34472</v>
      </c>
      <c r="S43" s="370"/>
      <c r="T43" s="305"/>
      <c r="U43" s="305"/>
      <c r="V43" s="370"/>
      <c r="W43" s="370">
        <v>54994</v>
      </c>
      <c r="X43" s="305">
        <v>54000</v>
      </c>
      <c r="Y43" s="370">
        <v>994</v>
      </c>
      <c r="Z43" s="371">
        <v>1.84</v>
      </c>
      <c r="AA43" s="303">
        <v>72000</v>
      </c>
    </row>
    <row r="44" spans="1:27" ht="12.75">
      <c r="A44" s="361" t="s">
        <v>251</v>
      </c>
      <c r="B44" s="136"/>
      <c r="C44" s="60">
        <v>328816</v>
      </c>
      <c r="D44" s="368"/>
      <c r="E44" s="54">
        <v>122900</v>
      </c>
      <c r="F44" s="53">
        <v>155300</v>
      </c>
      <c r="G44" s="53">
        <v>6364</v>
      </c>
      <c r="H44" s="54">
        <v>6165</v>
      </c>
      <c r="I44" s="54">
        <v>43807</v>
      </c>
      <c r="J44" s="53">
        <v>56336</v>
      </c>
      <c r="K44" s="53"/>
      <c r="L44" s="54">
        <v>3200</v>
      </c>
      <c r="M44" s="54"/>
      <c r="N44" s="53">
        <v>3200</v>
      </c>
      <c r="O44" s="53"/>
      <c r="P44" s="54"/>
      <c r="Q44" s="54">
        <v>11889</v>
      </c>
      <c r="R44" s="53">
        <v>11889</v>
      </c>
      <c r="S44" s="53"/>
      <c r="T44" s="54"/>
      <c r="U44" s="54"/>
      <c r="V44" s="53"/>
      <c r="W44" s="53">
        <v>71425</v>
      </c>
      <c r="X44" s="54">
        <v>116475</v>
      </c>
      <c r="Y44" s="53">
        <v>-45050</v>
      </c>
      <c r="Z44" s="94">
        <v>-38.68</v>
      </c>
      <c r="AA44" s="95">
        <v>155300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3051118</v>
      </c>
      <c r="D47" s="368"/>
      <c r="E47" s="54">
        <v>23000</v>
      </c>
      <c r="F47" s="53">
        <v>23000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443209</v>
      </c>
      <c r="R47" s="53">
        <v>443209</v>
      </c>
      <c r="S47" s="53"/>
      <c r="T47" s="54"/>
      <c r="U47" s="54"/>
      <c r="V47" s="53"/>
      <c r="W47" s="53">
        <v>443209</v>
      </c>
      <c r="X47" s="54">
        <v>17250</v>
      </c>
      <c r="Y47" s="53">
        <v>425959</v>
      </c>
      <c r="Z47" s="94">
        <v>2469.33</v>
      </c>
      <c r="AA47" s="95">
        <v>23000</v>
      </c>
    </row>
    <row r="48" spans="1:27" ht="12.75">
      <c r="A48" s="361" t="s">
        <v>255</v>
      </c>
      <c r="B48" s="136"/>
      <c r="C48" s="60"/>
      <c r="D48" s="368"/>
      <c r="E48" s="54">
        <v>12000000</v>
      </c>
      <c r="F48" s="53">
        <v>5700000</v>
      </c>
      <c r="G48" s="53"/>
      <c r="H48" s="54"/>
      <c r="I48" s="54"/>
      <c r="J48" s="53"/>
      <c r="K48" s="53"/>
      <c r="L48" s="54"/>
      <c r="M48" s="54"/>
      <c r="N48" s="53"/>
      <c r="O48" s="53">
        <v>448867</v>
      </c>
      <c r="P48" s="54"/>
      <c r="Q48" s="54"/>
      <c r="R48" s="53">
        <v>448867</v>
      </c>
      <c r="S48" s="53"/>
      <c r="T48" s="54"/>
      <c r="U48" s="54"/>
      <c r="V48" s="53"/>
      <c r="W48" s="53">
        <v>448867</v>
      </c>
      <c r="X48" s="54">
        <v>4275000</v>
      </c>
      <c r="Y48" s="53">
        <v>-3826133</v>
      </c>
      <c r="Z48" s="94">
        <v>-89.5</v>
      </c>
      <c r="AA48" s="95">
        <v>5700000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10000</v>
      </c>
      <c r="F57" s="345">
        <f t="shared" si="13"/>
        <v>10000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8202</v>
      </c>
      <c r="M57" s="343">
        <f t="shared" si="13"/>
        <v>0</v>
      </c>
      <c r="N57" s="345">
        <f t="shared" si="13"/>
        <v>8202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8202</v>
      </c>
      <c r="X57" s="343">
        <f t="shared" si="13"/>
        <v>7500</v>
      </c>
      <c r="Y57" s="345">
        <f t="shared" si="13"/>
        <v>702</v>
      </c>
      <c r="Z57" s="336">
        <f>+IF(X57&lt;&gt;0,+(Y57/X57)*100,0)</f>
        <v>9.36</v>
      </c>
      <c r="AA57" s="350">
        <f t="shared" si="13"/>
        <v>10000</v>
      </c>
    </row>
    <row r="58" spans="1:27" ht="12.75">
      <c r="A58" s="361" t="s">
        <v>217</v>
      </c>
      <c r="B58" s="136"/>
      <c r="C58" s="60"/>
      <c r="D58" s="340"/>
      <c r="E58" s="60">
        <v>10000</v>
      </c>
      <c r="F58" s="59">
        <v>10000</v>
      </c>
      <c r="G58" s="59"/>
      <c r="H58" s="60"/>
      <c r="I58" s="60"/>
      <c r="J58" s="59"/>
      <c r="K58" s="59"/>
      <c r="L58" s="60">
        <v>8202</v>
      </c>
      <c r="M58" s="60"/>
      <c r="N58" s="59">
        <v>8202</v>
      </c>
      <c r="O58" s="59"/>
      <c r="P58" s="60"/>
      <c r="Q58" s="60"/>
      <c r="R58" s="59"/>
      <c r="S58" s="59"/>
      <c r="T58" s="60"/>
      <c r="U58" s="60"/>
      <c r="V58" s="59"/>
      <c r="W58" s="59">
        <v>8202</v>
      </c>
      <c r="X58" s="60">
        <v>7500</v>
      </c>
      <c r="Y58" s="59">
        <v>702</v>
      </c>
      <c r="Z58" s="61">
        <v>9.36</v>
      </c>
      <c r="AA58" s="62">
        <v>10000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4643209</v>
      </c>
      <c r="D60" s="346">
        <f t="shared" si="14"/>
        <v>0</v>
      </c>
      <c r="E60" s="219">
        <f t="shared" si="14"/>
        <v>16143900</v>
      </c>
      <c r="F60" s="264">
        <f t="shared" si="14"/>
        <v>9760300</v>
      </c>
      <c r="G60" s="264">
        <f t="shared" si="14"/>
        <v>6364</v>
      </c>
      <c r="H60" s="219">
        <f t="shared" si="14"/>
        <v>6165</v>
      </c>
      <c r="I60" s="219">
        <f t="shared" si="14"/>
        <v>59241</v>
      </c>
      <c r="J60" s="264">
        <f t="shared" si="14"/>
        <v>71770</v>
      </c>
      <c r="K60" s="264">
        <f t="shared" si="14"/>
        <v>1759223</v>
      </c>
      <c r="L60" s="219">
        <f t="shared" si="14"/>
        <v>11402</v>
      </c>
      <c r="M60" s="219">
        <f t="shared" si="14"/>
        <v>0</v>
      </c>
      <c r="N60" s="264">
        <f t="shared" si="14"/>
        <v>1770625</v>
      </c>
      <c r="O60" s="264">
        <f t="shared" si="14"/>
        <v>471356</v>
      </c>
      <c r="P60" s="219">
        <f t="shared" si="14"/>
        <v>0</v>
      </c>
      <c r="Q60" s="219">
        <f t="shared" si="14"/>
        <v>467081</v>
      </c>
      <c r="R60" s="264">
        <f t="shared" si="14"/>
        <v>938437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2780832</v>
      </c>
      <c r="X60" s="219">
        <f t="shared" si="14"/>
        <v>7320225</v>
      </c>
      <c r="Y60" s="264">
        <f t="shared" si="14"/>
        <v>-4539393</v>
      </c>
      <c r="Z60" s="337">
        <f>+IF(X60&lt;&gt;0,+(Y60/X60)*100,0)</f>
        <v>-62.01165947767999</v>
      </c>
      <c r="AA60" s="232">
        <f>+AA57+AA54+AA51+AA40+AA37+AA34+AA22+AA5</f>
        <v>9760300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862145</v>
      </c>
      <c r="D40" s="344">
        <f t="shared" si="9"/>
        <v>0</v>
      </c>
      <c r="E40" s="343">
        <f t="shared" si="9"/>
        <v>2892100</v>
      </c>
      <c r="F40" s="345">
        <f t="shared" si="9"/>
        <v>3087720</v>
      </c>
      <c r="G40" s="345">
        <f t="shared" si="9"/>
        <v>0</v>
      </c>
      <c r="H40" s="343">
        <f t="shared" si="9"/>
        <v>6489</v>
      </c>
      <c r="I40" s="343">
        <f t="shared" si="9"/>
        <v>87121</v>
      </c>
      <c r="J40" s="345">
        <f t="shared" si="9"/>
        <v>93610</v>
      </c>
      <c r="K40" s="345">
        <f t="shared" si="9"/>
        <v>0</v>
      </c>
      <c r="L40" s="343">
        <f t="shared" si="9"/>
        <v>105403</v>
      </c>
      <c r="M40" s="343">
        <f t="shared" si="9"/>
        <v>53414</v>
      </c>
      <c r="N40" s="345">
        <f t="shared" si="9"/>
        <v>158817</v>
      </c>
      <c r="O40" s="345">
        <f t="shared" si="9"/>
        <v>8104</v>
      </c>
      <c r="P40" s="343">
        <f t="shared" si="9"/>
        <v>114371</v>
      </c>
      <c r="Q40" s="343">
        <f t="shared" si="9"/>
        <v>1662</v>
      </c>
      <c r="R40" s="345">
        <f t="shared" si="9"/>
        <v>124137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376564</v>
      </c>
      <c r="X40" s="343">
        <f t="shared" si="9"/>
        <v>2315790</v>
      </c>
      <c r="Y40" s="345">
        <f t="shared" si="9"/>
        <v>-1939226</v>
      </c>
      <c r="Z40" s="336">
        <f>+IF(X40&lt;&gt;0,+(Y40/X40)*100,0)</f>
        <v>-83.73928551379875</v>
      </c>
      <c r="AA40" s="350">
        <f>SUM(AA41:AA49)</f>
        <v>3087720</v>
      </c>
    </row>
    <row r="41" spans="1:27" ht="12.75">
      <c r="A41" s="361" t="s">
        <v>248</v>
      </c>
      <c r="B41" s="142"/>
      <c r="C41" s="362">
        <v>511917</v>
      </c>
      <c r="D41" s="363"/>
      <c r="E41" s="362">
        <v>1720000</v>
      </c>
      <c r="F41" s="364">
        <v>2100000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1575000</v>
      </c>
      <c r="Y41" s="364">
        <v>-1575000</v>
      </c>
      <c r="Z41" s="365">
        <v>-100</v>
      </c>
      <c r="AA41" s="366">
        <v>2100000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>
        <v>81238</v>
      </c>
      <c r="J43" s="370">
        <v>81238</v>
      </c>
      <c r="K43" s="370"/>
      <c r="L43" s="305">
        <v>75050</v>
      </c>
      <c r="M43" s="305"/>
      <c r="N43" s="370">
        <v>75050</v>
      </c>
      <c r="O43" s="370">
        <v>8104</v>
      </c>
      <c r="P43" s="305"/>
      <c r="Q43" s="305"/>
      <c r="R43" s="370">
        <v>8104</v>
      </c>
      <c r="S43" s="370"/>
      <c r="T43" s="305"/>
      <c r="U43" s="305"/>
      <c r="V43" s="370"/>
      <c r="W43" s="370">
        <v>164392</v>
      </c>
      <c r="X43" s="305"/>
      <c r="Y43" s="370">
        <v>164392</v>
      </c>
      <c r="Z43" s="371"/>
      <c r="AA43" s="303"/>
    </row>
    <row r="44" spans="1:27" ht="12.75">
      <c r="A44" s="361" t="s">
        <v>251</v>
      </c>
      <c r="B44" s="136"/>
      <c r="C44" s="60">
        <v>350228</v>
      </c>
      <c r="D44" s="368"/>
      <c r="E44" s="54">
        <v>1172100</v>
      </c>
      <c r="F44" s="53">
        <v>987720</v>
      </c>
      <c r="G44" s="53"/>
      <c r="H44" s="54">
        <v>6489</v>
      </c>
      <c r="I44" s="54">
        <v>5883</v>
      </c>
      <c r="J44" s="53">
        <v>12372</v>
      </c>
      <c r="K44" s="53"/>
      <c r="L44" s="54">
        <v>30353</v>
      </c>
      <c r="M44" s="54">
        <v>53414</v>
      </c>
      <c r="N44" s="53">
        <v>83767</v>
      </c>
      <c r="O44" s="53"/>
      <c r="P44" s="54">
        <v>114371</v>
      </c>
      <c r="Q44" s="54">
        <v>1662</v>
      </c>
      <c r="R44" s="53">
        <v>116033</v>
      </c>
      <c r="S44" s="53"/>
      <c r="T44" s="54"/>
      <c r="U44" s="54"/>
      <c r="V44" s="53"/>
      <c r="W44" s="53">
        <v>212172</v>
      </c>
      <c r="X44" s="54">
        <v>740790</v>
      </c>
      <c r="Y44" s="53">
        <v>-528618</v>
      </c>
      <c r="Z44" s="94">
        <v>-71.36</v>
      </c>
      <c r="AA44" s="95">
        <v>987720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76651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76651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938796</v>
      </c>
      <c r="D60" s="346">
        <f t="shared" si="14"/>
        <v>0</v>
      </c>
      <c r="E60" s="219">
        <f t="shared" si="14"/>
        <v>2892100</v>
      </c>
      <c r="F60" s="264">
        <f t="shared" si="14"/>
        <v>3087720</v>
      </c>
      <c r="G60" s="264">
        <f t="shared" si="14"/>
        <v>0</v>
      </c>
      <c r="H60" s="219">
        <f t="shared" si="14"/>
        <v>6489</v>
      </c>
      <c r="I60" s="219">
        <f t="shared" si="14"/>
        <v>87121</v>
      </c>
      <c r="J60" s="264">
        <f t="shared" si="14"/>
        <v>93610</v>
      </c>
      <c r="K60" s="264">
        <f t="shared" si="14"/>
        <v>0</v>
      </c>
      <c r="L60" s="219">
        <f t="shared" si="14"/>
        <v>105403</v>
      </c>
      <c r="M60" s="219">
        <f t="shared" si="14"/>
        <v>53414</v>
      </c>
      <c r="N60" s="264">
        <f t="shared" si="14"/>
        <v>158817</v>
      </c>
      <c r="O60" s="264">
        <f t="shared" si="14"/>
        <v>8104</v>
      </c>
      <c r="P60" s="219">
        <f t="shared" si="14"/>
        <v>114371</v>
      </c>
      <c r="Q60" s="219">
        <f t="shared" si="14"/>
        <v>1662</v>
      </c>
      <c r="R60" s="264">
        <f t="shared" si="14"/>
        <v>124137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376564</v>
      </c>
      <c r="X60" s="219">
        <f t="shared" si="14"/>
        <v>2315790</v>
      </c>
      <c r="Y60" s="264">
        <f t="shared" si="14"/>
        <v>-1939226</v>
      </c>
      <c r="Z60" s="337">
        <f>+IF(X60&lt;&gt;0,+(Y60/X60)*100,0)</f>
        <v>-83.73928551379875</v>
      </c>
      <c r="AA60" s="232">
        <f>+AA57+AA54+AA51+AA40+AA37+AA34+AA22+AA5</f>
        <v>3087720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2017-05-05T13:23:14Z</dcterms:created>
  <dcterms:modified xsi:type="dcterms:W3CDTF">2017-05-05T13:23:17Z</dcterms:modified>
  <cp:category/>
  <cp:version/>
  <cp:contentType/>
  <cp:contentStatus/>
</cp:coreProperties>
</file>